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6\Final Files for Report\"/>
    </mc:Choice>
  </mc:AlternateContent>
  <bookViews>
    <workbookView xWindow="0" yWindow="0" windowWidth="18230" windowHeight="5990"/>
  </bookViews>
  <sheets>
    <sheet name="TOTAL FIRST YEAR" sheetId="3" r:id="rId1"/>
    <sheet name="APP 2885" sheetId="8" r:id="rId2"/>
    <sheet name="Pivot" sheetId="15" state="hidden" r:id="rId3"/>
    <sheet name="Sheet1" sheetId="13" state="hidden" r:id="rId4"/>
  </sheets>
  <externalReferences>
    <externalReference r:id="rId5"/>
    <externalReference r:id="rId6"/>
    <externalReference r:id="rId7"/>
    <externalReference r:id="rId8"/>
  </externalReferences>
  <definedNames>
    <definedName name="AC">'APP 2885'!$B$10:$H$54</definedName>
    <definedName name="Case_Flag">#REF!</definedName>
    <definedName name="Cons_Type_Flag">#REF!</definedName>
    <definedName name="ConstType">#REF!</definedName>
    <definedName name="CostPerMeasure">#REF!</definedName>
    <definedName name="Custom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 localSheetId="0">'TOTAL FIRST YEAR'!$B$5</definedName>
    <definedName name="OffsetAnchor">#REF!</definedName>
    <definedName name="_xlnm.Print_Area" localSheetId="0">'TOTAL FIRST YEAR'!$B$1:$Z$78</definedName>
    <definedName name="Raw_results">#REF!</definedName>
    <definedName name="Sector">#REF!</definedName>
    <definedName name="soff">#REF!</definedName>
    <definedName name="SSMeasures">[4]Sheet4!$A$5:$G$115</definedName>
  </definedNames>
  <calcPr calcId="152511"/>
  <pivotCaches>
    <pivotCache cacheId="2" r:id="rId9"/>
  </pivotCaches>
</workbook>
</file>

<file path=xl/calcChain.xml><?xml version="1.0" encoding="utf-8"?>
<calcChain xmlns="http://schemas.openxmlformats.org/spreadsheetml/2006/main">
  <c r="P66" i="3" l="1"/>
  <c r="T66" i="3"/>
  <c r="U66" i="3"/>
  <c r="V66" i="3"/>
  <c r="X66" i="3"/>
  <c r="Y66" i="3"/>
  <c r="Z66" i="3"/>
  <c r="S66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6" i="3"/>
  <c r="Q57" i="3"/>
  <c r="Q58" i="3"/>
  <c r="Q59" i="3"/>
  <c r="Q60" i="3"/>
  <c r="Q61" i="3"/>
  <c r="Q62" i="3"/>
  <c r="Q63" i="3"/>
  <c r="Q64" i="3"/>
  <c r="Q11" i="3"/>
  <c r="O66" i="3"/>
  <c r="B73" i="3"/>
  <c r="Q66" i="3" l="1"/>
  <c r="K57" i="3"/>
  <c r="K58" i="3"/>
  <c r="K59" i="3"/>
  <c r="K60" i="3"/>
  <c r="K61" i="3"/>
  <c r="K62" i="3"/>
  <c r="K63" i="3"/>
  <c r="K64" i="3"/>
  <c r="K56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11" i="3"/>
  <c r="K66" i="3" s="1"/>
  <c r="S48" i="3" l="1"/>
  <c r="L50" i="3" l="1"/>
  <c r="I50" i="3"/>
  <c r="I49" i="3"/>
  <c r="I48" i="3"/>
  <c r="I45" i="3"/>
  <c r="S44" i="3"/>
  <c r="I43" i="3"/>
  <c r="L43" i="3"/>
  <c r="M43" i="3"/>
  <c r="L44" i="3"/>
  <c r="M44" i="3"/>
  <c r="L45" i="3"/>
  <c r="M45" i="3"/>
  <c r="L46" i="3"/>
  <c r="M46" i="3"/>
  <c r="L47" i="3"/>
  <c r="M47" i="3"/>
  <c r="L48" i="3"/>
  <c r="M48" i="3"/>
  <c r="L49" i="3"/>
  <c r="M49" i="3"/>
  <c r="M50" i="3"/>
  <c r="S52" i="3"/>
  <c r="S51" i="3"/>
  <c r="N47" i="3" l="1"/>
  <c r="I44" i="3"/>
  <c r="P50" i="3"/>
  <c r="S49" i="3"/>
  <c r="P43" i="3"/>
  <c r="N46" i="3"/>
  <c r="N44" i="3"/>
  <c r="S50" i="3"/>
  <c r="I46" i="3"/>
  <c r="S46" i="3"/>
  <c r="N50" i="3"/>
  <c r="P49" i="3"/>
  <c r="N49" i="3"/>
  <c r="P48" i="3"/>
  <c r="N48" i="3"/>
  <c r="I47" i="3"/>
  <c r="S47" i="3"/>
  <c r="P45" i="3"/>
  <c r="N45" i="3"/>
  <c r="S45" i="3"/>
  <c r="S43" i="3"/>
  <c r="N43" i="3"/>
  <c r="M52" i="3"/>
  <c r="M51" i="3"/>
  <c r="L51" i="3"/>
  <c r="L52" i="3"/>
  <c r="I51" i="3"/>
  <c r="P51" i="3" s="1"/>
  <c r="I52" i="3"/>
  <c r="P52" i="3" s="1"/>
  <c r="P44" i="3" l="1"/>
  <c r="X44" i="3" s="1"/>
  <c r="T49" i="3"/>
  <c r="P46" i="3"/>
  <c r="T50" i="3"/>
  <c r="X49" i="3"/>
  <c r="X50" i="3"/>
  <c r="X46" i="3"/>
  <c r="T46" i="3"/>
  <c r="X48" i="3"/>
  <c r="X45" i="3"/>
  <c r="T48" i="3"/>
  <c r="P47" i="3"/>
  <c r="T47" i="3" s="1"/>
  <c r="T45" i="3"/>
  <c r="X43" i="3"/>
  <c r="T43" i="3"/>
  <c r="N52" i="3"/>
  <c r="T52" i="3"/>
  <c r="N51" i="3"/>
  <c r="T51" i="3"/>
  <c r="B75" i="3"/>
  <c r="B77" i="3"/>
  <c r="S64" i="3"/>
  <c r="L64" i="3"/>
  <c r="M64" i="3"/>
  <c r="I64" i="3"/>
  <c r="P64" i="3" s="1"/>
  <c r="L40" i="3"/>
  <c r="M40" i="3"/>
  <c r="L41" i="3"/>
  <c r="M41" i="3"/>
  <c r="L42" i="3"/>
  <c r="M42" i="3"/>
  <c r="I42" i="3"/>
  <c r="S41" i="3"/>
  <c r="I40" i="3"/>
  <c r="S39" i="3"/>
  <c r="L39" i="3"/>
  <c r="M39" i="3"/>
  <c r="I38" i="3"/>
  <c r="M38" i="3"/>
  <c r="L38" i="3"/>
  <c r="T44" i="3" l="1"/>
  <c r="X47" i="3"/>
  <c r="X51" i="3"/>
  <c r="X52" i="3"/>
  <c r="T64" i="3"/>
  <c r="P42" i="3"/>
  <c r="S42" i="3"/>
  <c r="N64" i="3"/>
  <c r="X64" i="3" s="1"/>
  <c r="N42" i="3"/>
  <c r="I41" i="3"/>
  <c r="S40" i="3"/>
  <c r="P40" i="3"/>
  <c r="I39" i="3"/>
  <c r="N40" i="3"/>
  <c r="N41" i="3"/>
  <c r="N39" i="3"/>
  <c r="P38" i="3"/>
  <c r="S38" i="3"/>
  <c r="N38" i="3"/>
  <c r="T42" i="3" l="1"/>
  <c r="X42" i="3"/>
  <c r="P41" i="3"/>
  <c r="T41" i="3" s="1"/>
  <c r="P39" i="3"/>
  <c r="T39" i="3" s="1"/>
  <c r="T40" i="3"/>
  <c r="X40" i="3"/>
  <c r="X38" i="3"/>
  <c r="T38" i="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3" i="13"/>
  <c r="X39" i="3" l="1"/>
  <c r="X41" i="3"/>
  <c r="C23" i="13"/>
  <c r="L37" i="3"/>
  <c r="M37" i="3"/>
  <c r="I37" i="3"/>
  <c r="P37" i="3" l="1"/>
  <c r="N37" i="3"/>
  <c r="S37" i="3"/>
  <c r="E10" i="3"/>
  <c r="E9" i="3"/>
  <c r="H9" i="3"/>
  <c r="X37" i="3" l="1"/>
  <c r="T37" i="3"/>
  <c r="A30" i="3"/>
  <c r="A31" i="3"/>
  <c r="A32" i="3"/>
  <c r="A33" i="3"/>
  <c r="A34" i="3"/>
  <c r="A35" i="3"/>
  <c r="A36" i="3"/>
  <c r="M57" i="3" l="1"/>
  <c r="M58" i="3"/>
  <c r="M59" i="3"/>
  <c r="M60" i="3"/>
  <c r="M61" i="3"/>
  <c r="M62" i="3"/>
  <c r="M63" i="3"/>
  <c r="L57" i="3"/>
  <c r="L58" i="3"/>
  <c r="L59" i="3"/>
  <c r="L60" i="3"/>
  <c r="L61" i="3"/>
  <c r="L62" i="3"/>
  <c r="L63" i="3"/>
  <c r="M56" i="3"/>
  <c r="L56" i="3"/>
  <c r="N60" i="3" l="1"/>
  <c r="N63" i="3"/>
  <c r="N59" i="3"/>
  <c r="N62" i="3"/>
  <c r="N58" i="3"/>
  <c r="N56" i="3"/>
  <c r="N61" i="3"/>
  <c r="N57" i="3"/>
  <c r="A27" i="3"/>
  <c r="M27" i="3"/>
  <c r="I27" i="3" l="1"/>
  <c r="L27" i="3"/>
  <c r="N27" i="3" s="1"/>
  <c r="S27" i="3"/>
  <c r="P27" i="3" l="1"/>
  <c r="X27" i="3" s="1"/>
  <c r="T27" i="3" l="1"/>
  <c r="S56" i="3"/>
  <c r="I26" i="3" l="1"/>
  <c r="I24" i="3"/>
  <c r="I23" i="3"/>
  <c r="I22" i="3"/>
  <c r="I21" i="3"/>
  <c r="I20" i="3"/>
  <c r="I19" i="3"/>
  <c r="I18" i="3"/>
  <c r="I17" i="3"/>
  <c r="I16" i="3"/>
  <c r="I15" i="3"/>
  <c r="I14" i="3"/>
  <c r="H10" i="3"/>
  <c r="L34" i="3" l="1"/>
  <c r="M34" i="3"/>
  <c r="L21" i="3"/>
  <c r="M21" i="3"/>
  <c r="L13" i="3"/>
  <c r="M13" i="3"/>
  <c r="L35" i="3"/>
  <c r="M35" i="3"/>
  <c r="L31" i="3"/>
  <c r="M31" i="3"/>
  <c r="L26" i="3"/>
  <c r="M26" i="3"/>
  <c r="L22" i="3"/>
  <c r="M22" i="3"/>
  <c r="L18" i="3"/>
  <c r="M18" i="3"/>
  <c r="L14" i="3"/>
  <c r="M14" i="3"/>
  <c r="L33" i="3"/>
  <c r="M33" i="3"/>
  <c r="L24" i="3"/>
  <c r="M24" i="3"/>
  <c r="L20" i="3"/>
  <c r="M20" i="3"/>
  <c r="L16" i="3"/>
  <c r="M16" i="3"/>
  <c r="L12" i="3"/>
  <c r="M12" i="3"/>
  <c r="L30" i="3"/>
  <c r="M30" i="3"/>
  <c r="L17" i="3"/>
  <c r="M17" i="3"/>
  <c r="L36" i="3"/>
  <c r="M36" i="3"/>
  <c r="L32" i="3"/>
  <c r="M32" i="3"/>
  <c r="L23" i="3"/>
  <c r="M23" i="3"/>
  <c r="L19" i="3"/>
  <c r="M19" i="3"/>
  <c r="L15" i="3"/>
  <c r="M15" i="3"/>
  <c r="S30" i="3"/>
  <c r="S35" i="3"/>
  <c r="V35" i="3" s="1"/>
  <c r="S13" i="3"/>
  <c r="S25" i="3"/>
  <c r="S10" i="3"/>
  <c r="S11" i="3"/>
  <c r="S12" i="3"/>
  <c r="S33" i="3"/>
  <c r="V33" i="3" s="1"/>
  <c r="S36" i="3"/>
  <c r="S31" i="3"/>
  <c r="S22" i="3"/>
  <c r="V22" i="3" s="1"/>
  <c r="S21" i="3"/>
  <c r="S32" i="3"/>
  <c r="S34" i="3"/>
  <c r="I35" i="3"/>
  <c r="S29" i="3"/>
  <c r="S14" i="3"/>
  <c r="I13" i="3"/>
  <c r="I31" i="3"/>
  <c r="I30" i="3"/>
  <c r="S18" i="3"/>
  <c r="V18" i="3" s="1"/>
  <c r="S17" i="3"/>
  <c r="I36" i="3"/>
  <c r="I34" i="3"/>
  <c r="I32" i="3"/>
  <c r="S28" i="3"/>
  <c r="P24" i="3"/>
  <c r="S23" i="3"/>
  <c r="P20" i="3"/>
  <c r="Y20" i="3" s="1"/>
  <c r="S19" i="3"/>
  <c r="P16" i="3"/>
  <c r="S15" i="3"/>
  <c r="I12" i="3"/>
  <c r="I33" i="3"/>
  <c r="S26" i="3"/>
  <c r="P26" i="3"/>
  <c r="P23" i="3"/>
  <c r="P19" i="3"/>
  <c r="P15" i="3"/>
  <c r="S24" i="3"/>
  <c r="S20" i="3"/>
  <c r="V20" i="3" s="1"/>
  <c r="S16" i="3"/>
  <c r="V16" i="3" s="1"/>
  <c r="P22" i="3"/>
  <c r="Y22" i="3" s="1"/>
  <c r="P18" i="3"/>
  <c r="Y18" i="3" s="1"/>
  <c r="P14" i="3"/>
  <c r="P21" i="3"/>
  <c r="P17" i="3"/>
  <c r="P34" i="3" l="1"/>
  <c r="T34" i="3" s="1"/>
  <c r="P30" i="3"/>
  <c r="T30" i="3" s="1"/>
  <c r="P36" i="3"/>
  <c r="T36" i="3" s="1"/>
  <c r="P31" i="3"/>
  <c r="T31" i="3" s="1"/>
  <c r="P35" i="3"/>
  <c r="Y35" i="3" s="1"/>
  <c r="P13" i="3"/>
  <c r="T13" i="3" s="1"/>
  <c r="P12" i="3"/>
  <c r="T12" i="3" s="1"/>
  <c r="P32" i="3"/>
  <c r="T32" i="3" s="1"/>
  <c r="N15" i="3"/>
  <c r="X15" i="3" s="1"/>
  <c r="N23" i="3"/>
  <c r="X23" i="3" s="1"/>
  <c r="N32" i="3"/>
  <c r="N17" i="3"/>
  <c r="X17" i="3" s="1"/>
  <c r="N30" i="3"/>
  <c r="N24" i="3"/>
  <c r="X24" i="3" s="1"/>
  <c r="N14" i="3"/>
  <c r="X14" i="3" s="1"/>
  <c r="N31" i="3"/>
  <c r="X31" i="3" s="1"/>
  <c r="N34" i="3"/>
  <c r="N36" i="3"/>
  <c r="N35" i="3"/>
  <c r="N33" i="3"/>
  <c r="N26" i="3"/>
  <c r="N22" i="3"/>
  <c r="N21" i="3"/>
  <c r="N20" i="3"/>
  <c r="N19" i="3"/>
  <c r="N18" i="3"/>
  <c r="U16" i="3"/>
  <c r="Y16" i="3"/>
  <c r="N16" i="3"/>
  <c r="N13" i="3"/>
  <c r="N12" i="3"/>
  <c r="V51" i="3"/>
  <c r="T21" i="3"/>
  <c r="T15" i="3"/>
  <c r="T19" i="3"/>
  <c r="T24" i="3"/>
  <c r="T17" i="3"/>
  <c r="T22" i="3"/>
  <c r="T14" i="3"/>
  <c r="T16" i="3"/>
  <c r="T20" i="3"/>
  <c r="T26" i="3"/>
  <c r="T23" i="3"/>
  <c r="P33" i="3"/>
  <c r="Y33" i="3" s="1"/>
  <c r="U22" i="3"/>
  <c r="T18" i="3"/>
  <c r="S57" i="3"/>
  <c r="S58" i="3"/>
  <c r="S59" i="3"/>
  <c r="S60" i="3"/>
  <c r="S61" i="3"/>
  <c r="S62" i="3"/>
  <c r="S63" i="3"/>
  <c r="I9" i="3"/>
  <c r="X32" i="3" l="1"/>
  <c r="T35" i="3"/>
  <c r="X34" i="3"/>
  <c r="X30" i="3"/>
  <c r="X36" i="3"/>
  <c r="Z35" i="3"/>
  <c r="X35" i="3"/>
  <c r="Z33" i="3"/>
  <c r="X33" i="3"/>
  <c r="X26" i="3"/>
  <c r="X22" i="3"/>
  <c r="Z22" i="3"/>
  <c r="X21" i="3"/>
  <c r="X20" i="3"/>
  <c r="Z20" i="3"/>
  <c r="X19" i="3"/>
  <c r="X18" i="3"/>
  <c r="Z18" i="3"/>
  <c r="Z16" i="3"/>
  <c r="X16" i="3"/>
  <c r="X13" i="3"/>
  <c r="X12" i="3"/>
  <c r="T33" i="3"/>
  <c r="I57" i="3"/>
  <c r="I58" i="3"/>
  <c r="I59" i="3"/>
  <c r="I60" i="3"/>
  <c r="I61" i="3"/>
  <c r="I62" i="3"/>
  <c r="I63" i="3"/>
  <c r="P61" i="3" l="1"/>
  <c r="P57" i="3"/>
  <c r="X57" i="3" s="1"/>
  <c r="P62" i="3"/>
  <c r="P58" i="3"/>
  <c r="P63" i="3"/>
  <c r="P59" i="3"/>
  <c r="P60" i="3"/>
  <c r="X63" i="3" l="1"/>
  <c r="X62" i="3"/>
  <c r="X61" i="3"/>
  <c r="X60" i="3"/>
  <c r="X59" i="3"/>
  <c r="X58" i="3"/>
  <c r="T60" i="3"/>
  <c r="T62" i="3"/>
  <c r="T57" i="3"/>
  <c r="T59" i="3"/>
  <c r="T58" i="3"/>
  <c r="T63" i="3"/>
  <c r="T61" i="3"/>
  <c r="I56" i="3"/>
  <c r="A22" i="3"/>
  <c r="A21" i="3"/>
  <c r="A18" i="3"/>
  <c r="A17" i="3"/>
  <c r="A16" i="3"/>
  <c r="A14" i="3"/>
  <c r="P56" i="3" l="1"/>
  <c r="X56" i="3" s="1"/>
  <c r="U64" i="3" l="1"/>
  <c r="Y64" i="3"/>
  <c r="T56" i="3"/>
  <c r="V52" i="3" l="1"/>
  <c r="Y63" i="3"/>
  <c r="Y62" i="3"/>
  <c r="Y61" i="3"/>
  <c r="Y60" i="3"/>
  <c r="Y59" i="3"/>
  <c r="Y58" i="3"/>
  <c r="Y57" i="3"/>
  <c r="Y56" i="3"/>
  <c r="Z63" i="3"/>
  <c r="U56" i="3"/>
  <c r="U59" i="3"/>
  <c r="U61" i="3"/>
  <c r="U57" i="3"/>
  <c r="U60" i="3"/>
  <c r="U58" i="3"/>
  <c r="U63" i="3"/>
  <c r="U62" i="3"/>
  <c r="S9" i="3" l="1"/>
  <c r="M10" i="3"/>
  <c r="M11" i="3"/>
  <c r="M25" i="3"/>
  <c r="M28" i="3"/>
  <c r="M29" i="3"/>
  <c r="A29" i="3"/>
  <c r="A24" i="3"/>
  <c r="A20" i="3"/>
  <c r="A15" i="3"/>
  <c r="A28" i="3"/>
  <c r="A26" i="3"/>
  <c r="A25" i="3"/>
  <c r="A23" i="3"/>
  <c r="A19" i="3"/>
  <c r="A13" i="3"/>
  <c r="A12" i="3"/>
  <c r="A11" i="3"/>
  <c r="A10" i="3"/>
  <c r="A9" i="3"/>
  <c r="L9" i="3" l="1"/>
  <c r="M9" i="3"/>
  <c r="I29" i="3"/>
  <c r="L29" i="3"/>
  <c r="N29" i="3" s="1"/>
  <c r="I10" i="3"/>
  <c r="L10" i="3"/>
  <c r="N10" i="3" s="1"/>
  <c r="I28" i="3"/>
  <c r="L28" i="3"/>
  <c r="N28" i="3" s="1"/>
  <c r="I25" i="3"/>
  <c r="L25" i="3"/>
  <c r="N25" i="3" s="1"/>
  <c r="I11" i="3"/>
  <c r="L11" i="3"/>
  <c r="N11" i="3" s="1"/>
  <c r="N66" i="3" s="1"/>
  <c r="V9" i="3"/>
  <c r="P9" i="3"/>
  <c r="Y9" i="3" s="1"/>
  <c r="V43" i="3" l="1"/>
  <c r="U31" i="3"/>
  <c r="U30" i="3"/>
  <c r="V11" i="3"/>
  <c r="V28" i="3"/>
  <c r="Q10" i="3"/>
  <c r="V10" i="3" s="1"/>
  <c r="Q9" i="3"/>
  <c r="P11" i="3"/>
  <c r="X11" i="3" s="1"/>
  <c r="P28" i="3"/>
  <c r="X28" i="3" s="1"/>
  <c r="P29" i="3"/>
  <c r="X29" i="3" s="1"/>
  <c r="V27" i="3"/>
  <c r="N9" i="3"/>
  <c r="M70" i="3" s="1"/>
  <c r="U14" i="3"/>
  <c r="P10" i="3"/>
  <c r="U19" i="3"/>
  <c r="U26" i="3"/>
  <c r="V34" i="3"/>
  <c r="U21" i="3"/>
  <c r="P25" i="3"/>
  <c r="T25" i="3" s="1"/>
  <c r="U15" i="3"/>
  <c r="Z64" i="3"/>
  <c r="U18" i="3"/>
  <c r="U24" i="3"/>
  <c r="U20" i="3"/>
  <c r="U33" i="3"/>
  <c r="U35" i="3"/>
  <c r="T9" i="3"/>
  <c r="Z25" i="3" l="1"/>
  <c r="U52" i="3"/>
  <c r="Y52" i="3"/>
  <c r="Z52" i="3"/>
  <c r="U51" i="3"/>
  <c r="Z51" i="3"/>
  <c r="Y51" i="3"/>
  <c r="Y49" i="3"/>
  <c r="U49" i="3"/>
  <c r="U50" i="3"/>
  <c r="Y50" i="3"/>
  <c r="Y48" i="3"/>
  <c r="U48" i="3"/>
  <c r="U47" i="3"/>
  <c r="Y47" i="3"/>
  <c r="V47" i="3"/>
  <c r="Z47" i="3"/>
  <c r="Z46" i="3"/>
  <c r="U46" i="3"/>
  <c r="Y46" i="3"/>
  <c r="V46" i="3"/>
  <c r="Z45" i="3"/>
  <c r="V45" i="3"/>
  <c r="U45" i="3"/>
  <c r="Y45" i="3"/>
  <c r="Z44" i="3"/>
  <c r="V44" i="3"/>
  <c r="U44" i="3"/>
  <c r="Y44" i="3"/>
  <c r="Y43" i="3"/>
  <c r="U43" i="3"/>
  <c r="Z43" i="3"/>
  <c r="Y29" i="3"/>
  <c r="T29" i="3"/>
  <c r="T28" i="3"/>
  <c r="T11" i="3"/>
  <c r="Y28" i="3"/>
  <c r="V41" i="3"/>
  <c r="Z41" i="3"/>
  <c r="U41" i="3"/>
  <c r="Y41" i="3"/>
  <c r="Y42" i="3"/>
  <c r="U42" i="3"/>
  <c r="V40" i="3"/>
  <c r="Y40" i="3"/>
  <c r="Z40" i="3"/>
  <c r="U40" i="3"/>
  <c r="U39" i="3"/>
  <c r="Y39" i="3"/>
  <c r="Y38" i="3"/>
  <c r="U38" i="3"/>
  <c r="U27" i="3"/>
  <c r="Z10" i="3"/>
  <c r="Y10" i="3"/>
  <c r="Z56" i="3"/>
  <c r="Z58" i="3"/>
  <c r="Z59" i="3"/>
  <c r="Z57" i="3"/>
  <c r="U37" i="3"/>
  <c r="Y37" i="3"/>
  <c r="Y27" i="3"/>
  <c r="Z27" i="3"/>
  <c r="Z37" i="3"/>
  <c r="V37" i="3"/>
  <c r="U29" i="3"/>
  <c r="Z29" i="3"/>
  <c r="Y25" i="3"/>
  <c r="V29" i="3"/>
  <c r="Y17" i="3"/>
  <c r="Y21" i="3"/>
  <c r="Y19" i="3"/>
  <c r="U17" i="3"/>
  <c r="V26" i="3"/>
  <c r="Y26" i="3"/>
  <c r="Z26" i="3"/>
  <c r="Z9" i="3"/>
  <c r="T10" i="3"/>
  <c r="X9" i="3"/>
  <c r="U34" i="3"/>
  <c r="U25" i="3"/>
  <c r="U11" i="3"/>
  <c r="Z28" i="3"/>
  <c r="Y13" i="3"/>
  <c r="U10" i="3"/>
  <c r="U32" i="3"/>
  <c r="Z32" i="3"/>
  <c r="Y32" i="3"/>
  <c r="Y36" i="3"/>
  <c r="Z36" i="3"/>
  <c r="Y11" i="3"/>
  <c r="V14" i="3"/>
  <c r="Y14" i="3"/>
  <c r="Z14" i="3"/>
  <c r="U23" i="3"/>
  <c r="Y23" i="3"/>
  <c r="Y12" i="3"/>
  <c r="Y30" i="3"/>
  <c r="U13" i="3"/>
  <c r="Y15" i="3"/>
  <c r="Z24" i="3"/>
  <c r="Y24" i="3"/>
  <c r="Y34" i="3"/>
  <c r="Z34" i="3"/>
  <c r="X10" i="3"/>
  <c r="Y31" i="3"/>
  <c r="X25" i="3"/>
  <c r="V36" i="3"/>
  <c r="U28" i="3"/>
  <c r="V32" i="3"/>
  <c r="U36" i="3"/>
  <c r="U12" i="3"/>
  <c r="U9" i="3"/>
  <c r="V57" i="3" l="1"/>
  <c r="V64" i="3"/>
  <c r="V56" i="3"/>
  <c r="V59" i="3"/>
  <c r="V58" i="3"/>
  <c r="V63" i="3"/>
  <c r="V25" i="3"/>
  <c r="Z42" i="3" l="1"/>
  <c r="Z11" i="3" l="1"/>
  <c r="Z12" i="3"/>
  <c r="Z31" i="3"/>
  <c r="V42" i="3" l="1"/>
  <c r="V12" i="3"/>
  <c r="V31" i="3"/>
  <c r="Z30" i="3"/>
  <c r="V30" i="3" l="1"/>
  <c r="Z62" i="3" l="1"/>
  <c r="V62" i="3" l="1"/>
  <c r="Z38" i="3" l="1"/>
  <c r="Z50" i="3"/>
  <c r="Z49" i="3"/>
  <c r="Z48" i="3"/>
  <c r="Z39" i="3"/>
  <c r="Z61" i="3"/>
  <c r="Z60" i="3"/>
  <c r="Z17" i="3"/>
  <c r="Z13" i="3"/>
  <c r="Z15" i="3"/>
  <c r="Z19" i="3"/>
  <c r="Z21" i="3"/>
  <c r="Z23" i="3"/>
  <c r="V50" i="3" l="1"/>
  <c r="V48" i="3"/>
  <c r="V38" i="3"/>
  <c r="V39" i="3"/>
  <c r="V49" i="3"/>
  <c r="V61" i="3"/>
  <c r="V60" i="3"/>
  <c r="V21" i="3"/>
  <c r="V15" i="3"/>
  <c r="V17" i="3"/>
  <c r="V13" i="3"/>
  <c r="V19" i="3"/>
  <c r="V23" i="3"/>
  <c r="V24" i="3"/>
</calcChain>
</file>

<file path=xl/comments1.xml><?xml version="1.0" encoding="utf-8"?>
<comments xmlns="http://schemas.openxmlformats.org/spreadsheetml/2006/main">
  <authors>
    <author>Robert Cuti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1) Economic Impact- Based on 50% of Retail Value of 1st year therm savings
2) Carbon Offset- Based on PV of annual CO2 reduction valued at $20/ton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1) Property Value Adder- Based on 10% of Retail Value of 1st Year therm savings
2) Maintenance Benefit- PV of annual maintenance benefit based on 5% of Retail Value of 1st Year therm savings
3) Water/Sewer Savings- PV of annual water/sewer savings benefit based on $2/1000 gallons- Where applicable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Incremental Cost - (Societal Nebs+Participant Nebs)
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Uses Column 5 in APP 2885 table to make B/C Ratio calc</t>
        </r>
      </text>
    </comment>
  </commentList>
</comments>
</file>

<file path=xl/sharedStrings.xml><?xml version="1.0" encoding="utf-8"?>
<sst xmlns="http://schemas.openxmlformats.org/spreadsheetml/2006/main" count="354" uniqueCount="204">
  <si>
    <t>BENEFIT</t>
  </si>
  <si>
    <t>RATIO</t>
  </si>
  <si>
    <t>TOTAL PROGRAM</t>
  </si>
  <si>
    <t>CASCADE NATURAL GAS CORPORATION</t>
  </si>
  <si>
    <t>MEASURE</t>
  </si>
  <si>
    <t>DISCOUNTED</t>
  </si>
  <si>
    <t>TOTAL</t>
  </si>
  <si>
    <t>ANNUAL THERM</t>
  </si>
  <si>
    <t>INSTALLED</t>
  </si>
  <si>
    <t>THERM</t>
  </si>
  <si>
    <t>RESOURCE</t>
  </si>
  <si>
    <t>PROGRAM</t>
  </si>
  <si>
    <t>UTILITY</t>
  </si>
  <si>
    <t>SS</t>
  </si>
  <si>
    <t>SAVINGS</t>
  </si>
  <si>
    <t>COST</t>
  </si>
  <si>
    <t>LIFE</t>
  </si>
  <si>
    <t>REBATE</t>
  </si>
  <si>
    <t>Inflation rate</t>
  </si>
  <si>
    <t>Radiant Heating</t>
  </si>
  <si>
    <t>Domestic Hot Water Tanks</t>
  </si>
  <si>
    <t>Clothes Washer</t>
  </si>
  <si>
    <t>HVAC Unit Heater</t>
  </si>
  <si>
    <t>DESCRIPTION</t>
  </si>
  <si>
    <t>High Efficiency Condensing Furnace</t>
  </si>
  <si>
    <t>Direct Fired Radiant Heating</t>
  </si>
  <si>
    <t>Condensing Tank</t>
  </si>
  <si>
    <t>Boiler Vent Damper</t>
  </si>
  <si>
    <t>Gas Fryer</t>
  </si>
  <si>
    <t>Energy Star</t>
  </si>
  <si>
    <t>Commercial Gas Washer</t>
  </si>
  <si>
    <t>EFFICIENCY TYPE FOR QUALIFICATION</t>
  </si>
  <si>
    <t>Minimum 86% AFUE</t>
  </si>
  <si>
    <t>Minimum 92% AFUE</t>
  </si>
  <si>
    <t>Minimum 91% AFUE</t>
  </si>
  <si>
    <t>None</t>
  </si>
  <si>
    <t>Minimum R-19</t>
  </si>
  <si>
    <t>Minimum R-11</t>
  </si>
  <si>
    <t>Minimum 91% AFUE or 91% Thermal Efficiency</t>
  </si>
  <si>
    <t>Minimum 1,000 kBtu input</t>
  </si>
  <si>
    <t>1.8 MEF</t>
  </si>
  <si>
    <t>UNITS</t>
  </si>
  <si>
    <t>REBATES</t>
  </si>
  <si>
    <t>&amp; ADMIN</t>
  </si>
  <si>
    <t>TRC</t>
  </si>
  <si>
    <t>UC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</si>
  <si>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</si>
  <si>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</si>
  <si>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</si>
  <si>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</si>
  <si>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</si>
  <si>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</si>
  <si>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</si>
  <si>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</si>
  <si>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COST - %</t>
  </si>
  <si>
    <t>CONSERVATION</t>
  </si>
  <si>
    <t>EFFECTIVENESS</t>
  </si>
  <si>
    <t>YEAR</t>
  </si>
  <si>
    <t>THERM (PV)*</t>
  </si>
  <si>
    <t>CHANGE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</si>
  <si>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</si>
  <si>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</si>
  <si>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</si>
  <si>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</si>
  <si>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</si>
  <si>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</si>
  <si>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Minimum R-30</t>
  </si>
  <si>
    <t>Minimum R-45</t>
  </si>
  <si>
    <t>Minimum R-21</t>
  </si>
  <si>
    <t>SAVINGS/UNIT</t>
  </si>
  <si>
    <t>custom admin</t>
  </si>
  <si>
    <t>prescriptive admin</t>
  </si>
  <si>
    <t xml:space="preserve">High Efficiency Condensing </t>
  </si>
  <si>
    <t xml:space="preserve">Warm Air Furnace </t>
  </si>
  <si>
    <t>COUNT</t>
  </si>
  <si>
    <t xml:space="preserve">COMMERCIAL Program Participant Cost Effectiveness </t>
  </si>
  <si>
    <t xml:space="preserve">Insulation-Attic </t>
  </si>
  <si>
    <t xml:space="preserve">Insulation-Roof </t>
  </si>
  <si>
    <t xml:space="preserve">Insulation-Wall </t>
  </si>
  <si>
    <t>/unit</t>
  </si>
  <si>
    <t>Attic Insulation (Tier 1 - Z1 &amp;Z3)</t>
  </si>
  <si>
    <t>Attic Insulation (Tier 1- Z2)</t>
  </si>
  <si>
    <t>Attic Insulation (Tier 2 - Z1 &amp;Z3)</t>
  </si>
  <si>
    <t>Attic Insulation (Tier 2 - Z2)</t>
  </si>
  <si>
    <t>Roof Insulation (Tier 2 - Z1 &amp; Z3)</t>
  </si>
  <si>
    <t>Roof Insulation (Tier 1 - Z1 &amp; Z3)</t>
  </si>
  <si>
    <t>Roof Insulation (Tier 1 Z2)</t>
  </si>
  <si>
    <t>Roof Insulation (Tier 2- Z2)</t>
  </si>
  <si>
    <t>Wall Insulation (Tier 1- Z1 &amp; Z3)</t>
  </si>
  <si>
    <t>Wall Insulation (Tier 1- Z2)</t>
  </si>
  <si>
    <t>Wall Insulation (Tier 2- Z2)</t>
  </si>
  <si>
    <t>Wall Insulation (Tier 2- Z1 &amp; Z3)</t>
  </si>
  <si>
    <t>COMCUSTOTH</t>
  </si>
  <si>
    <t>COMCUSTDDC</t>
  </si>
  <si>
    <t>COMIAT1Z13</t>
  </si>
  <si>
    <t>COMDHWTSCT</t>
  </si>
  <si>
    <t>COMIWT2Z13</t>
  </si>
  <si>
    <t>COMFURNACE</t>
  </si>
  <si>
    <t>COMIAT2Z13</t>
  </si>
  <si>
    <t>COMRADIANT</t>
  </si>
  <si>
    <t>COMFSFRYER</t>
  </si>
  <si>
    <t>Program Year:</t>
  </si>
  <si>
    <t>COMBOILERS</t>
  </si>
  <si>
    <t>COMTANKLESS</t>
  </si>
  <si>
    <t>COMFSDISDL</t>
  </si>
  <si>
    <t>COMOVEN413</t>
  </si>
  <si>
    <t>Double Rack Oven</t>
  </si>
  <si>
    <t>FSTC Qualified/≥50% Cooking Eff/ ≤3,500 Btu/hr/Idle Rate D Rack</t>
  </si>
  <si>
    <t>High Efficiency Condensing Boiler</t>
  </si>
  <si>
    <t>Min 90% Thermal Eff &amp; 300 kBtu input</t>
  </si>
  <si>
    <t>.82 EF</t>
  </si>
  <si>
    <t>≥44% Cooking Eff/ ≤13,000 Btu/hr Idle Rate</t>
  </si>
  <si>
    <t>≥38% Cooking Eff / ≤2,083 Btu/hr/pan Idle Rate</t>
  </si>
  <si>
    <t>Energy Star or CEE/FSTC Qualified</t>
  </si>
  <si>
    <t>≤.6 kw Idle Rate/ ≤1.18 gallon/rack</t>
  </si>
  <si>
    <t>≥38% Cooking Eff/ ≤2650 Btu/hr sq ft Idle Rate</t>
  </si>
  <si>
    <t>DELIVERY</t>
  </si>
  <si>
    <t>COMCUSTINS</t>
  </si>
  <si>
    <t xml:space="preserve">High-Eff Non-Condensing with Electronic Ignition </t>
  </si>
  <si>
    <t xml:space="preserve">NON </t>
  </si>
  <si>
    <t xml:space="preserve">ENERGY </t>
  </si>
  <si>
    <t>PORTFOLIO COST APPENDIX 1 TABLE H</t>
  </si>
  <si>
    <t xml:space="preserve">WITH </t>
  </si>
  <si>
    <t>LOADED</t>
  </si>
  <si>
    <t>SOCIETAL</t>
  </si>
  <si>
    <t>NEBS</t>
  </si>
  <si>
    <t>PARTICIPANT</t>
  </si>
  <si>
    <t>NET</t>
  </si>
  <si>
    <t>INCREM</t>
  </si>
  <si>
    <t>Boiler</t>
  </si>
  <si>
    <t>DHW Tankless Water Heater</t>
  </si>
  <si>
    <t>Gas Convection Oven</t>
  </si>
  <si>
    <t>Conn 6 Pan Gas Steamer</t>
  </si>
  <si>
    <t>Gas Griddle</t>
  </si>
  <si>
    <t>kBtu/hr</t>
  </si>
  <si>
    <t>sq. ft.</t>
  </si>
  <si>
    <t>gpm</t>
  </si>
  <si>
    <t>each</t>
  </si>
  <si>
    <t>Steam Traps Line Size &lt;2"</t>
  </si>
  <si>
    <t>Minimum 300 kBtuh system size, steam pressures operating at 7 psig or greater, steam trap line size &lt; 2", Min 25 psig Trap Design Pressure</t>
  </si>
  <si>
    <t>COMIRT1Z13</t>
  </si>
  <si>
    <t>COMBOILSTP</t>
  </si>
  <si>
    <t>COMBOILVTD</t>
  </si>
  <si>
    <t>COMIWT1Z13</t>
  </si>
  <si>
    <t>COMIRT2Z13</t>
  </si>
  <si>
    <t>COMFSFRYER-NT</t>
  </si>
  <si>
    <t>Gas Fryer (New Tariff)</t>
  </si>
  <si>
    <t>Measures</t>
  </si>
  <si>
    <t>Incentive</t>
  </si>
  <si>
    <t>Standard Measures</t>
  </si>
  <si>
    <t>Custom Measures</t>
  </si>
  <si>
    <t>COMMTNFCTR</t>
  </si>
  <si>
    <t>COMIAT1</t>
  </si>
  <si>
    <t>COMIWT2</t>
  </si>
  <si>
    <t>COMOVEN413-NT</t>
  </si>
  <si>
    <t>COMRADIANT-NT</t>
  </si>
  <si>
    <t>COMBOILSTP-NT</t>
  </si>
  <si>
    <t>COMCUSTSTM</t>
  </si>
  <si>
    <t>COMCLOTHES</t>
  </si>
  <si>
    <t>COMHVACCON</t>
  </si>
  <si>
    <t>Row Labels</t>
  </si>
  <si>
    <t>Grand Total</t>
  </si>
  <si>
    <t>Sum of Current Total Savings thm (Measures)</t>
  </si>
  <si>
    <t>Sum of Current Incentive Total (Measures)</t>
  </si>
  <si>
    <t>Attic Insulation Tier 1 (New Tariff)</t>
  </si>
  <si>
    <t>Wall Insulation Tier 2 (New Tariff)</t>
  </si>
  <si>
    <t>Attic Insulation Tier 1</t>
  </si>
  <si>
    <t>Wall Insulation Tier 2</t>
  </si>
  <si>
    <t>Steam Trap (New Tariff)</t>
  </si>
  <si>
    <t>Motion Control Faucet</t>
  </si>
  <si>
    <t>Radiant Heating (New Tariff)</t>
  </si>
  <si>
    <t>&lt;= 1.8 gpm, Watersense Certified</t>
  </si>
  <si>
    <t>Custom Controls</t>
  </si>
  <si>
    <t>Custom Other</t>
  </si>
  <si>
    <t>Custom Steam Traps</t>
  </si>
  <si>
    <t>Total 2016 Program Admin</t>
  </si>
  <si>
    <t>FruitSmart Inc. Custom Economizer</t>
  </si>
  <si>
    <t>Bellingham Towers Steam Traps Custom</t>
  </si>
  <si>
    <t>Shari's Restaurant Custom Catalyst DCV Controller</t>
  </si>
  <si>
    <t>North Mason High School Custom and Standard</t>
  </si>
  <si>
    <t>Buffalo Wild Wings Kennewick Standard and Custom</t>
  </si>
  <si>
    <t>Meridian Middle School Standard &amp; Custom</t>
  </si>
  <si>
    <t>City of Prosser Waste Water Treatment Plant Biogas Custom</t>
  </si>
  <si>
    <t>Leopold Retirement Residence Custom Shower Heads</t>
  </si>
  <si>
    <t>Washington State Patrol Custom Control Upgrade</t>
  </si>
  <si>
    <t>NA</t>
  </si>
  <si>
    <t>Energy Saver Kit A (LF PRSV and Aerator)</t>
  </si>
  <si>
    <t>Energy Saver Kit B (LF Showerheads)</t>
  </si>
  <si>
    <t>Attic Insulation (Tier 2)</t>
  </si>
  <si>
    <t>Attic Insulation (Tier 2) Promo Rate</t>
  </si>
  <si>
    <t>Roof Insulation (Tier 2) Promo Rate</t>
  </si>
  <si>
    <t>Gas Convection Oven - Lodging</t>
  </si>
  <si>
    <t>Gas Convection Oven - Restaurant</t>
  </si>
  <si>
    <t>Gas Convection Oven - School</t>
  </si>
  <si>
    <t>Gas Fryer - Restaurant</t>
  </si>
  <si>
    <t>Door Type Dishwasher Low Temp Gas</t>
  </si>
  <si>
    <t>ESK A *</t>
  </si>
  <si>
    <t>ESK B *</t>
  </si>
  <si>
    <t>INCREMENTAL</t>
  </si>
  <si>
    <t xml:space="preserve">Total Non-Energy Benefits = </t>
  </si>
  <si>
    <t>Revised Discount Rate=</t>
  </si>
  <si>
    <t>2014 INTEGRATED RESOURCE PLAN</t>
  </si>
  <si>
    <t>Long-term discount rate for avoided costs</t>
  </si>
  <si>
    <t>Long-term discount rate for DSM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</si>
</sst>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_(&quot;$&quot;* #,##0_);_(&quot;$&quot;* \(#,##0\);_(&quot;$&quot;* &quot;-&quot;???_);_(@_)"/>
    <numFmt numFmtId="169" formatCode="0.000%"/>
    <numFmt numFmtId="170" formatCode="#,##0.000"/>
    <numFmt numFmtId="171" formatCode="&quot;$&quot;#,##0.0000_);[Red]\(&quot;$&quot;#,##0.0000\)"/>
    <numFmt numFmtId="172" formatCode="&quot;$&quot;#,##0.00"/>
    <numFmt numFmtId="173" formatCode="yyyy"/>
    <numFmt numFmtId="174" formatCode="mm/dd/yy;@"/>
    <numFmt numFmtId="175" formatCode="0.0%"/>
    <numFmt numFmtId="176" formatCode="_(&quot;$&quot;* #,##0_);_(&quot;$&quot;* \(#,##0\);_(&quot;$&quot;* &quot;-&quot;??_);_(@_)"/>
    <numFmt numFmtId="177" formatCode="_(* #,##0_);_(* \(#,##0\);_(* &quot;-&quot;??_);_(@_)"/>
  </numFmts>
  <fonts count="1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3" fillId="0" borderId="0"/>
    <xf numFmtId="0" fontId="15" fillId="0" borderId="0"/>
  </cellStyleXfs>
  <cellXfs count="24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170" fontId="4" fillId="2" borderId="20" xfId="0" applyNumberFormat="1" applyFont="1" applyFill="1" applyBorder="1" applyAlignment="1">
      <alignment horizontal="center"/>
    </xf>
    <xf numFmtId="44" fontId="4" fillId="3" borderId="2" xfId="2" applyNumberFormat="1" applyFont="1" applyFill="1" applyBorder="1" applyProtection="1">
      <protection locked="0"/>
    </xf>
    <xf numFmtId="0" fontId="4" fillId="3" borderId="0" xfId="0" applyFont="1" applyFill="1" applyBorder="1"/>
    <xf numFmtId="44" fontId="4" fillId="3" borderId="2" xfId="0" applyNumberFormat="1" applyFont="1" applyFill="1" applyBorder="1" applyAlignment="1">
      <alignment horizontal="center"/>
    </xf>
    <xf numFmtId="44" fontId="4" fillId="3" borderId="2" xfId="0" applyNumberFormat="1" applyFont="1" applyFill="1" applyBorder="1"/>
    <xf numFmtId="0" fontId="4" fillId="3" borderId="0" xfId="0" applyFont="1" applyFill="1"/>
    <xf numFmtId="0" fontId="3" fillId="3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0" fontId="4" fillId="4" borderId="0" xfId="0" applyFont="1" applyFill="1"/>
    <xf numFmtId="44" fontId="4" fillId="0" borderId="0" xfId="13" applyFont="1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3" fontId="3" fillId="3" borderId="1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7" fontId="3" fillId="3" borderId="9" xfId="2" applyNumberFormat="1" applyFont="1" applyFill="1" applyBorder="1" applyAlignment="1">
      <alignment horizontal="center"/>
    </xf>
    <xf numFmtId="44" fontId="3" fillId="3" borderId="13" xfId="0" applyNumberFormat="1" applyFont="1" applyFill="1" applyBorder="1" applyAlignment="1">
      <alignment horizontal="center"/>
    </xf>
    <xf numFmtId="44" fontId="4" fillId="3" borderId="0" xfId="0" applyNumberFormat="1" applyFont="1" applyFill="1"/>
    <xf numFmtId="0" fontId="3" fillId="3" borderId="0" xfId="0" applyFont="1" applyFill="1"/>
    <xf numFmtId="173" fontId="3" fillId="3" borderId="0" xfId="0" applyNumberFormat="1" applyFont="1" applyFill="1" applyAlignment="1">
      <alignment horizontal="left"/>
    </xf>
    <xf numFmtId="14" fontId="12" fillId="3" borderId="0" xfId="0" applyNumberFormat="1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24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4" fillId="3" borderId="0" xfId="0" applyFont="1" applyFill="1" applyBorder="1"/>
    <xf numFmtId="3" fontId="9" fillId="3" borderId="2" xfId="1" applyNumberFormat="1" applyFont="1" applyFill="1" applyBorder="1" applyAlignment="1">
      <alignment horizontal="center"/>
    </xf>
    <xf numFmtId="0" fontId="3" fillId="3" borderId="1" xfId="0" applyFont="1" applyFill="1" applyBorder="1"/>
    <xf numFmtId="0" fontId="4" fillId="3" borderId="29" xfId="16" applyFont="1" applyFill="1" applyBorder="1" applyAlignment="1">
      <alignment horizontal="left" vertical="top" wrapText="1"/>
    </xf>
    <xf numFmtId="0" fontId="4" fillId="3" borderId="31" xfId="0" applyNumberFormat="1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3" fontId="4" fillId="3" borderId="31" xfId="1" applyNumberFormat="1" applyFont="1" applyFill="1" applyBorder="1" applyAlignment="1">
      <alignment horizontal="center"/>
    </xf>
    <xf numFmtId="166" fontId="4" fillId="3" borderId="31" xfId="2" applyNumberFormat="1" applyFont="1" applyFill="1" applyBorder="1"/>
    <xf numFmtId="0" fontId="4" fillId="3" borderId="31" xfId="0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center"/>
    </xf>
    <xf numFmtId="172" fontId="4" fillId="3" borderId="0" xfId="0" applyNumberFormat="1" applyFont="1" applyFill="1" applyAlignment="1" applyProtection="1">
      <alignment horizontal="center"/>
    </xf>
    <xf numFmtId="3" fontId="4" fillId="3" borderId="0" xfId="0" applyNumberFormat="1" applyFont="1" applyFill="1" applyAlignment="1" applyProtection="1">
      <alignment horizontal="center"/>
    </xf>
    <xf numFmtId="7" fontId="4" fillId="3" borderId="0" xfId="0" applyNumberFormat="1" applyFont="1" applyFill="1" applyAlignment="1">
      <alignment horizontal="center"/>
    </xf>
    <xf numFmtId="164" fontId="3" fillId="6" borderId="16" xfId="2" applyNumberFormat="1" applyFont="1" applyFill="1" applyBorder="1" applyAlignment="1">
      <alignment horizontal="center"/>
    </xf>
    <xf numFmtId="164" fontId="3" fillId="6" borderId="15" xfId="2" applyNumberFormat="1" applyFont="1" applyFill="1" applyBorder="1"/>
    <xf numFmtId="170" fontId="3" fillId="6" borderId="16" xfId="0" applyNumberFormat="1" applyFont="1" applyFill="1" applyBorder="1" applyAlignment="1">
      <alignment horizontal="center"/>
    </xf>
    <xf numFmtId="164" fontId="3" fillId="5" borderId="27" xfId="2" applyNumberFormat="1" applyFont="1" applyFill="1" applyBorder="1"/>
    <xf numFmtId="165" fontId="3" fillId="2" borderId="8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42" fontId="4" fillId="3" borderId="0" xfId="2" applyNumberFormat="1" applyFont="1" applyFill="1" applyBorder="1"/>
    <xf numFmtId="42" fontId="4" fillId="3" borderId="0" xfId="0" applyNumberFormat="1" applyFont="1" applyFill="1" applyBorder="1" applyAlignment="1">
      <alignment horizontal="center"/>
    </xf>
    <xf numFmtId="170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/>
    <xf numFmtId="0" fontId="4" fillId="3" borderId="0" xfId="9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 vertical="center"/>
    </xf>
    <xf numFmtId="44" fontId="4" fillId="3" borderId="31" xfId="0" applyNumberFormat="1" applyFont="1" applyFill="1" applyBorder="1" applyAlignment="1">
      <alignment horizontal="center"/>
    </xf>
    <xf numFmtId="44" fontId="4" fillId="3" borderId="31" xfId="0" applyNumberFormat="1" applyFont="1" applyFill="1" applyBorder="1"/>
    <xf numFmtId="165" fontId="3" fillId="3" borderId="0" xfId="0" applyNumberFormat="1" applyFont="1" applyFill="1" applyBorder="1"/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/>
    <xf numFmtId="3" fontId="9" fillId="3" borderId="30" xfId="1" applyNumberFormat="1" applyFont="1" applyFill="1" applyBorder="1" applyAlignment="1">
      <alignment horizontal="center"/>
    </xf>
    <xf numFmtId="0" fontId="4" fillId="3" borderId="35" xfId="9" applyFont="1" applyFill="1" applyBorder="1" applyAlignment="1">
      <alignment horizontal="left" vertical="center" wrapText="1"/>
    </xf>
    <xf numFmtId="3" fontId="9" fillId="3" borderId="0" xfId="1" applyNumberFormat="1" applyFont="1" applyFill="1" applyBorder="1" applyAlignment="1">
      <alignment horizontal="center"/>
    </xf>
    <xf numFmtId="42" fontId="4" fillId="3" borderId="34" xfId="2" applyNumberFormat="1" applyFont="1" applyFill="1" applyBorder="1"/>
    <xf numFmtId="0" fontId="4" fillId="3" borderId="28" xfId="0" applyFont="1" applyFill="1" applyBorder="1" applyAlignment="1">
      <alignment horizontal="center"/>
    </xf>
    <xf numFmtId="176" fontId="3" fillId="3" borderId="13" xfId="2" applyNumberFormat="1" applyFont="1" applyFill="1" applyBorder="1"/>
    <xf numFmtId="167" fontId="3" fillId="2" borderId="9" xfId="0" applyNumberFormat="1" applyFont="1" applyFill="1" applyBorder="1"/>
    <xf numFmtId="170" fontId="3" fillId="2" borderId="16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4" fillId="3" borderId="28" xfId="0" applyNumberFormat="1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 applyProtection="1">
      <alignment horizontal="center"/>
    </xf>
    <xf numFmtId="2" fontId="4" fillId="3" borderId="0" xfId="1" applyNumberFormat="1" applyFont="1" applyFill="1" applyAlignment="1" applyProtection="1">
      <alignment horizontal="center"/>
    </xf>
    <xf numFmtId="2" fontId="9" fillId="3" borderId="30" xfId="9" applyNumberFormat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/>
    </xf>
    <xf numFmtId="0" fontId="4" fillId="3" borderId="30" xfId="0" applyNumberFormat="1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 vertical="center"/>
    </xf>
    <xf numFmtId="4" fontId="3" fillId="3" borderId="31" xfId="0" applyNumberFormat="1" applyFont="1" applyFill="1" applyBorder="1" applyAlignment="1">
      <alignment horizontal="center"/>
    </xf>
    <xf numFmtId="2" fontId="3" fillId="3" borderId="31" xfId="0" applyNumberFormat="1" applyFont="1" applyFill="1" applyBorder="1" applyAlignment="1">
      <alignment horizontal="center"/>
    </xf>
    <xf numFmtId="0" fontId="4" fillId="3" borderId="28" xfId="0" applyFont="1" applyFill="1" applyBorder="1"/>
    <xf numFmtId="0" fontId="3" fillId="3" borderId="31" xfId="0" applyFont="1" applyFill="1" applyBorder="1" applyAlignment="1">
      <alignment horizontal="center"/>
    </xf>
    <xf numFmtId="2" fontId="4" fillId="3" borderId="31" xfId="1" applyNumberFormat="1" applyFont="1" applyFill="1" applyBorder="1" applyAlignment="1">
      <alignment horizontal="center"/>
    </xf>
    <xf numFmtId="4" fontId="4" fillId="3" borderId="31" xfId="1" applyNumberFormat="1" applyFont="1" applyFill="1" applyBorder="1" applyAlignment="1">
      <alignment horizontal="center"/>
    </xf>
    <xf numFmtId="42" fontId="4" fillId="3" borderId="31" xfId="2" applyNumberFormat="1" applyFont="1" applyFill="1" applyBorder="1"/>
    <xf numFmtId="42" fontId="4" fillId="3" borderId="31" xfId="1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170" fontId="4" fillId="3" borderId="31" xfId="0" applyNumberFormat="1" applyFont="1" applyFill="1" applyBorder="1" applyAlignment="1">
      <alignment horizontal="center"/>
    </xf>
    <xf numFmtId="170" fontId="4" fillId="3" borderId="28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172" fontId="0" fillId="3" borderId="0" xfId="0" applyNumberFormat="1" applyFill="1"/>
    <xf numFmtId="44" fontId="4" fillId="3" borderId="31" xfId="2" applyNumberFormat="1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171" fontId="4" fillId="0" borderId="0" xfId="14" applyNumberFormat="1" applyFont="1" applyFill="1" applyAlignment="1">
      <alignment horizontal="center"/>
    </xf>
    <xf numFmtId="44" fontId="4" fillId="0" borderId="0" xfId="14" applyNumberFormat="1" applyFont="1" applyFill="1" applyAlignment="1">
      <alignment horizontal="center"/>
    </xf>
    <xf numFmtId="9" fontId="4" fillId="0" borderId="0" xfId="4" applyFont="1" applyAlignment="1">
      <alignment horizontal="center"/>
    </xf>
    <xf numFmtId="44" fontId="4" fillId="0" borderId="0" xfId="3" applyNumberFormat="1" applyFont="1" applyFill="1"/>
    <xf numFmtId="44" fontId="4" fillId="0" borderId="0" xfId="4" applyNumberFormat="1" applyFont="1" applyFill="1"/>
    <xf numFmtId="175" fontId="4" fillId="0" borderId="0" xfId="4" applyNumberFormat="1" applyFont="1" applyAlignment="1">
      <alignment horizontal="center"/>
    </xf>
    <xf numFmtId="171" fontId="4" fillId="8" borderId="0" xfId="3" applyNumberFormat="1" applyFont="1" applyFill="1" applyAlignment="1">
      <alignment horizontal="center"/>
    </xf>
    <xf numFmtId="0" fontId="4" fillId="0" borderId="0" xfId="14" applyFont="1" applyFill="1" applyAlignment="1">
      <alignment horizontal="center"/>
    </xf>
    <xf numFmtId="0" fontId="3" fillId="0" borderId="0" xfId="3" applyFont="1" applyFill="1"/>
    <xf numFmtId="169" fontId="4" fillId="0" borderId="0" xfId="4" applyNumberFormat="1" applyFont="1" applyFill="1"/>
    <xf numFmtId="10" fontId="4" fillId="0" borderId="0" xfId="4" applyNumberFormat="1" applyFont="1"/>
    <xf numFmtId="4" fontId="4" fillId="3" borderId="31" xfId="0" applyNumberFormat="1" applyFont="1" applyFill="1" applyBorder="1" applyAlignment="1">
      <alignment horizontal="center"/>
    </xf>
    <xf numFmtId="4" fontId="4" fillId="3" borderId="31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4" fillId="6" borderId="28" xfId="0" applyFont="1" applyFill="1" applyBorder="1"/>
    <xf numFmtId="0" fontId="4" fillId="6" borderId="28" xfId="0" applyFont="1" applyFill="1" applyBorder="1" applyAlignment="1">
      <alignment horizontal="center"/>
    </xf>
    <xf numFmtId="170" fontId="4" fillId="6" borderId="28" xfId="0" applyNumberFormat="1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5" fontId="4" fillId="6" borderId="31" xfId="0" applyNumberFormat="1" applyFont="1" applyFill="1" applyBorder="1"/>
    <xf numFmtId="170" fontId="4" fillId="6" borderId="31" xfId="0" applyNumberFormat="1" applyFont="1" applyFill="1" applyBorder="1" applyAlignment="1">
      <alignment horizontal="center"/>
    </xf>
    <xf numFmtId="165" fontId="4" fillId="5" borderId="31" xfId="0" applyNumberFormat="1" applyFont="1" applyFill="1" applyBorder="1"/>
    <xf numFmtId="165" fontId="4" fillId="2" borderId="31" xfId="0" applyNumberFormat="1" applyFont="1" applyFill="1" applyBorder="1"/>
    <xf numFmtId="176" fontId="4" fillId="3" borderId="31" xfId="1" applyNumberFormat="1" applyFont="1" applyFill="1" applyBorder="1" applyAlignment="1">
      <alignment horizontal="center"/>
    </xf>
    <xf numFmtId="44" fontId="4" fillId="3" borderId="31" xfId="1" applyNumberFormat="1" applyFont="1" applyFill="1" applyBorder="1" applyAlignment="1">
      <alignment horizontal="center"/>
    </xf>
    <xf numFmtId="2" fontId="9" fillId="3" borderId="38" xfId="9" applyNumberFormat="1" applyFont="1" applyFill="1" applyBorder="1" applyAlignment="1">
      <alignment horizontal="center" vertical="center" wrapText="1"/>
    </xf>
    <xf numFmtId="1" fontId="4" fillId="3" borderId="38" xfId="0" applyNumberFormat="1" applyFont="1" applyFill="1" applyBorder="1" applyAlignment="1">
      <alignment horizontal="center"/>
    </xf>
    <xf numFmtId="170" fontId="4" fillId="2" borderId="39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14" fillId="3" borderId="31" xfId="0" applyNumberFormat="1" applyFont="1" applyFill="1" applyBorder="1" applyAlignment="1">
      <alignment horizontal="left"/>
    </xf>
    <xf numFmtId="0" fontId="14" fillId="3" borderId="30" xfId="0" applyNumberFormat="1" applyFont="1" applyFill="1" applyBorder="1" applyAlignment="1">
      <alignment horizontal="left" wrapText="1"/>
    </xf>
    <xf numFmtId="2" fontId="14" fillId="3" borderId="31" xfId="0" applyNumberFormat="1" applyFont="1" applyFill="1" applyBorder="1" applyAlignment="1">
      <alignment horizontal="center"/>
    </xf>
    <xf numFmtId="170" fontId="14" fillId="3" borderId="31" xfId="0" applyNumberFormat="1" applyFont="1" applyFill="1" applyBorder="1" applyAlignment="1">
      <alignment horizontal="center"/>
    </xf>
    <xf numFmtId="3" fontId="14" fillId="3" borderId="31" xfId="1" applyNumberFormat="1" applyFont="1" applyFill="1" applyBorder="1" applyAlignment="1">
      <alignment horizontal="center"/>
    </xf>
    <xf numFmtId="4" fontId="14" fillId="3" borderId="31" xfId="0" applyNumberFormat="1" applyFont="1" applyFill="1" applyBorder="1" applyAlignment="1" applyProtection="1">
      <alignment horizontal="center"/>
      <protection locked="0"/>
    </xf>
    <xf numFmtId="44" fontId="14" fillId="3" borderId="31" xfId="2" applyNumberFormat="1" applyFont="1" applyFill="1" applyBorder="1"/>
    <xf numFmtId="0" fontId="14" fillId="3" borderId="31" xfId="0" applyFont="1" applyFill="1" applyBorder="1" applyAlignment="1">
      <alignment horizontal="center"/>
    </xf>
    <xf numFmtId="44" fontId="14" fillId="3" borderId="31" xfId="0" applyNumberFormat="1" applyFont="1" applyFill="1" applyBorder="1"/>
    <xf numFmtId="44" fontId="14" fillId="3" borderId="31" xfId="1" applyNumberFormat="1" applyFont="1" applyFill="1" applyBorder="1" applyAlignment="1">
      <alignment horizontal="center"/>
    </xf>
    <xf numFmtId="165" fontId="14" fillId="6" borderId="31" xfId="0" applyNumberFormat="1" applyFont="1" applyFill="1" applyBorder="1"/>
    <xf numFmtId="170" fontId="14" fillId="6" borderId="31" xfId="0" applyNumberFormat="1" applyFont="1" applyFill="1" applyBorder="1" applyAlignment="1">
      <alignment horizontal="center"/>
    </xf>
    <xf numFmtId="0" fontId="4" fillId="3" borderId="40" xfId="16" applyFont="1" applyFill="1" applyBorder="1" applyAlignment="1">
      <alignment horizontal="left" vertical="top" wrapText="1"/>
    </xf>
    <xf numFmtId="3" fontId="9" fillId="3" borderId="31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10" borderId="0" xfId="0" applyFill="1" applyAlignment="1">
      <alignment horizontal="left"/>
    </xf>
    <xf numFmtId="0" fontId="9" fillId="10" borderId="0" xfId="0" applyFont="1" applyFill="1" applyAlignment="1">
      <alignment horizontal="left"/>
    </xf>
    <xf numFmtId="0" fontId="0" fillId="9" borderId="0" xfId="0" applyNumberFormat="1" applyFill="1"/>
    <xf numFmtId="2" fontId="0" fillId="0" borderId="0" xfId="0" applyNumberFormat="1"/>
    <xf numFmtId="0" fontId="9" fillId="3" borderId="30" xfId="9" applyFont="1" applyFill="1" applyBorder="1" applyAlignment="1">
      <alignment horizontal="center" vertical="center" wrapText="1"/>
    </xf>
    <xf numFmtId="3" fontId="4" fillId="3" borderId="31" xfId="1" applyNumberFormat="1" applyFont="1" applyFill="1" applyBorder="1" applyAlignment="1" applyProtection="1">
      <alignment horizontal="center"/>
      <protection locked="0"/>
    </xf>
    <xf numFmtId="3" fontId="4" fillId="3" borderId="38" xfId="1" applyNumberFormat="1" applyFont="1" applyFill="1" applyBorder="1" applyAlignment="1" applyProtection="1">
      <alignment horizontal="center"/>
      <protection locked="0"/>
    </xf>
    <xf numFmtId="4" fontId="14" fillId="3" borderId="31" xfId="1" applyNumberFormat="1" applyFont="1" applyFill="1" applyBorder="1" applyAlignment="1">
      <alignment horizontal="center"/>
    </xf>
    <xf numFmtId="4" fontId="9" fillId="3" borderId="0" xfId="5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/>
    </xf>
    <xf numFmtId="166" fontId="4" fillId="3" borderId="2" xfId="2" applyNumberFormat="1" applyFont="1" applyFill="1" applyBorder="1"/>
    <xf numFmtId="172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 applyAlignment="1">
      <alignment horizontal="left"/>
    </xf>
    <xf numFmtId="4" fontId="18" fillId="3" borderId="0" xfId="0" applyNumberFormat="1" applyFont="1" applyFill="1" applyAlignment="1">
      <alignment horizontal="left"/>
    </xf>
    <xf numFmtId="10" fontId="3" fillId="3" borderId="0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Alignment="1" applyProtection="1">
      <alignment horizontal="center"/>
    </xf>
    <xf numFmtId="164" fontId="3" fillId="3" borderId="0" xfId="2" applyNumberFormat="1" applyFont="1" applyFill="1" applyBorder="1" applyAlignment="1">
      <alignment horizontal="center"/>
    </xf>
    <xf numFmtId="164" fontId="3" fillId="3" borderId="0" xfId="2" applyNumberFormat="1" applyFont="1" applyFill="1" applyBorder="1"/>
    <xf numFmtId="170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/>
    <xf numFmtId="0" fontId="3" fillId="3" borderId="0" xfId="0" applyFont="1" applyFill="1" applyBorder="1"/>
    <xf numFmtId="176" fontId="3" fillId="3" borderId="0" xfId="2" applyNumberFormat="1" applyFont="1" applyFill="1" applyBorder="1" applyAlignment="1">
      <alignment horizontal="center"/>
    </xf>
    <xf numFmtId="177" fontId="3" fillId="3" borderId="0" xfId="1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6" fontId="4" fillId="3" borderId="31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0" fontId="4" fillId="0" borderId="0" xfId="4" applyNumberFormat="1" applyFont="1" applyFill="1"/>
    <xf numFmtId="0" fontId="4" fillId="8" borderId="0" xfId="0" applyFont="1" applyFill="1"/>
    <xf numFmtId="0" fontId="4" fillId="8" borderId="0" xfId="0" applyFont="1" applyFill="1" applyAlignment="1">
      <alignment horizontal="right"/>
    </xf>
    <xf numFmtId="44" fontId="4" fillId="8" borderId="0" xfId="0" applyNumberFormat="1" applyFont="1" applyFill="1"/>
    <xf numFmtId="0" fontId="5" fillId="0" borderId="0" xfId="14" applyFont="1" applyFill="1"/>
    <xf numFmtId="8" fontId="5" fillId="0" borderId="0" xfId="11" applyNumberFormat="1" applyFont="1" applyAlignment="1">
      <alignment horizontal="center"/>
    </xf>
    <xf numFmtId="8" fontId="11" fillId="0" borderId="0" xfId="14" applyNumberFormat="1" applyAlignment="1">
      <alignment horizontal="center"/>
    </xf>
    <xf numFmtId="169" fontId="5" fillId="0" borderId="0" xfId="15" applyNumberFormat="1" applyFont="1"/>
    <xf numFmtId="169" fontId="11" fillId="0" borderId="0" xfId="14" applyNumberFormat="1"/>
    <xf numFmtId="10" fontId="11" fillId="0" borderId="0" xfId="14" applyNumberFormat="1"/>
    <xf numFmtId="10" fontId="11" fillId="0" borderId="0" xfId="4" applyNumberFormat="1" applyFont="1" applyAlignment="1">
      <alignment horizontal="center"/>
    </xf>
    <xf numFmtId="0" fontId="4" fillId="0" borderId="31" xfId="0" applyFont="1" applyFill="1" applyBorder="1" applyAlignment="1">
      <alignment horizontal="left"/>
    </xf>
    <xf numFmtId="0" fontId="4" fillId="0" borderId="31" xfId="0" applyNumberFormat="1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2" fontId="4" fillId="0" borderId="31" xfId="1" applyNumberFormat="1" applyFont="1" applyFill="1" applyBorder="1" applyAlignment="1">
      <alignment horizontal="center"/>
    </xf>
    <xf numFmtId="170" fontId="4" fillId="0" borderId="31" xfId="0" applyNumberFormat="1" applyFont="1" applyFill="1" applyBorder="1" applyAlignment="1">
      <alignment horizontal="center"/>
    </xf>
    <xf numFmtId="3" fontId="4" fillId="0" borderId="31" xfId="1" applyNumberFormat="1" applyFont="1" applyFill="1" applyBorder="1" applyAlignment="1">
      <alignment horizontal="center"/>
    </xf>
    <xf numFmtId="4" fontId="4" fillId="0" borderId="31" xfId="1" applyNumberFormat="1" applyFont="1" applyFill="1" applyBorder="1" applyAlignment="1">
      <alignment horizontal="center"/>
    </xf>
    <xf numFmtId="166" fontId="4" fillId="0" borderId="31" xfId="2" applyNumberFormat="1" applyFont="1" applyFill="1" applyBorder="1"/>
    <xf numFmtId="0" fontId="4" fillId="0" borderId="30" xfId="0" applyFont="1" applyFill="1" applyBorder="1" applyAlignment="1">
      <alignment horizontal="left"/>
    </xf>
    <xf numFmtId="4" fontId="3" fillId="3" borderId="15" xfId="0" applyNumberFormat="1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/>
    </xf>
    <xf numFmtId="176" fontId="3" fillId="3" borderId="13" xfId="0" applyNumberFormat="1" applyFont="1" applyFill="1" applyBorder="1" applyAlignment="1">
      <alignment horizontal="center"/>
    </xf>
    <xf numFmtId="166" fontId="3" fillId="7" borderId="23" xfId="0" applyNumberFormat="1" applyFont="1" applyFill="1" applyBorder="1"/>
    <xf numFmtId="0" fontId="3" fillId="3" borderId="0" xfId="0" applyFont="1" applyFill="1" applyAlignment="1">
      <alignment horizontal="center"/>
    </xf>
    <xf numFmtId="0" fontId="3" fillId="0" borderId="0" xfId="3" applyFont="1" applyFill="1" applyAlignment="1">
      <alignment horizontal="center"/>
    </xf>
  </cellXfs>
  <cellStyles count="18">
    <cellStyle name="Comma" xfId="1" builtinId="3"/>
    <cellStyle name="Comma 2" xfId="6"/>
    <cellStyle name="Comma 3" xfId="10"/>
    <cellStyle name="Comma 4" xfId="12"/>
    <cellStyle name="Currency" xfId="2" builtinId="4"/>
    <cellStyle name="Currency 2" xfId="7"/>
    <cellStyle name="Currency 3" xfId="11"/>
    <cellStyle name="Currency 4" xfId="13"/>
    <cellStyle name="Normal" xfId="0" builtinId="0"/>
    <cellStyle name="Normal 2" xfId="8"/>
    <cellStyle name="Normal 3" xfId="5"/>
    <cellStyle name="Normal 4" xfId="9"/>
    <cellStyle name="Normal 5" xfId="16"/>
    <cellStyle name="Normal 6" xfId="17"/>
    <cellStyle name="Normal_Copy of Avoided Cost adjusted Final" xfId="3"/>
    <cellStyle name="Normal_Copy of Avoided Cost adjusted Final 2" xfId="14"/>
    <cellStyle name="Percent" xfId="4" builtinId="5"/>
    <cellStyle name="Percent 2" xfId="15"/>
  </cellStyles>
  <dxfs count="18">
    <dxf>
      <numFmt numFmtId="172" formatCode="&quot;$&quot;#,##0.00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>
          <fgColor indexed="64"/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theme="1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ison.spector/Local%20Settings/Temporary%20Internet%20Files/OLKE1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lison.spector/Local%20Settings/Temporary%20Internet%20Files/OLKE1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ian Farnsworth" refreshedDate="42508.393133912039" createdVersion="5" refreshedVersion="5" minRefreshableVersion="3" recordCount="177">
  <cacheSource type="worksheet">
    <worksheetSource name="Table3"/>
  </cacheSource>
  <cacheFields count="23">
    <cacheField name="Program Type" numFmtId="0">
      <sharedItems/>
    </cacheField>
    <cacheField name="Project Number" numFmtId="0">
      <sharedItems/>
    </cacheField>
    <cacheField name="Project Name" numFmtId="0">
      <sharedItems/>
    </cacheField>
    <cacheField name="Payee Company" numFmtId="0">
      <sharedItems/>
    </cacheField>
    <cacheField name="LM BD Lead" numFmtId="0">
      <sharedItems containsBlank="1"/>
    </cacheField>
    <cacheField name="Fac Address 1" numFmtId="0">
      <sharedItems/>
    </cacheField>
    <cacheField name="Fac City" numFmtId="0">
      <sharedItems/>
    </cacheField>
    <cacheField name="Fac Address 2" numFmtId="0">
      <sharedItems containsBlank="1"/>
    </cacheField>
    <cacheField name="Measure Code (Measures)" numFmtId="0">
      <sharedItems count="14">
        <s v="COMBOILERS"/>
        <s v="COMBOILSTP-NT"/>
        <s v="COMCLOTHES"/>
        <s v="COMDHWTSCT"/>
        <s v="COMFSFRYER"/>
        <s v="COMFSFRYER-NT"/>
        <s v="COMFURNACE"/>
        <s v="COMHVACCON"/>
        <s v="COMIAT1"/>
        <s v="COMIWT2"/>
        <s v="COMMTNFCTR"/>
        <s v="COMOVEN413-NT"/>
        <s v="COMRADIANT-NT"/>
        <s v="COMTANKLESS"/>
      </sharedItems>
    </cacheField>
    <cacheField name="Measure Life (Measures)" numFmtId="0">
      <sharedItems containsSemiMixedTypes="0" containsString="0" containsNumber="1" containsInteger="1" minValue="5" maxValue="30"/>
    </cacheField>
    <cacheField name="Current Total Savings thm (Measures)" numFmtId="4">
      <sharedItems containsSemiMixedTypes="0" containsString="0" containsNumber="1" minValue="63.8" maxValue="8350.9"/>
    </cacheField>
    <cacheField name="Current Incentive Total (Measures)" numFmtId="44">
      <sharedItems containsSemiMixedTypes="0" containsString="0" containsNumber="1" minValue="105" maxValue="12000"/>
    </cacheField>
    <cacheField name="Current Status" numFmtId="0">
      <sharedItems/>
    </cacheField>
    <cacheField name="Pending Milestone" numFmtId="0">
      <sharedItems containsBlank="1"/>
    </cacheField>
    <cacheField name="Project End" numFmtId="174">
      <sharedItems containsSemiMixedTypes="0" containsNonDate="0" containsDate="1" containsString="0" minDate="2015-01-05T07:00:00" maxDate="2015-12-31T01:00:00"/>
    </cacheField>
    <cacheField name="Install Date (Measures)" numFmtId="174">
      <sharedItems containsSemiMixedTypes="0" containsNonDate="0" containsDate="1" containsString="0" minDate="2014-01-01T07:00:00" maxDate="2015-10-01T00:00:00"/>
    </cacheField>
    <cacheField name="Zone" numFmtId="0">
      <sharedItems/>
    </cacheField>
    <cacheField name="Installer (Measures)" numFmtId="0">
      <sharedItems containsBlank="1"/>
    </cacheField>
    <cacheField name="Trade Ally (Measures)" numFmtId="0">
      <sharedItems containsNonDate="0" containsString="0" containsBlank="1"/>
    </cacheField>
    <cacheField name="Baseline Equipment Description (Measures)" numFmtId="0">
      <sharedItems containsBlank="1"/>
    </cacheField>
    <cacheField name="Account Number" numFmtId="0">
      <sharedItems/>
    </cacheField>
    <cacheField name="Installed Units (Measures)" numFmtId="0">
      <sharedItems containsSemiMixedTypes="0" containsString="0" containsNumber="1" minValue="1" maxValue="9870"/>
    </cacheField>
    <cacheField name="Installed per Unit thm (Measures)" numFmtId="0">
      <sharedItems containsSemiMixedTypes="0" containsString="0" containsNumber="1" minValue="0.19" maxValue="5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s v="COM Standard"/>
    <s v="007163-C-WALLA WALL"/>
    <s v="Walla Walla SD (Berney) Boilers"/>
    <s v="Walla Walla School District #140"/>
    <s v="Autumn Marks"/>
    <s v="1718 Pleasant St"/>
    <s v="Walla Walla"/>
    <m/>
    <x v="0"/>
    <n v="20"/>
    <n v="1500"/>
    <n v="4000"/>
    <s v="7-Completed"/>
    <m/>
    <d v="2015-01-05T07:00:00"/>
    <d v="2014-10-04T06:00:00"/>
    <s v="Zone 3"/>
    <s v="Cutting Edge Plumbing &amp; Mechanical, Inc."/>
    <m/>
    <s v="60% efficient Weil-Mclain boilers"/>
    <s v="6984910000"/>
    <n v="1000"/>
    <n v="1.5"/>
  </r>
  <r>
    <s v="COM Standard"/>
    <s v="007163-C-WALLA WALL"/>
    <s v="Walla Walla SD (Berney) Boilers"/>
    <s v="Walla Walla School District #140"/>
    <s v="Autumn Marks"/>
    <s v="1718 Pleasant St"/>
    <s v="Walla Walla"/>
    <m/>
    <x v="0"/>
    <n v="20"/>
    <n v="1500"/>
    <n v="4000"/>
    <s v="7-Completed"/>
    <m/>
    <d v="2015-01-05T07:00:00"/>
    <d v="2014-10-04T06:00:00"/>
    <s v="Zone 3"/>
    <s v="Cutting Edge Plumbing &amp; Mechanical, Inc."/>
    <m/>
    <s v="60% efficient Weil-Mclain boilers"/>
    <s v="6984910000"/>
    <n v="1000"/>
    <n v="1.5"/>
  </r>
  <r>
    <s v="COM Standard"/>
    <s v="007095-C-HOLTZINGER"/>
    <s v="Holtzinger Fruit Boilers"/>
    <s v="C.M. Holtzinger Fruit Co."/>
    <s v="Brian Farnsworth"/>
    <s v="1312 N 6th Ave"/>
    <s v="Yakima"/>
    <m/>
    <x v="0"/>
    <n v="20"/>
    <n v="3000"/>
    <n v="8000"/>
    <s v="7-Completed"/>
    <m/>
    <d v="2015-01-05T07:00:00"/>
    <d v="2014-09-26T06:00:00"/>
    <s v="Zone 3"/>
    <s v="Atlas Boiler and Equipment Co."/>
    <m/>
    <s v="60% efficient units"/>
    <s v="5377120000"/>
    <n v="2000"/>
    <n v="1.5"/>
  </r>
  <r>
    <s v="COM Standard"/>
    <s v="007140-C-OLYMPIC CO"/>
    <s v="Olympic College Student Center Kitchen Boilers"/>
    <s v="Olympic College"/>
    <s v="Bob Cuti"/>
    <s v="1018 15th St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3789010000"/>
    <n v="850"/>
    <n v="1.5"/>
  </r>
  <r>
    <s v="COM Standard"/>
    <s v="007139-C-OLYMPIC CO"/>
    <s v="Olympic College Gym Boilers"/>
    <s v="Olympic College"/>
    <s v="Autumn Marks"/>
    <s v="1600 Chester Ave #GYM"/>
    <s v="Bremerton"/>
    <m/>
    <x v="0"/>
    <n v="20"/>
    <n v="598.5"/>
    <n v="1596"/>
    <s v="7-Completed"/>
    <m/>
    <d v="2015-02-04T07:00:00"/>
    <d v="2014-10-15T06:00:00"/>
    <s v="Zone 2"/>
    <s v="General Mechanical"/>
    <m/>
    <s v="C Brooks 80% boiler"/>
    <s v="3589010000"/>
    <n v="399"/>
    <n v="1.5"/>
  </r>
  <r>
    <s v="COM Standard"/>
    <s v="007141-C-OLYMPIC CO"/>
    <s v="Olympic College Science &amp; Technology Boilers"/>
    <s v="Olympic College"/>
    <s v="Bob Cuti"/>
    <s v="1600 Chester Ave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2589010000"/>
    <n v="850"/>
    <n v="1.5"/>
  </r>
  <r>
    <s v="COM Standard"/>
    <s v="007141-C-OLYMPIC CO"/>
    <s v="Olympic College Science &amp; Technology Boilers"/>
    <s v="Olympic College"/>
    <s v="Bob Cuti"/>
    <s v="1600 Chester Ave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2589010000"/>
    <n v="850"/>
    <n v="1.5"/>
  </r>
  <r>
    <s v="COM Standard"/>
    <s v="007140-C-OLYMPIC CO"/>
    <s v="Olympic College Student Center Kitchen Boilers"/>
    <s v="Olympic College"/>
    <s v="Bob Cuti"/>
    <s v="1018 15th St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3789010000"/>
    <n v="850"/>
    <n v="1.5"/>
  </r>
  <r>
    <s v="COM Standard"/>
    <s v="007140-C-OLYMPIC CO"/>
    <s v="Olympic College Student Center Kitchen Boilers"/>
    <s v="Olympic College"/>
    <s v="Bob Cuti"/>
    <s v="1018 15th St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3789010000"/>
    <n v="850"/>
    <n v="1.5"/>
  </r>
  <r>
    <s v="COM Standard"/>
    <s v="007139-C-OLYMPIC CO"/>
    <s v="Olympic College Gym Boilers"/>
    <s v="Olympic College"/>
    <s v="Autumn Marks"/>
    <s v="1600 Chester Ave #GYM"/>
    <s v="Bremerton"/>
    <m/>
    <x v="0"/>
    <n v="20"/>
    <n v="598.5"/>
    <n v="1596"/>
    <s v="7-Completed"/>
    <m/>
    <d v="2015-02-04T07:00:00"/>
    <d v="2014-10-15T06:00:00"/>
    <s v="Zone 2"/>
    <s v="General Mechanical"/>
    <m/>
    <s v="C Brooks 80% boiler"/>
    <s v="3589010000"/>
    <n v="399"/>
    <n v="1.5"/>
  </r>
  <r>
    <s v="COM Standard"/>
    <s v="007141-C-OLYMPIC CO"/>
    <s v="Olympic College Science &amp; Technology Boilers"/>
    <s v="Olympic College"/>
    <s v="Bob Cuti"/>
    <s v="1600 Chester Ave"/>
    <s v="Bremerton"/>
    <m/>
    <x v="0"/>
    <n v="20"/>
    <n v="1275"/>
    <n v="3400"/>
    <s v="7-Completed"/>
    <m/>
    <d v="2015-02-04T07:00:00"/>
    <d v="2014-10-15T06:00:00"/>
    <s v="Zone 2"/>
    <s v="General Mechanical"/>
    <m/>
    <s v="C Brooks 80% units"/>
    <s v="2589010000"/>
    <n v="850"/>
    <n v="1.5"/>
  </r>
  <r>
    <s v="COM Standard"/>
    <s v="007168-C-WALLA WALL"/>
    <s v="Walla Walla Community College Boilers"/>
    <s v="Walla Walla Community College"/>
    <s v="Autumn Marks"/>
    <s v="500 Tausick Way"/>
    <s v="Walla Walla"/>
    <m/>
    <x v="0"/>
    <n v="20"/>
    <n v="598.5"/>
    <n v="1596"/>
    <s v="7-Completed"/>
    <m/>
    <d v="2015-02-04T07:00:00"/>
    <d v="2014-08-01T06:00:00"/>
    <s v="Zone 3"/>
    <s v="Valley Mechanical, Inc."/>
    <m/>
    <s v="80% efficient Weil-McLain Boiler"/>
    <s v="0684910000"/>
    <n v="399"/>
    <n v="1.5"/>
  </r>
  <r>
    <s v="COM Standard"/>
    <s v="007168-C-WALLA WALL"/>
    <s v="Walla Walla Community College Boilers"/>
    <s v="Walla Walla Community College"/>
    <s v="Autumn Marks"/>
    <s v="500 Tausick Way"/>
    <s v="Walla Walla"/>
    <m/>
    <x v="0"/>
    <n v="20"/>
    <n v="900"/>
    <n v="2400"/>
    <s v="7-Completed"/>
    <m/>
    <d v="2015-02-04T07:00:00"/>
    <d v="2014-08-01T06:00:00"/>
    <s v="Zone 3"/>
    <s v="Valley Mechanical, Inc."/>
    <m/>
    <s v="80% efficient Weil-McLain Boiler"/>
    <s v="0684910000"/>
    <n v="600"/>
    <n v="1.5"/>
  </r>
  <r>
    <s v="COM Standard"/>
    <s v="007169-C-WALLA WALL"/>
    <s v="Walla Walla Community College Boilers (2)"/>
    <s v="Walla Walla Community College"/>
    <s v="Autumn Marks"/>
    <s v="500 Tausick Way"/>
    <s v="Walla Walla"/>
    <m/>
    <x v="0"/>
    <n v="20"/>
    <n v="3000"/>
    <n v="8000"/>
    <s v="7-Completed"/>
    <m/>
    <d v="2015-03-18T06:00:00"/>
    <d v="2014-08-01T06:00:00"/>
    <s v="Zone 3"/>
    <s v="Johnson Controls, Inc."/>
    <m/>
    <s v="75% efficient Cleaver Brooks Boiler"/>
    <s v="3563910000"/>
    <n v="2000"/>
    <n v="1.5"/>
  </r>
  <r>
    <s v="COM Standard"/>
    <s v="007169-C-WALLA WALL"/>
    <s v="Walla Walla Community College Boilers (2)"/>
    <s v="Walla Walla Community College"/>
    <s v="Autumn Marks"/>
    <s v="500 Tausick Way"/>
    <s v="Walla Walla"/>
    <m/>
    <x v="0"/>
    <n v="20"/>
    <n v="3000"/>
    <n v="8000"/>
    <s v="7-Completed"/>
    <m/>
    <d v="2015-03-18T06:00:00"/>
    <d v="2014-08-01T06:00:00"/>
    <s v="Zone 3"/>
    <s v="Johnson Controls, Inc."/>
    <m/>
    <s v="75% efficient Cleaver Brooks Boiler"/>
    <s v="3563910000"/>
    <n v="2000"/>
    <n v="1.5"/>
  </r>
  <r>
    <s v="COM Standard"/>
    <s v="007172-C-HILLCREST"/>
    <s v="Hillcrest Elementary Boilers"/>
    <s v="Oak Harbor School District No. 201"/>
    <s v="Brian Farnsworth"/>
    <s v="1500 NW 2nd Ave"/>
    <s v="Oak Harbor"/>
    <m/>
    <x v="0"/>
    <n v="20"/>
    <n v="900"/>
    <n v="2400"/>
    <s v="7-Completed"/>
    <m/>
    <d v="2015-03-18T06:00:00"/>
    <d v="2014-09-01T06:00:00"/>
    <s v="Zone 1"/>
    <s v="Blythe Plumbing &amp; Heating, Inc."/>
    <m/>
    <s v="80% efficient cast iron boiler"/>
    <s v="3943400000"/>
    <n v="600"/>
    <n v="1.5"/>
  </r>
  <r>
    <s v="COM Standard"/>
    <s v="007172-C-HILLCREST"/>
    <s v="Hillcrest Elementary Boilers"/>
    <s v="Oak Harbor School District No. 201"/>
    <s v="Brian Farnsworth"/>
    <s v="1500 NW 2nd Ave"/>
    <s v="Oak Harbor"/>
    <m/>
    <x v="0"/>
    <n v="20"/>
    <n v="1500"/>
    <n v="4000"/>
    <s v="7-Completed"/>
    <m/>
    <d v="2015-03-18T06:00:00"/>
    <d v="2014-09-01T06:00:00"/>
    <s v="Zone 1"/>
    <s v="Blythe Plumbing &amp; Heating, Inc."/>
    <m/>
    <s v="80% efficient cast iron boiler"/>
    <s v="3943400000"/>
    <n v="1000"/>
    <n v="1.5"/>
  </r>
  <r>
    <s v="COM Standard"/>
    <s v="007108-C-STANWOOD H"/>
    <s v="Stanwood High School Control Upgrade, Boilers"/>
    <s v="Stanwood-Camano School District NO. 401"/>
    <s v="Bob Cuti"/>
    <s v="7400 272nd Street NW"/>
    <s v="Stanwood"/>
    <m/>
    <x v="0"/>
    <n v="20"/>
    <n v="4500"/>
    <n v="12000"/>
    <s v="7-Completed"/>
    <m/>
    <d v="2015-03-18T06:00:00"/>
    <d v="2014-01-01T07:00:00"/>
    <s v="Zone 1"/>
    <m/>
    <m/>
    <s v="Burnham boiler, installed in 1992"/>
    <s v="7056400000"/>
    <n v="3000"/>
    <n v="1.5"/>
  </r>
  <r>
    <s v="COM Standard"/>
    <s v="007108-C-STANWOOD H"/>
    <s v="Stanwood High School Control Upgrade, Boilers"/>
    <s v="Stanwood-Camano School District NO. 401"/>
    <s v="Bob Cuti"/>
    <s v="7400 272nd Street NW"/>
    <s v="Stanwood"/>
    <m/>
    <x v="0"/>
    <n v="20"/>
    <n v="4500"/>
    <n v="12000"/>
    <s v="7-Completed"/>
    <m/>
    <d v="2015-03-18T06:00:00"/>
    <d v="2014-01-01T07:00:00"/>
    <s v="Zone 1"/>
    <m/>
    <m/>
    <s v="Burnham boiler, installed in 1992"/>
    <s v="7056400000"/>
    <n v="3000"/>
    <n v="1.5"/>
  </r>
  <r>
    <s v="COM Standard"/>
    <s v="007191-C-MASON COUN"/>
    <s v="Mason County Government Boilers"/>
    <s v="Mason County Government"/>
    <s v="Bob Cuti"/>
    <s v="416 N 5th St"/>
    <s v="Shelton"/>
    <m/>
    <x v="0"/>
    <n v="20"/>
    <n v="525"/>
    <n v="1400"/>
    <s v="7-Completed"/>
    <m/>
    <d v="2015-05-05T06:00:00"/>
    <d v="2014-11-18T07:00:00"/>
    <s v="Zone 2"/>
    <s v="General Mechanical"/>
    <m/>
    <s v="Old heat pump system"/>
    <s v="1591210000"/>
    <n v="350"/>
    <n v="1.5"/>
  </r>
  <r>
    <s v="COM Standard"/>
    <s v="007202-C-FERNDALE L"/>
    <s v="Ferndale Library Boilers"/>
    <s v="City of Ferndale"/>
    <s v="Autumn Marks"/>
    <s v="2125 Main St"/>
    <s v="Ferndale"/>
    <m/>
    <x v="0"/>
    <n v="20"/>
    <n v="900"/>
    <n v="2400"/>
    <s v="7-Completed"/>
    <m/>
    <d v="2015-05-12T06:00:00"/>
    <d v="2014-05-21T06:00:00"/>
    <s v="Zone 1"/>
    <s v="Columbia Hydronics Company"/>
    <m/>
    <s v="NA - New Construction, no equipment being replaced"/>
    <s v="9441016454"/>
    <n v="600"/>
    <n v="1.5"/>
  </r>
  <r>
    <s v="COM Standard"/>
    <s v="007202-C-FERNDALE L"/>
    <s v="Ferndale Library Boilers"/>
    <s v="City of Ferndale"/>
    <s v="Autumn Marks"/>
    <s v="2125 Main St"/>
    <s v="Ferndale"/>
    <m/>
    <x v="0"/>
    <n v="20"/>
    <n v="900"/>
    <n v="2400"/>
    <s v="7-Completed"/>
    <m/>
    <d v="2015-05-12T06:00:00"/>
    <d v="2014-05-21T06:00:00"/>
    <s v="Zone 1"/>
    <s v="Columbia Hydronics Company"/>
    <m/>
    <s v="NA - New Construction, no equipment being replaced"/>
    <s v="9441016454"/>
    <n v="600"/>
    <n v="1.5"/>
  </r>
  <r>
    <s v="COM Standard"/>
    <s v="007246-C-College Place High S"/>
    <s v="College Place High School Boiler, Tanked DHW"/>
    <s v="College Place School District No. 250"/>
    <s v="Brian Farnsworth"/>
    <s v="1755 S College Ave"/>
    <s v="College Place"/>
    <m/>
    <x v="0"/>
    <n v="20"/>
    <n v="3750"/>
    <n v="10000"/>
    <s v="7-Completed"/>
    <m/>
    <d v="2015-10-13T01:00:00"/>
    <d v="2015-08-06T00:00:00"/>
    <s v="Zone 3"/>
    <m/>
    <m/>
    <s v="NA - New Construction"/>
    <s v="6573423444"/>
    <n v="2500"/>
    <n v="1.5"/>
  </r>
  <r>
    <s v="COM Standard"/>
    <s v="007210-C-ELEMENTARY"/>
    <s v="Elementary School #10 Standard (Richland SD)"/>
    <s v="Richland School District No. 400"/>
    <s v="Bob Cuti"/>
    <s v="1600 Gala Way"/>
    <s v="Richland"/>
    <m/>
    <x v="0"/>
    <n v="20"/>
    <n v="2250"/>
    <n v="6000"/>
    <s v="7-Completed"/>
    <m/>
    <d v="2015-10-13T01:00:00"/>
    <d v="2015-01-01T07:00:00"/>
    <s v="Zone 3"/>
    <m/>
    <m/>
    <s v="NA - New Construction"/>
    <s v="8339254745"/>
    <n v="1500"/>
    <n v="1.5"/>
  </r>
  <r>
    <s v="COM Standard"/>
    <s v="007210-C-ELEMENTARY"/>
    <s v="Elementary School #10 Standard (Richland SD)"/>
    <s v="Richland School District No. 400"/>
    <s v="Bob Cuti"/>
    <s v="1600 Gala Way"/>
    <s v="Richland"/>
    <m/>
    <x v="0"/>
    <n v="20"/>
    <n v="2250"/>
    <n v="6000"/>
    <s v="7-Completed"/>
    <m/>
    <d v="2015-10-13T01:00:00"/>
    <d v="2015-01-01T07:00:00"/>
    <s v="Zone 3"/>
    <m/>
    <m/>
    <s v="NA - New Construction"/>
    <s v="8339254745"/>
    <n v="1500"/>
    <n v="1.5"/>
  </r>
  <r>
    <s v="COM Standard"/>
    <s v="007199-C-LEWIS AND"/>
    <s v="Lewis and Clark Elementary Tanked DHW, Boilers"/>
    <s v="Richland School District No. 400"/>
    <s v="Bob Cuti"/>
    <s v="415 Jadwin Ave"/>
    <s v="Richland"/>
    <m/>
    <x v="0"/>
    <n v="20"/>
    <n v="2250"/>
    <n v="6000"/>
    <s v="7-Completed"/>
    <s v="Peer Review Complete"/>
    <d v="2015-11-05T01:00:00"/>
    <d v="2015-08-21T00:00:00"/>
    <s v="Zone 3"/>
    <s v="JRT Mechanical"/>
    <m/>
    <m/>
    <s v="5236589545"/>
    <n v="1500"/>
    <n v="1.5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0"/>
    <n v="20"/>
    <n v="4500"/>
    <n v="12000"/>
    <s v="7-Completed"/>
    <m/>
    <d v="2015-11-05T01:00:00"/>
    <d v="2015-05-26T06:00:00"/>
    <s v="Zone 2"/>
    <s v="Skanska USA Building, Inc"/>
    <m/>
    <s v="NA - New Construction"/>
    <s v="8299077380"/>
    <n v="3000"/>
    <n v="1.5"/>
  </r>
  <r>
    <s v="COM Standard"/>
    <s v="007198-C-SACAJAWEA"/>
    <s v="Sacajawea Elementary Tanked DHW, Boilers"/>
    <s v="Richland School District No. 400"/>
    <s v="Bob Cuti"/>
    <s v="535 Fuller St"/>
    <s v="Richland"/>
    <m/>
    <x v="0"/>
    <n v="20"/>
    <n v="2250"/>
    <n v="6000"/>
    <s v="7-Completed"/>
    <m/>
    <d v="2015-11-05T01:00:00"/>
    <d v="2015-08-21T00:00:00"/>
    <s v="Zone 3"/>
    <s v="JRT Mechanical"/>
    <m/>
    <m/>
    <s v="8787090028"/>
    <n v="1500"/>
    <n v="1.5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0"/>
    <n v="20"/>
    <n v="4500"/>
    <n v="12000"/>
    <s v="7-Completed"/>
    <m/>
    <d v="2015-11-05T01:00:00"/>
    <d v="2015-05-26T06:00:00"/>
    <s v="Zone 2"/>
    <s v="Skanska USA Building, Inc"/>
    <m/>
    <s v="NA - New Construction"/>
    <s v="8299077380"/>
    <n v="3000"/>
    <n v="1.5"/>
  </r>
  <r>
    <s v="COM Standard"/>
    <s v="007199-C-LEWIS AND"/>
    <s v="Lewis and Clark Elementary Tanked DHW, Boilers"/>
    <s v="Richland School District No. 400"/>
    <s v="Bob Cuti"/>
    <s v="415 Jadwin Ave"/>
    <s v="Richland"/>
    <m/>
    <x v="0"/>
    <n v="20"/>
    <n v="2250"/>
    <n v="6000"/>
    <s v="7-Completed"/>
    <s v="Peer Review Complete"/>
    <d v="2015-11-05T01:00:00"/>
    <d v="2015-08-21T00:00:00"/>
    <s v="Zone 3"/>
    <s v="JRT Mechanical"/>
    <m/>
    <m/>
    <s v="5236589545"/>
    <n v="1500"/>
    <n v="1.5"/>
  </r>
  <r>
    <s v="COM Standard"/>
    <s v="007198-C-SACAJAWEA"/>
    <s v="Sacajawea Elementary Tanked DHW, Boilers"/>
    <s v="Richland School District No. 400"/>
    <s v="Bob Cuti"/>
    <s v="535 Fuller St"/>
    <s v="Richland"/>
    <m/>
    <x v="0"/>
    <n v="20"/>
    <n v="2250"/>
    <n v="6000"/>
    <s v="7-Completed"/>
    <m/>
    <d v="2015-11-05T01:00:00"/>
    <d v="2015-08-21T00:00:00"/>
    <s v="Zone 3"/>
    <s v="JRT Mechanical"/>
    <m/>
    <m/>
    <s v="8787090028"/>
    <n v="1500"/>
    <n v="1.5"/>
  </r>
  <r>
    <s v="COM Standard"/>
    <s v="007205-C-BARBER MCC"/>
    <s v="Barber McClintock Condensing Boiler, DHW"/>
    <s v="Pasco School District No 1"/>
    <s v="Bob Cuti"/>
    <s v="5701 N Road 60"/>
    <s v="Pasco"/>
    <m/>
    <x v="0"/>
    <n v="20"/>
    <n v="2700"/>
    <n v="7200"/>
    <s v="7-Completed"/>
    <m/>
    <d v="2015-12-31T01:00:00"/>
    <d v="2015-06-22T00:00:00"/>
    <s v="Zone 3"/>
    <s v="Three V Plumbing"/>
    <m/>
    <s v="NA - New Construction"/>
    <s v="0085269291"/>
    <n v="1800"/>
    <n v="1.5"/>
  </r>
  <r>
    <s v="COM Standard"/>
    <s v="007264-C-Olympic College (Bus"/>
    <s v="Olympic College (Bus/Tec) Boilers"/>
    <s v="Olympic College"/>
    <s v="Brian Farnsworth"/>
    <s v="145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2854582508"/>
    <n v="399"/>
    <n v="1.5"/>
  </r>
  <r>
    <s v="COM Standard"/>
    <s v="007264-C-Olympic College (Bus"/>
    <s v="Olympic College (Bus/Tec) Boilers"/>
    <s v="Olympic College"/>
    <s v="Brian Farnsworth"/>
    <s v="145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2854582508"/>
    <n v="399"/>
    <n v="1.5"/>
  </r>
  <r>
    <s v="COM Standard"/>
    <s v="007264-C-Olympic College (Bus"/>
    <s v="Olympic College (Bus/Tec) Boilers"/>
    <s v="Olympic College"/>
    <s v="Brian Farnsworth"/>
    <s v="145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2854582508"/>
    <n v="399"/>
    <n v="1.5"/>
  </r>
  <r>
    <s v="COM Standard"/>
    <s v="007265-C-Olympic College (Sho"/>
    <s v="Olympic College (Shop) Boilers"/>
    <s v="Olympic College"/>
    <m/>
    <s v="136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4417030319"/>
    <n v="399"/>
    <n v="1.5"/>
  </r>
  <r>
    <s v="COM Standard"/>
    <s v="007265-C-Olympic College (Sho"/>
    <s v="Olympic College (Shop) Boilers"/>
    <s v="Olympic College"/>
    <m/>
    <s v="136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s"/>
    <s v="4417030319"/>
    <n v="399"/>
    <n v="1.5"/>
  </r>
  <r>
    <s v="COM Standard"/>
    <s v="007265-C-Olympic College (Sho"/>
    <s v="Olympic College (Shop) Boilers"/>
    <s v="Olympic College"/>
    <m/>
    <s v="1360 Lincoln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4417030319"/>
    <n v="399"/>
    <n v="1.5"/>
  </r>
  <r>
    <s v="COM Standard"/>
    <s v="007266-C-Olympic College (The"/>
    <s v="Olympic College (Theater) Boiler"/>
    <s v="Olympic College"/>
    <s v="Brian Farnsworth"/>
    <s v="1520 Ohio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"/>
    <s v="0055279405"/>
    <n v="399"/>
    <n v="1.5"/>
  </r>
  <r>
    <s v="COM Standard"/>
    <s v="007267-C-Olympic College (Mus"/>
    <s v="Olympic College (Music and Arts) Boilers"/>
    <s v="Olympic College"/>
    <s v="Brian Farnsworth"/>
    <s v="1375 Broadway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"/>
    <s v="3622450746"/>
    <n v="850"/>
    <n v="1.5"/>
  </r>
  <r>
    <s v="COM Standard"/>
    <s v="007267-C-Olympic College (Mus"/>
    <s v="Olympic College (Music and Arts) Boilers"/>
    <s v="Olympic College"/>
    <s v="Brian Farnsworth"/>
    <s v="1375 Broadway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"/>
    <s v="3622450746"/>
    <n v="850"/>
    <n v="1.5"/>
  </r>
  <r>
    <s v="COM Standard"/>
    <s v="007268-C-Olympic College (HSS"/>
    <s v="Olympic College (HSS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68-C-Olympic College (HSS"/>
    <s v="Olympic College (HSS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"/>
    <s v="3223955139"/>
    <n v="850"/>
    <n v="1.5"/>
  </r>
  <r>
    <s v="COM Standard"/>
    <s v="007268-C-Olympic College (HSS"/>
    <s v="Olympic College (HSS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68-C-Olympic College (HSS"/>
    <s v="Olympic College (HSS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69-C-Olympic College (HOC"/>
    <s v="Olympic College (HOC) Boilers"/>
    <s v="Olympic College"/>
    <s v="Brian Farnsworth"/>
    <s v="1675 Chester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s"/>
    <s v="4902561568"/>
    <n v="399"/>
    <n v="1.5"/>
  </r>
  <r>
    <s v="COM Standard"/>
    <s v="007269-C-Olympic College (HOC"/>
    <s v="Olympic College (HOC) Boilers"/>
    <s v="Olympic College"/>
    <s v="Brian Farnsworth"/>
    <s v="1675 Chester Ave"/>
    <s v="Bremerton"/>
    <m/>
    <x v="0"/>
    <n v="20"/>
    <n v="598.5"/>
    <n v="1596"/>
    <s v="7-Completed"/>
    <m/>
    <d v="2015-12-31T01:00:00"/>
    <d v="2015-09-30T00:00:00"/>
    <s v="Zone 2"/>
    <s v="General Mechanical"/>
    <m/>
    <s v="C Brooks 80% units"/>
    <s v="4902561568"/>
    <n v="399"/>
    <n v="1.5"/>
  </r>
  <r>
    <s v="COM Standard"/>
    <s v="007270-C-Olympic College (CSC"/>
    <s v="Olympic College (CSC Bldg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622450746"/>
    <n v="850"/>
    <n v="1.5"/>
  </r>
  <r>
    <s v="COM Standard"/>
    <s v="007270-C-Olympic College (CSC"/>
    <s v="Olympic College (CSC Bldg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622450746"/>
    <n v="850"/>
    <n v="1.5"/>
  </r>
  <r>
    <s v="COM Standard"/>
    <s v="007270-C-Olympic College (CSC"/>
    <s v="Olympic College (CSC Bldg) Boilers"/>
    <s v="Olympic College"/>
    <s v="Brian Farnsworth"/>
    <s v="1530 Ohio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"/>
    <s v="3622450746"/>
    <n v="850"/>
    <n v="1.5"/>
  </r>
  <r>
    <s v="COM Standard"/>
    <s v="007271-C-Olympic College (Lib"/>
    <s v="Olympic College (Library) Boilers"/>
    <s v="Olympic College"/>
    <s v="Brian Farnsworth"/>
    <s v="1595 Chester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71-C-Olympic College (Lib"/>
    <s v="Olympic College (Library) Boilers"/>
    <s v="Olympic College"/>
    <s v="Brian Farnsworth"/>
    <s v="1595 Chester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71-C-Olympic College (Lib"/>
    <s v="Olympic College (Library) Boilers"/>
    <s v="Olympic College"/>
    <s v="Brian Farnsworth"/>
    <s v="1595 Chester Ave"/>
    <s v="Bremerton"/>
    <m/>
    <x v="0"/>
    <n v="20"/>
    <n v="1275"/>
    <n v="3400"/>
    <s v="7-Completed"/>
    <m/>
    <d v="2015-12-31T01:00:00"/>
    <d v="2015-09-30T00:00:00"/>
    <s v="Zone 2"/>
    <s v="General Mechanical"/>
    <m/>
    <s v="C Brooks 80% units"/>
    <s v="3223955139"/>
    <n v="850"/>
    <n v="1.5"/>
  </r>
  <r>
    <s v="COM Standard"/>
    <s v="007205-C-BARBER MCC"/>
    <s v="Barber McClintock Condensing Boiler, DHW"/>
    <s v="Pasco School District No 1"/>
    <s v="Bob Cuti"/>
    <s v="5701 N Road 60"/>
    <s v="Pasco"/>
    <m/>
    <x v="0"/>
    <n v="20"/>
    <n v="2700"/>
    <n v="7200"/>
    <s v="7-Completed"/>
    <m/>
    <d v="2015-12-31T01:00:00"/>
    <d v="2015-06-22T00:00:00"/>
    <s v="Zone 3"/>
    <s v="Three V Plumbing"/>
    <m/>
    <s v="NA - New Construction"/>
    <s v="0085269291"/>
    <n v="1800"/>
    <n v="1.5"/>
  </r>
  <r>
    <s v="COM Standard"/>
    <s v="007228-C-STATE OF W"/>
    <s v="State of Washington Dept. of Enterprise Services Standard and Custom"/>
    <s v="State of Washington Department of Enterprise Services"/>
    <s v="Bob Cuti"/>
    <s v="7682 Northern State Rd"/>
    <s v="Sedro Woolley"/>
    <m/>
    <x v="1"/>
    <n v="7"/>
    <n v="1916.6"/>
    <n v="1750"/>
    <s v="7-Completed"/>
    <m/>
    <d v="2015-08-05T01:00:00"/>
    <d v="2015-01-01T07:00:00"/>
    <s v="Zone 1"/>
    <m/>
    <m/>
    <m/>
    <s v="1310000000"/>
    <n v="14"/>
    <n v="136.9"/>
  </r>
  <r>
    <s v="COM Standard"/>
    <s v="007254-C-Longview School Dist"/>
    <s v="Longview School District Steam Traps"/>
    <s v="Longview School District No. 122"/>
    <s v="Brian Farnsworth"/>
    <s v="1410 8th Ave"/>
    <s v="Longview"/>
    <m/>
    <x v="1"/>
    <n v="7"/>
    <n v="8350.9"/>
    <n v="7625"/>
    <s v="7-Completed"/>
    <m/>
    <d v="2015-12-07T01:00:00"/>
    <d v="2015-03-02T00:00:00"/>
    <s v="Zone 2"/>
    <s v="Mi Controls Inc"/>
    <m/>
    <m/>
    <s v="6094410000"/>
    <n v="61"/>
    <n v="136.9"/>
  </r>
  <r>
    <s v="COM Standard"/>
    <s v="007242-C-Fountain Laundry"/>
    <s v="Fountain Laundry Clothes Washers"/>
    <s v="Fountain Laundry LLC"/>
    <s v="Brian Farnsworth"/>
    <s v="2719 Meridian St"/>
    <s v="Bellingham"/>
    <m/>
    <x v="2"/>
    <n v="10"/>
    <n v="1080"/>
    <n v="2160"/>
    <s v="7-Completed"/>
    <m/>
    <d v="2015-09-08T01:00:00"/>
    <d v="2015-07-14T00:00:00"/>
    <s v="Zone 1"/>
    <s v="Self"/>
    <m/>
    <s v="Inefficient top-loads"/>
    <s v="4195600000"/>
    <n v="12"/>
    <n v="90"/>
  </r>
  <r>
    <s v="COM Standard"/>
    <s v="007167-C-LINCOLN EL"/>
    <s v="Lincoln Elementary Custom and Standard DHW Tank"/>
    <s v="Kennewick School District #17"/>
    <s v="Bob Cuti"/>
    <s v="4901 W 20th Ave"/>
    <s v="Kennewick"/>
    <m/>
    <x v="3"/>
    <n v="15"/>
    <n v="158"/>
    <n v="500"/>
    <s v="7-Completed"/>
    <m/>
    <d v="2015-02-04T07:00:00"/>
    <d v="2014-04-15T06:00:00"/>
    <s v="Zone 3"/>
    <s v="Bruce Heating and Air Conditioning, Inc."/>
    <m/>
    <s v="NA - New"/>
    <s v="6460650697"/>
    <n v="200"/>
    <n v="0.79"/>
  </r>
  <r>
    <s v="COM Standard"/>
    <s v="007167-C-LINCOLN EL"/>
    <s v="Lincoln Elementary Custom and Standard DHW Tank"/>
    <s v="Kennewick School District #17"/>
    <s v="Bob Cuti"/>
    <s v="4901 W 20th Ave"/>
    <s v="Kennewick"/>
    <m/>
    <x v="3"/>
    <n v="15"/>
    <n v="158"/>
    <n v="500"/>
    <s v="7-Completed"/>
    <m/>
    <d v="2015-02-04T07:00:00"/>
    <d v="2014-04-15T06:00:00"/>
    <s v="Zone 3"/>
    <s v="Bruce Heating and Air Conditioning, Inc."/>
    <m/>
    <s v="NA - New"/>
    <s v="6460650697"/>
    <n v="200"/>
    <n v="0.79"/>
  </r>
  <r>
    <s v="COM Standard"/>
    <s v="007187-C-WALLA WALL"/>
    <s v="Walla Walla Hospitality DHW"/>
    <s v="Walla Walla Hospitality (Courtyard Marriott)"/>
    <s v="Autumn Marks"/>
    <s v="550 W Rose St"/>
    <s v="Walla Walla"/>
    <m/>
    <x v="3"/>
    <n v="15"/>
    <n v="790"/>
    <n v="2500"/>
    <s v="7-Completed"/>
    <m/>
    <d v="2015-03-30T06:00:00"/>
    <d v="2014-11-25T07:00:00"/>
    <s v="Zone 3"/>
    <s v="McGee Plumbing Co, Inc."/>
    <m/>
    <s v="NA - New Construction"/>
    <s v="5240225434"/>
    <n v="10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193-C-MY PLACE H"/>
    <s v="My Place Hotel Furnaces, Tanked DHW"/>
    <s v="Pasco My Place, LLC"/>
    <s v="Autumn Marks"/>
    <s v="6830 Rodeo Dr"/>
    <s v="Pasco"/>
    <m/>
    <x v="3"/>
    <n v="15"/>
    <n v="158"/>
    <n v="500"/>
    <s v="7-Completed"/>
    <m/>
    <d v="2015-05-05T06:00:00"/>
    <d v="2014-08-21T06:00:00"/>
    <s v="Zone 3"/>
    <s v="Russell &amp; Sons Plumbing, Inc."/>
    <m/>
    <s v="NA - New Construction"/>
    <s v="5656103369"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191-C-MASON COUN"/>
    <s v="Mason County Government Boilers"/>
    <s v="Mason County Government"/>
    <s v="Bob Cuti"/>
    <s v="416 N 5th St"/>
    <s v="Shelton"/>
    <m/>
    <x v="3"/>
    <n v="15"/>
    <n v="671.5"/>
    <n v="2125"/>
    <s v="7-Completed"/>
    <m/>
    <d v="2015-05-05T06:00:00"/>
    <d v="2014-11-18T07:00:00"/>
    <s v="Zone 2"/>
    <s v="General Mechanical"/>
    <m/>
    <s v="Unknown"/>
    <s v="1591210000"/>
    <n v="850"/>
    <n v="0.79"/>
  </r>
  <r>
    <s v="COM Standard"/>
    <s v="007193-C-MY PLACE H"/>
    <s v="My Place Hotel Furnaces, Tanked DHW"/>
    <s v="Pasco My Place, LLC"/>
    <s v="Autumn Marks"/>
    <s v="6830 Rodeo Dr"/>
    <s v="Pasco"/>
    <m/>
    <x v="3"/>
    <n v="15"/>
    <n v="158"/>
    <n v="500"/>
    <s v="7-Completed"/>
    <m/>
    <d v="2015-05-05T06:00:00"/>
    <d v="2014-08-21T06:00:00"/>
    <s v="Zone 3"/>
    <s v="Russell &amp; Sons Plumbing, Inc."/>
    <m/>
    <s v="NA - New Construction"/>
    <s v="5656103369"/>
    <n v="200"/>
    <n v="0.79"/>
  </r>
  <r>
    <s v="COM Standard"/>
    <s v="007193-C-MY PLACE H"/>
    <s v="My Place Hotel Furnaces, Tanked DHW"/>
    <s v="Pasco My Place, LLC"/>
    <s v="Autumn Marks"/>
    <s v="6830 Rodeo Dr"/>
    <s v="Pasco"/>
    <m/>
    <x v="3"/>
    <n v="15"/>
    <n v="158"/>
    <n v="500"/>
    <s v="7-Completed"/>
    <m/>
    <d v="2015-05-05T06:00:00"/>
    <d v="2014-08-21T06:00:00"/>
    <s v="Zone 3"/>
    <s v="Russell &amp; Sons Plumbing, Inc."/>
    <m/>
    <s v="NA - New Construction"/>
    <s v="5656103369"/>
    <n v="200"/>
    <n v="0.79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3"/>
    <n v="15"/>
    <n v="158"/>
    <n v="500"/>
    <s v="7-Completed"/>
    <m/>
    <d v="2015-05-05T06:00:00"/>
    <d v="2014-10-01T06:00:00"/>
    <s v="Zone 3"/>
    <s v="Wray Plumbing"/>
    <m/>
    <s v="NA - Nerw Construction"/>
    <s v="7799999645"/>
    <n v="200"/>
    <n v="0.79"/>
  </r>
  <r>
    <s v="COM Standard"/>
    <s v="007204-C-HOT STONE"/>
    <s v="Hot Stone LLC Tanked DHW"/>
    <s v="Hot Stone LLC"/>
    <s v="Autumn Marks"/>
    <s v="4862 W Hildebrand Blvd"/>
    <s v="Kennewick"/>
    <m/>
    <x v="3"/>
    <n v="15"/>
    <n v="158"/>
    <n v="500"/>
    <s v="7-Completed"/>
    <m/>
    <d v="2015-05-12T06:00:00"/>
    <d v="2014-02-01T07:00:00"/>
    <s v="Zone 3"/>
    <s v="York Custom Mechanical"/>
    <m/>
    <s v="NA - New Construction"/>
    <s v="8971485336"/>
    <n v="200"/>
    <n v="0.79"/>
  </r>
  <r>
    <s v="COM Standard"/>
    <s v="007204-C-HOT STONE"/>
    <s v="Hot Stone LLC Tanked DHW"/>
    <s v="Hot Stone LLC"/>
    <s v="Autumn Marks"/>
    <s v="4862 W Hildebrand Blvd"/>
    <s v="Kennewick"/>
    <m/>
    <x v="3"/>
    <n v="15"/>
    <n v="158"/>
    <n v="500"/>
    <s v="7-Completed"/>
    <m/>
    <d v="2015-05-12T06:00:00"/>
    <d v="2014-02-01T07:00:00"/>
    <s v="Zone 3"/>
    <s v="York Custom Mechanical"/>
    <m/>
    <s v="NA - New Construction"/>
    <s v="8971485336"/>
    <n v="200"/>
    <n v="0.79"/>
  </r>
  <r>
    <s v="COM Standard"/>
    <s v="007206-C-BUFFALO WI"/>
    <s v="Buffalo Wild Wings Radiant, Tanked DHW, Fryers"/>
    <s v="Wingmen V, LLC"/>
    <s v="Autumn Marks"/>
    <s v="2529 Main St"/>
    <s v="Union Gap"/>
    <m/>
    <x v="3"/>
    <n v="15"/>
    <n v="158"/>
    <n v="500"/>
    <s v="7-Completed"/>
    <m/>
    <d v="2015-06-01T06:00:00"/>
    <d v="2014-12-06T07:00:00"/>
    <s v="Zone 3"/>
    <s v="Apex Plumbing"/>
    <m/>
    <s v="NA - New Construction"/>
    <s v="5708603146"/>
    <n v="200"/>
    <n v="0.79"/>
  </r>
  <r>
    <s v="COM Standard"/>
    <s v="007213-C-WALLA WALL"/>
    <s v="Walla Walla High School Tanked DHW"/>
    <s v="Walla Walla School District #140"/>
    <s v="Autumn Marks"/>
    <s v="800 Abbott Rd"/>
    <s v="Walla Walla"/>
    <m/>
    <x v="3"/>
    <n v="15"/>
    <n v="632"/>
    <n v="2000"/>
    <s v="7-Completed"/>
    <m/>
    <d v="2015-06-16T06:00:00"/>
    <d v="2015-02-25T07:00:00"/>
    <s v="Zone 3"/>
    <s v="Self"/>
    <m/>
    <s v="60% efficient unit (Teledyne Laars)"/>
    <s v="6984910000"/>
    <n v="800"/>
    <n v="0.79"/>
  </r>
  <r>
    <s v="COM Standard"/>
    <s v="007219-C-SELAH JR."/>
    <s v="Selah Jr. High Standard &amp; Custom"/>
    <s v="Selah School District"/>
    <s v="Bob Cuti"/>
    <s v="411 N 1st St"/>
    <s v="Selah"/>
    <m/>
    <x v="3"/>
    <n v="15"/>
    <n v="126.4"/>
    <n v="400"/>
    <s v="7-Completed"/>
    <s v="Payment Approval LM"/>
    <d v="2015-07-02T01:00:00"/>
    <d v="2015-04-15T06:00:00"/>
    <s v="Zone 3"/>
    <s v="Cutting Edge Plumbing &amp; Mechanical, Inc."/>
    <m/>
    <s v="NA - New Construction"/>
    <s v="9108120000"/>
    <n v="160"/>
    <n v="0.79"/>
  </r>
  <r>
    <s v="COM Standard"/>
    <s v="007219-C-SELAH JR."/>
    <s v="Selah Jr. High Standard &amp; Custom"/>
    <s v="Selah School District"/>
    <s v="Bob Cuti"/>
    <s v="411 N 1st St"/>
    <s v="Selah"/>
    <m/>
    <x v="3"/>
    <n v="15"/>
    <n v="126.4"/>
    <n v="400"/>
    <s v="7-Completed"/>
    <s v="Payment Approval LM"/>
    <d v="2015-07-02T01:00:00"/>
    <d v="2015-04-15T06:00:00"/>
    <s v="Zone 3"/>
    <s v="Cutting Edge Plumbing &amp; Mechanical, Inc."/>
    <m/>
    <s v="NA - New Construction"/>
    <s v="9108120000"/>
    <n v="160"/>
    <n v="0.79"/>
  </r>
  <r>
    <s v="COM Standard"/>
    <s v="007219-C-SELAH JR."/>
    <s v="Selah Jr. High Standard &amp; Custom"/>
    <s v="Selah School District"/>
    <s v="Bob Cuti"/>
    <s v="411 N 1st St"/>
    <s v="Selah"/>
    <m/>
    <x v="3"/>
    <n v="15"/>
    <n v="126.4"/>
    <n v="400"/>
    <s v="7-Completed"/>
    <s v="Payment Approval LM"/>
    <d v="2015-07-02T01:00:00"/>
    <d v="2015-04-15T06:00:00"/>
    <s v="Zone 3"/>
    <s v="Cutting Edge Plumbing &amp; Mechanical, Inc."/>
    <m/>
    <s v="NA - New Construction"/>
    <s v="9108120000"/>
    <n v="160"/>
    <n v="0.79"/>
  </r>
  <r>
    <s v="COM Standard"/>
    <s v="007230-C-MCGEE ELEM"/>
    <s v="McGee Elementary DHW"/>
    <s v="Pasco School District No 1"/>
    <s v="Bob Cuti"/>
    <s v="4601 Horizon Dr"/>
    <s v="Pasco"/>
    <m/>
    <x v="3"/>
    <n v="15"/>
    <n v="197.5"/>
    <n v="625"/>
    <s v="7-Completed"/>
    <m/>
    <d v="2015-08-05T01:00:00"/>
    <d v="2015-05-25T06:00:00"/>
    <s v="Zone 3"/>
    <s v="Self"/>
    <m/>
    <s v="Rheem HE119-199N, 75% estimated efficiency"/>
    <s v="9610710000"/>
    <n v="250"/>
    <n v="0.79"/>
  </r>
  <r>
    <s v="COM Standard"/>
    <s v="007243-C-Walla Walla High Sch"/>
    <s v="Walla Walla HS Tanked DHW"/>
    <s v="Walla Walla School District No. 140"/>
    <m/>
    <s v="800 Abbott Rd"/>
    <s v="Walla Walla"/>
    <m/>
    <x v="3"/>
    <n v="15"/>
    <n v="94.8"/>
    <n v="300"/>
    <s v="7-Completed"/>
    <m/>
    <d v="2015-09-08T01:00:00"/>
    <d v="2015-07-17T00:00:00"/>
    <s v="Zone 3"/>
    <s v="Self"/>
    <m/>
    <s v="50% efficient unit"/>
    <s v="6984910000"/>
    <n v="120"/>
    <n v="0.79"/>
  </r>
  <r>
    <s v="COM Standard"/>
    <s v="007243-C-Walla Walla High Sch"/>
    <s v="Walla Walla HS Tanked DHW"/>
    <s v="Walla Walla School District No. 140"/>
    <m/>
    <s v="800 Abbott Rd"/>
    <s v="Walla Walla"/>
    <m/>
    <x v="3"/>
    <n v="15"/>
    <n v="94.8"/>
    <n v="300"/>
    <s v="7-Completed"/>
    <m/>
    <d v="2015-09-08T01:00:00"/>
    <d v="2015-07-17T00:00:00"/>
    <s v="Zone 3"/>
    <s v="Self"/>
    <m/>
    <s v="50% efficient unit"/>
    <s v="6984910000"/>
    <n v="120"/>
    <n v="0.79"/>
  </r>
  <r>
    <s v="COM Standard"/>
    <s v="007246-C-College Place High S"/>
    <s v="College Place High School Boiler, Tanked DHW"/>
    <s v="College Place School District No. 250"/>
    <s v="Brian Farnsworth"/>
    <s v="1755 S College Ave"/>
    <s v="College Place"/>
    <m/>
    <x v="3"/>
    <n v="15"/>
    <n v="158"/>
    <n v="500"/>
    <s v="7-Completed"/>
    <m/>
    <d v="2015-10-13T01:00:00"/>
    <d v="2015-08-06T00:00:00"/>
    <s v="Zone 3"/>
    <m/>
    <m/>
    <s v="NA - New Construction"/>
    <s v="6573423444"/>
    <n v="200"/>
    <n v="0.79"/>
  </r>
  <r>
    <s v="COM Standard"/>
    <s v="007246-C-College Place High S"/>
    <s v="College Place High School Boiler, Tanked DHW"/>
    <s v="College Place School District No. 250"/>
    <s v="Brian Farnsworth"/>
    <s v="1755 S College Ave"/>
    <s v="College Place"/>
    <m/>
    <x v="3"/>
    <n v="15"/>
    <n v="158"/>
    <n v="500"/>
    <s v="7-Completed"/>
    <m/>
    <d v="2015-10-13T01:00:00"/>
    <d v="2015-08-06T00:00:00"/>
    <s v="Zone 3"/>
    <m/>
    <m/>
    <s v="NA - New Construction"/>
    <s v="6573423444"/>
    <n v="200"/>
    <n v="0.79"/>
  </r>
  <r>
    <s v="COM Standard"/>
    <s v="007246-C-College Place High S"/>
    <s v="College Place High School Boiler, Tanked DHW"/>
    <s v="College Place School District No. 250"/>
    <s v="Brian Farnsworth"/>
    <s v="1755 S College Ave"/>
    <s v="College Place"/>
    <m/>
    <x v="3"/>
    <n v="15"/>
    <n v="158"/>
    <n v="500"/>
    <s v="7-Completed"/>
    <m/>
    <d v="2015-10-13T01:00:00"/>
    <d v="2015-08-06T00:00:00"/>
    <s v="Zone 3"/>
    <m/>
    <m/>
    <s v="NA - New Construction"/>
    <s v="6573423444"/>
    <n v="200"/>
    <n v="0.79"/>
  </r>
  <r>
    <s v="COM Standard"/>
    <s v="007246-C-College Place High S"/>
    <s v="College Place High School Boiler, Tanked DHW"/>
    <s v="College Place School District No. 250"/>
    <s v="Brian Farnsworth"/>
    <s v="1755 S College Ave"/>
    <s v="College Place"/>
    <m/>
    <x v="3"/>
    <n v="15"/>
    <n v="79"/>
    <n v="250"/>
    <s v="7-Completed"/>
    <m/>
    <d v="2015-10-13T01:00:00"/>
    <d v="2015-08-06T00:00:00"/>
    <s v="Zone 3"/>
    <m/>
    <m/>
    <s v="NA - New Construction"/>
    <s v="6573423444"/>
    <n v="100"/>
    <n v="0.79"/>
  </r>
  <r>
    <s v="COM Standard"/>
    <s v="007210-C-ELEMENTARY"/>
    <s v="Elementary School #10 Standard (Richland SD)"/>
    <s v="Richland School District No. 400"/>
    <s v="Bob Cuti"/>
    <s v="1600 Gala Way"/>
    <s v="Richland"/>
    <m/>
    <x v="3"/>
    <n v="15"/>
    <n v="158"/>
    <n v="500"/>
    <s v="7-Completed"/>
    <m/>
    <d v="2015-10-13T01:00:00"/>
    <d v="2015-01-01T07:00:00"/>
    <s v="Zone 3"/>
    <m/>
    <m/>
    <s v="NA - New Construction"/>
    <s v="8339254745"/>
    <n v="200"/>
    <n v="0.79"/>
  </r>
  <r>
    <s v="COM Standard"/>
    <s v="007210-C-ELEMENTARY"/>
    <s v="Elementary School #10 Standard (Richland SD)"/>
    <s v="Richland School District No. 400"/>
    <s v="Bob Cuti"/>
    <s v="1600 Gala Way"/>
    <s v="Richland"/>
    <m/>
    <x v="3"/>
    <n v="15"/>
    <n v="158"/>
    <n v="500"/>
    <s v="7-Completed"/>
    <m/>
    <d v="2015-10-13T01:00:00"/>
    <d v="2015-01-01T07:00:00"/>
    <s v="Zone 3"/>
    <m/>
    <m/>
    <s v="NA - New Construction"/>
    <s v="8339254745"/>
    <n v="200"/>
    <n v="0.79"/>
  </r>
  <r>
    <s v="COM Standard"/>
    <s v="007199-C-LEWIS AND"/>
    <s v="Lewis and Clark Elementary Tanked DHW, Boilers"/>
    <s v="Richland School District No. 400"/>
    <s v="Bob Cuti"/>
    <s v="415 Jadwin Ave"/>
    <s v="Richland"/>
    <m/>
    <x v="3"/>
    <n v="15"/>
    <n v="225.15"/>
    <n v="712.5"/>
    <s v="7-Completed"/>
    <s v="Peer Review Complete"/>
    <d v="2015-11-05T01:00:00"/>
    <d v="2015-08-21T00:00:00"/>
    <s v="Zone 3"/>
    <s v="JRT Mechanical"/>
    <m/>
    <s v="NA - no equipment replaced"/>
    <s v="5236589545"/>
    <n v="285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316"/>
    <n v="1000"/>
    <s v="7-Completed"/>
    <m/>
    <d v="2015-11-05T01:00:00"/>
    <d v="2015-05-26T06:00:00"/>
    <s v="Zone 2"/>
    <s v="Skanska USA Building, Inc"/>
    <m/>
    <s v="NA - New Construction"/>
    <s v="8299077380"/>
    <n v="400"/>
    <n v="0.79"/>
  </r>
  <r>
    <s v="COM Standard"/>
    <s v="007198-C-SACAJAWEA"/>
    <s v="Sacajawea Elementary Tanked DHW, Boilers"/>
    <s v="Richland School District No. 400"/>
    <s v="Bob Cuti"/>
    <s v="535 Fuller St"/>
    <s v="Richland"/>
    <m/>
    <x v="3"/>
    <n v="15"/>
    <n v="157.99"/>
    <n v="499.98"/>
    <s v="7-Completed"/>
    <m/>
    <d v="2015-11-05T01:00:00"/>
    <d v="2015-01-01T07:00:00"/>
    <s v="Zone 3"/>
    <m/>
    <m/>
    <m/>
    <s v="8787090028"/>
    <n v="199.99"/>
    <n v="0.79"/>
  </r>
  <r>
    <s v="COM Standard"/>
    <s v="007199-C-LEWIS AND"/>
    <s v="Lewis and Clark Elementary Tanked DHW, Boilers"/>
    <s v="Richland School District No. 400"/>
    <s v="Bob Cuti"/>
    <s v="415 Jadwin Ave"/>
    <s v="Richland"/>
    <m/>
    <x v="3"/>
    <n v="15"/>
    <n v="157.99"/>
    <n v="499.98"/>
    <s v="7-Completed"/>
    <s v="Peer Review Complete"/>
    <d v="2015-11-05T01:00:00"/>
    <d v="2015-01-01T07:00:00"/>
    <s v="Zone 3"/>
    <m/>
    <m/>
    <m/>
    <s v="5236589545"/>
    <n v="199.99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237"/>
    <n v="750"/>
    <s v="7-Completed"/>
    <m/>
    <d v="2015-11-05T01:00:00"/>
    <d v="2015-05-26T06:00:00"/>
    <s v="Zone 2"/>
    <s v="Skanska USA Building, Inc"/>
    <m/>
    <s v="NA - New Construction"/>
    <s v="8299077380"/>
    <n v="300"/>
    <n v="0.79"/>
  </r>
  <r>
    <s v="COM Standard"/>
    <s v="007198-C-SACAJAWEA"/>
    <s v="Sacajawea Elementary Tanked DHW, Boilers"/>
    <s v="Richland School District No. 400"/>
    <s v="Bob Cuti"/>
    <s v="535 Fuller St"/>
    <s v="Richland"/>
    <m/>
    <x v="3"/>
    <n v="15"/>
    <n v="225.15"/>
    <n v="712.5"/>
    <s v="7-Completed"/>
    <m/>
    <d v="2015-11-05T01:00:00"/>
    <d v="2015-08-21T00:00:00"/>
    <s v="Zone 3"/>
    <s v="JRT Mechanical"/>
    <m/>
    <m/>
    <s v="8787090028"/>
    <n v="285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197.5"/>
    <n v="625"/>
    <s v="7-Completed"/>
    <m/>
    <d v="2015-11-05T01:00:00"/>
    <d v="2015-05-26T06:00:00"/>
    <s v="Zone 2"/>
    <s v="Skanska USA Building, Inc"/>
    <m/>
    <s v="NA - New Construction"/>
    <s v="8299077380"/>
    <n v="250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197.5"/>
    <n v="625"/>
    <s v="7-Completed"/>
    <m/>
    <d v="2015-11-05T01:00:00"/>
    <d v="2015-05-26T06:00:00"/>
    <s v="Zone 2"/>
    <s v="Skanska USA Building, Inc"/>
    <m/>
    <s v="NA - New Construction"/>
    <s v="8299077380"/>
    <n v="250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118.5"/>
    <n v="375"/>
    <s v="7-Completed"/>
    <m/>
    <d v="2015-11-05T01:00:00"/>
    <d v="2015-05-26T06:00:00"/>
    <s v="Zone 2"/>
    <s v="Skanska USA Building, Inc"/>
    <m/>
    <s v="NA - New Construction"/>
    <s v="8299077380"/>
    <n v="150"/>
    <n v="0.79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3"/>
    <n v="15"/>
    <n v="79"/>
    <n v="250"/>
    <s v="7-Completed"/>
    <m/>
    <d v="2015-11-05T01:00:00"/>
    <d v="2015-05-26T06:00:00"/>
    <s v="Zone 2"/>
    <s v="Skanska USA Building, Inc"/>
    <m/>
    <s v="NA - New Construction"/>
    <s v="8299077380"/>
    <n v="100"/>
    <n v="0.79"/>
  </r>
  <r>
    <s v="COM Standard"/>
    <s v="007256-C-Longview School Dist"/>
    <s v="Longview School District Tanked DHW"/>
    <s v="Longview School District No. 122"/>
    <s v="Bob Cuti"/>
    <s v="2903 Nichols Blvd"/>
    <s v="Longview"/>
    <m/>
    <x v="3"/>
    <n v="15"/>
    <n v="315.92"/>
    <n v="999.75"/>
    <s v="7-Completed"/>
    <m/>
    <d v="2015-12-31T01:00:00"/>
    <d v="2015-03-31T00:00:00"/>
    <s v="Zone 2"/>
    <s v="Self"/>
    <m/>
    <s v="82% efficient steam boiler"/>
    <s v="9494410000"/>
    <n v="399.9"/>
    <n v="0.79"/>
  </r>
  <r>
    <s v="COM Standard"/>
    <s v="007256-C-Longview School Dist"/>
    <s v="Longview School District Tanked DHW"/>
    <s v="Longview School District No. 122"/>
    <s v="Bob Cuti"/>
    <s v="2903 Nichols Blvd"/>
    <s v="Longview"/>
    <m/>
    <x v="3"/>
    <n v="15"/>
    <n v="315.92"/>
    <n v="999.75"/>
    <s v="7-Completed"/>
    <m/>
    <d v="2015-12-31T01:00:00"/>
    <d v="2015-03-31T00:00:00"/>
    <s v="Zone 2"/>
    <s v="Self"/>
    <m/>
    <s v="82% efficient steam boiler"/>
    <s v="9494410000"/>
    <n v="399.9"/>
    <n v="0.79"/>
  </r>
  <r>
    <s v="COM Standard"/>
    <s v="007205-C-BARBER MCC"/>
    <s v="Barber McClintock Condensing Boiler, DHW"/>
    <s v="Pasco School District No 1"/>
    <s v="Bob Cuti"/>
    <s v="5701 N Road 60"/>
    <s v="Pasco"/>
    <m/>
    <x v="3"/>
    <n v="15"/>
    <n v="197.5"/>
    <n v="625"/>
    <s v="7-Completed"/>
    <m/>
    <d v="2015-12-31T01:00:00"/>
    <d v="2015-06-22T00:00:00"/>
    <s v="Zone 3"/>
    <s v="Three V Plumbing"/>
    <m/>
    <s v="NA - New Construction"/>
    <s v="0085269291"/>
    <n v="250"/>
    <n v="0.79"/>
  </r>
  <r>
    <s v="COM Standard"/>
    <s v="007261-C-Three Rivers Homelin"/>
    <s v="Three Rivers Homelink (Richland School District) Tanked DHW"/>
    <s v="Richland School District #400"/>
    <s v="Brian Farnsworth"/>
    <s v="1710 Van Giesen"/>
    <s v="Richland"/>
    <m/>
    <x v="3"/>
    <n v="15"/>
    <n v="157.91999999999999"/>
    <n v="499.75"/>
    <s v="7-Completed"/>
    <m/>
    <d v="2015-12-31T01:00:00"/>
    <d v="2015-07-01T00:00:00"/>
    <s v="Zone 3"/>
    <s v="Self"/>
    <m/>
    <s v="NA - no equipment replaced"/>
    <s v="1094324259"/>
    <n v="199.9"/>
    <n v="0.79"/>
  </r>
  <r>
    <s v="COM Standard"/>
    <s v="007205-C-BARBER MCC"/>
    <s v="Barber McClintock Condensing Boiler, DHW"/>
    <s v="Pasco School District No 1"/>
    <s v="Bob Cuti"/>
    <s v="5701 N Road 60"/>
    <s v="Pasco"/>
    <m/>
    <x v="3"/>
    <n v="15"/>
    <n v="157.91999999999999"/>
    <n v="499.75"/>
    <s v="7-Completed"/>
    <m/>
    <d v="2015-12-31T01:00:00"/>
    <d v="2015-06-22T00:00:00"/>
    <s v="Zone 3"/>
    <s v="Three V Plumbing"/>
    <m/>
    <s v="NA - New Construction"/>
    <s v="0085269291"/>
    <n v="199.9"/>
    <n v="0.79"/>
  </r>
  <r>
    <s v="COM Standard"/>
    <s v="007174-C-BUFFALO WI"/>
    <s v="Buffalo Wild Wings Fryers"/>
    <s v="Blazin Wings Inc"/>
    <s v="Autumn Marks"/>
    <s v="6 Bellis Fair Parkway"/>
    <s v="Bellingham"/>
    <m/>
    <x v="4"/>
    <n v="8"/>
    <n v="3836"/>
    <n v="4200"/>
    <s v="7-Completed"/>
    <m/>
    <d v="2015-02-04T07:00:00"/>
    <d v="2014-07-21T06:00:00"/>
    <s v="Zone 1"/>
    <s v="Self"/>
    <m/>
    <s v="NA - New Construction"/>
    <s v="8429901138"/>
    <n v="7"/>
    <n v="548"/>
  </r>
  <r>
    <s v="COM Standard"/>
    <s v="007162-C-RED ROBIN"/>
    <s v="Red Robin (Yakima) Fryers"/>
    <s v="Red Robin Gourmet Burgers, Inc."/>
    <s v="Brian Farnsworth"/>
    <s v="2702 W Nob Hill Blvd"/>
    <s v="Yakima"/>
    <m/>
    <x v="5"/>
    <n v="8"/>
    <n v="1360"/>
    <n v="3000"/>
    <s v="7-Completed"/>
    <m/>
    <d v="2015-01-05T07:00:00"/>
    <d v="2014-09-30T06:00:00"/>
    <s v="Zone 3"/>
    <s v="Self"/>
    <m/>
    <s v="NA - New Construction"/>
    <s v="7341295160"/>
    <n v="5"/>
    <n v="272"/>
  </r>
  <r>
    <s v="COM Standard"/>
    <s v="007173-C-AMERICAN L"/>
    <s v="American Legion #7 Fryer"/>
    <s v="Dick's Restaurant Supply"/>
    <s v="Autumn Marks"/>
    <s v="1688 W Bakerview Rd"/>
    <s v="Bellingham"/>
    <m/>
    <x v="5"/>
    <n v="8"/>
    <n v="272"/>
    <n v="600"/>
    <s v="7-Completed"/>
    <m/>
    <d v="2015-02-04T07:00:00"/>
    <d v="2014-11-19T07:00:00"/>
    <s v="Zone 1"/>
    <s v="Self"/>
    <m/>
    <s v="Old Standard Fryer"/>
    <s v="5101700000"/>
    <n v="1"/>
    <n v="272"/>
  </r>
  <r>
    <s v="COM Standard"/>
    <s v="007165-C-MILL CITY"/>
    <s v="Mill City Grill Fryer"/>
    <s v="Mill City Grill LLC"/>
    <s v="Brian Farnsworth"/>
    <s v="1260 Commerce Ave #A"/>
    <s v="Longview"/>
    <m/>
    <x v="5"/>
    <n v="8"/>
    <n v="272"/>
    <n v="600"/>
    <s v="7-Completed"/>
    <m/>
    <d v="2015-02-04T07:00:00"/>
    <d v="2014-09-03T06:00:00"/>
    <s v="Zone 2"/>
    <s v="Self"/>
    <m/>
    <s v="NA - New, no equipment replaced"/>
    <s v="5889575626"/>
    <n v="1"/>
    <n v="272"/>
  </r>
  <r>
    <s v="COM Standard"/>
    <s v="007189-C-PARS GROUP"/>
    <s v="PARS Group Fryers"/>
    <s v="PARS Group LLC"/>
    <s v="Autumn Marks"/>
    <s v="610 S Burlington Rd"/>
    <s v="Burlington"/>
    <m/>
    <x v="5"/>
    <n v="8"/>
    <n v="1088"/>
    <n v="2400"/>
    <s v="7-Completed"/>
    <m/>
    <d v="2015-05-05T06:00:00"/>
    <d v="2015-01-01T07:00:00"/>
    <s v="Zone 1"/>
    <s v="Self"/>
    <m/>
    <s v="15 year-old standard fryers"/>
    <s v="6482013693"/>
    <n v="4"/>
    <n v="272"/>
  </r>
  <r>
    <s v="COM Standard"/>
    <s v="007190-C-MASALA IND"/>
    <s v="Masala Indian Cuisine"/>
    <s v="Masala Indian Cuisine"/>
    <s v="Brian Farnsworth"/>
    <s v="3321 W Kennewick Ave"/>
    <s v="Kennewick"/>
    <s v="#100"/>
    <x v="5"/>
    <n v="8"/>
    <n v="272"/>
    <n v="600"/>
    <s v="7-Completed"/>
    <m/>
    <d v="2015-05-05T06:00:00"/>
    <d v="2015-02-02T07:00:00"/>
    <s v="Zone 3"/>
    <s v="Self"/>
    <m/>
    <s v="Unknown"/>
    <s v="9268399402"/>
    <n v="1"/>
    <n v="272"/>
  </r>
  <r>
    <s v="COM Standard"/>
    <s v="007206-C-BUFFALO WI"/>
    <s v="Buffalo Wild Wings Radiant, Tanked DHW, Fryers"/>
    <s v="Wingmen V, LLC"/>
    <s v="Autumn Marks"/>
    <s v="2529 Main St"/>
    <s v="Union Gap"/>
    <m/>
    <x v="5"/>
    <n v="8"/>
    <n v="1088"/>
    <n v="2400"/>
    <s v="7-Completed"/>
    <m/>
    <d v="2015-06-01T06:00:00"/>
    <d v="2014-12-06T07:00:00"/>
    <s v="Zone 3"/>
    <s v="Self"/>
    <m/>
    <s v="NA - New Construction"/>
    <s v="5708603146"/>
    <n v="4"/>
    <n v="272"/>
  </r>
  <r>
    <s v="COM Standard"/>
    <s v="007206-C-BUFFALO WI"/>
    <s v="Buffalo Wild Wings Radiant, Tanked DHW, Fryers"/>
    <s v="Wingmen V, LLC"/>
    <s v="Autumn Marks"/>
    <s v="2529 Main St"/>
    <s v="Union Gap"/>
    <m/>
    <x v="5"/>
    <n v="8"/>
    <n v="816"/>
    <n v="1800"/>
    <s v="7-Completed"/>
    <m/>
    <d v="2015-06-01T06:00:00"/>
    <d v="2014-12-06T07:00:00"/>
    <s v="Zone 3"/>
    <s v="Self"/>
    <m/>
    <s v="NA - New Construction"/>
    <s v="5708603146"/>
    <n v="3"/>
    <n v="272"/>
  </r>
  <r>
    <s v="COM Standard"/>
    <s v="007216-C-JACK IN TH"/>
    <s v="Jack in the Box Fryers"/>
    <s v="PARS Group LLC"/>
    <s v="Brian Farnsworth"/>
    <s v="1075 E Sunset Dr"/>
    <s v="Bellingham"/>
    <m/>
    <x v="5"/>
    <n v="8"/>
    <n v="1088"/>
    <n v="2400"/>
    <s v="7-Completed"/>
    <m/>
    <d v="2015-06-16T06:00:00"/>
    <d v="2015-03-19T06:00:00"/>
    <s v="Zone 1"/>
    <s v="Self"/>
    <m/>
    <s v="Unknown"/>
    <s v="9694857042"/>
    <n v="4"/>
    <n v="272"/>
  </r>
  <r>
    <s v="COM Standard"/>
    <s v="007215-C-BELLINGHAM"/>
    <s v="Bellingham Pasta Co. Fryer"/>
    <s v="Bellingham Pasta Co"/>
    <s v="Brian Farnsworth"/>
    <s v="100 N Commercial St"/>
    <s v="Bellingham"/>
    <m/>
    <x v="5"/>
    <n v="8"/>
    <n v="272"/>
    <n v="600"/>
    <s v="7-Completed"/>
    <m/>
    <d v="2015-06-16T06:00:00"/>
    <d v="2015-03-27T06:00:00"/>
    <s v="Zone 1"/>
    <s v="Self"/>
    <m/>
    <s v="Unknown"/>
    <s v="7041600000"/>
    <n v="1"/>
    <n v="272"/>
  </r>
  <r>
    <s v="COM Standard"/>
    <s v="007223-C-PASCO DEL"/>
    <s v="Pasco Del Norte Fryer"/>
    <s v="Dick's Restaurant Supply"/>
    <s v="Brian Farnsworth"/>
    <s v="758 Peace Portal Dr"/>
    <s v="Blaine"/>
    <m/>
    <x v="5"/>
    <n v="8"/>
    <n v="272"/>
    <n v="600"/>
    <s v="7-Completed"/>
    <s v="Payment Approval LM"/>
    <d v="2015-07-02T01:00:00"/>
    <d v="2015-03-31T06:00:00"/>
    <s v="Zone 1"/>
    <s v="Self"/>
    <m/>
    <s v="Unknown"/>
    <s v="5256900000"/>
    <n v="1"/>
    <n v="272"/>
  </r>
  <r>
    <s v="COM Standard"/>
    <s v="007226-C-MY THAI KI"/>
    <s v="My Thai Kitchen Fryer"/>
    <s v="My Thai Kitchen"/>
    <s v="Brian Farnsworth"/>
    <s v="421 20th Ave"/>
    <s v="Longview"/>
    <m/>
    <x v="5"/>
    <n v="8"/>
    <n v="272"/>
    <n v="600"/>
    <s v="7-Completed"/>
    <s v="Payment Approval LM"/>
    <d v="2015-07-02T01:00:00"/>
    <d v="2015-04-10T06:00:00"/>
    <s v="Zone 2"/>
    <s v="Self"/>
    <m/>
    <s v="NA - No equipment being replaced"/>
    <s v="6160715912"/>
    <n v="1"/>
    <n v="272"/>
  </r>
  <r>
    <s v="COM Standard"/>
    <s v="007225-C-FUJIYAMA J"/>
    <s v="Fujiyama Japanese Steak House Fryers"/>
    <s v="Fujiyama Japanese Steak House"/>
    <s v="Brian Farnsworth"/>
    <s v="9989 Silverdale Way NW #120"/>
    <s v="Silverdale"/>
    <m/>
    <x v="5"/>
    <n v="8"/>
    <n v="544"/>
    <n v="1200"/>
    <s v="7-Completed"/>
    <s v="Payment Approval LM"/>
    <d v="2015-07-02T01:00:00"/>
    <d v="2015-04-01T06:00:00"/>
    <s v="Zone 2"/>
    <s v="Self"/>
    <m/>
    <s v="Unknown"/>
    <s v="2093310000"/>
    <n v="2"/>
    <n v="272"/>
  </r>
  <r>
    <s v="COM Standard"/>
    <s v="007222-C-AJP ENTERP"/>
    <s v="AJP Enterprises Fryers"/>
    <s v="AJP Enterprises, LLC"/>
    <s v="Brian Farnsworth"/>
    <s v="4219 Wheaton Way"/>
    <s v="Bremerton"/>
    <m/>
    <x v="5"/>
    <n v="8"/>
    <n v="1360"/>
    <n v="3000"/>
    <s v="7-Completed"/>
    <s v="Payment Approval LM"/>
    <d v="2015-07-02T01:00:00"/>
    <d v="2015-04-06T06:00:00"/>
    <s v="Zone 2"/>
    <s v="Self"/>
    <m/>
    <s v="Unknown"/>
    <s v="5439601439"/>
    <n v="5"/>
    <n v="272"/>
  </r>
  <r>
    <s v="COM Standard"/>
    <s v="007229-C-A TOWN BIS"/>
    <s v="A Town Bistro Fryer"/>
    <s v="A Town Bistro"/>
    <s v="Brian Farnsworth"/>
    <s v="418 Commercial Ave"/>
    <s v="Anacortes"/>
    <m/>
    <x v="5"/>
    <n v="8"/>
    <n v="272"/>
    <n v="600"/>
    <s v="7-Completed"/>
    <m/>
    <d v="2015-08-05T01:00:00"/>
    <d v="2015-04-01T06:00:00"/>
    <s v="Zone 1"/>
    <s v="Self"/>
    <m/>
    <s v="Unknown"/>
    <s v="6852795833"/>
    <n v="1"/>
    <n v="272"/>
  </r>
  <r>
    <s v="COM Standard"/>
    <s v="007233-C-Regent Restaurant an"/>
    <s v="Regent Restaurant and Lounge Fryer"/>
    <s v="Regent Restaurant and Lounge"/>
    <s v="Brian Farnsworth"/>
    <s v="3353 Washington Way"/>
    <s v="Longview"/>
    <m/>
    <x v="5"/>
    <n v="8"/>
    <n v="272"/>
    <n v="600"/>
    <s v="7-Completed"/>
    <m/>
    <d v="2015-08-20T01:00:00"/>
    <d v="2015-06-02T00:00:00"/>
    <s v="Zone 2"/>
    <s v="Self"/>
    <m/>
    <s v="Unknown"/>
    <s v="1724410000"/>
    <n v="1"/>
    <n v="272"/>
  </r>
  <r>
    <s v="COM Standard"/>
    <s v="007234-C-QSC Beef 2 (Carl's J"/>
    <s v="QSC Beef 2 (Car's Jr.) Standard and Custom"/>
    <s v="QSC Beef 2, LLC"/>
    <s v="Brian Farnsworth"/>
    <s v="1765 E Kittleson Rd"/>
    <s v="Moses Lake"/>
    <m/>
    <x v="5"/>
    <n v="8"/>
    <n v="816"/>
    <n v="1800"/>
    <s v="7-Completed"/>
    <m/>
    <d v="2015-08-20T01:00:00"/>
    <d v="2015-04-15T00:00:00"/>
    <s v="Zone 3"/>
    <s v="Self"/>
    <m/>
    <s v="NA - New Construction"/>
    <s v="9459623932"/>
    <n v="3"/>
    <n v="272"/>
  </r>
  <r>
    <s v="COM Standard"/>
    <s v="007239-C-Jack in the Box (Mt."/>
    <s v="Mt. Vernon Jack in the Box Fryers"/>
    <s v="PARS Group LLC"/>
    <m/>
    <s v="304 E College Way"/>
    <s v="Mount Vernon"/>
    <m/>
    <x v="5"/>
    <n v="8"/>
    <n v="1088"/>
    <n v="2400"/>
    <s v="7-Completed"/>
    <m/>
    <d v="2015-08-20T01:00:00"/>
    <d v="2015-06-04T00:00:00"/>
    <s v="Zone 1"/>
    <s v="Self"/>
    <m/>
    <s v="Unknown"/>
    <s v="5688489354"/>
    <n v="4"/>
    <n v="272"/>
  </r>
  <r>
    <s v="COM Standard"/>
    <s v="007241-C-Yakima Tennis Club"/>
    <s v="Yakima Tennis Club Fryers"/>
    <s v="Yakima Tennis Club"/>
    <s v="Brian Farnsworth"/>
    <s v="516 N 35th Ave"/>
    <s v="Yakima"/>
    <m/>
    <x v="5"/>
    <n v="8"/>
    <n v="544"/>
    <n v="1200"/>
    <s v="7-Completed"/>
    <m/>
    <d v="2015-09-08T01:00:00"/>
    <d v="2015-06-22T00:00:00"/>
    <s v="Zone 3"/>
    <s v="Self"/>
    <m/>
    <s v="Unknown"/>
    <s v="9532652073"/>
    <n v="2"/>
    <n v="272"/>
  </r>
  <r>
    <s v="COM Standard"/>
    <s v="007244-C-Mai House Seafood Gr"/>
    <s v="Mai House Seafood Grill Fryers"/>
    <s v="Mai House Seafood Grill and Bar"/>
    <s v="Brian Farnsworth"/>
    <s v="3617 Plaza Way Ste B"/>
    <s v="Kennewick"/>
    <m/>
    <x v="5"/>
    <n v="8"/>
    <n v="816"/>
    <n v="1800"/>
    <s v="7-Completed"/>
    <m/>
    <d v="2015-09-08T01:00:00"/>
    <d v="2015-07-07T00:00:00"/>
    <s v="Zone 3"/>
    <s v="Self"/>
    <m/>
    <s v="NA - no equipment replaced"/>
    <s v="2056786835"/>
    <n v="3"/>
    <n v="272"/>
  </r>
  <r>
    <s v="COM Standard"/>
    <s v="007227-C-BUFFALO WI"/>
    <s v="Buffalo Wild Wings Silverdale Fryers, Dishwasher"/>
    <s v="Blazin Wings Inc"/>
    <s v="Brian Farnsworth"/>
    <s v="10315 Silverdale Way NW #C1"/>
    <s v="Silverdale"/>
    <m/>
    <x v="5"/>
    <n v="8"/>
    <n v="1088"/>
    <n v="2400"/>
    <s v="7-Completed"/>
    <m/>
    <d v="2015-09-08T01:00:00"/>
    <d v="2015-01-27T07:00:00"/>
    <s v="Zone 2"/>
    <s v="Self"/>
    <m/>
    <s v="NA - New Construction"/>
    <s v="9094882816"/>
    <n v="4"/>
    <n v="272"/>
  </r>
  <r>
    <s v="COM Standard"/>
    <s v="007227-C-BUFFALO WI"/>
    <s v="Buffalo Wild Wings Silverdale Fryers, Dishwasher"/>
    <s v="Blazin Wings Inc"/>
    <s v="Brian Farnsworth"/>
    <s v="10315 Silverdale Way NW #C1"/>
    <s v="Silverdale"/>
    <m/>
    <x v="5"/>
    <n v="8"/>
    <n v="816"/>
    <n v="1800"/>
    <s v="7-Completed"/>
    <m/>
    <d v="2015-09-08T01:00:00"/>
    <d v="2015-01-27T07:00:00"/>
    <s v="Zone 2"/>
    <s v="Self"/>
    <m/>
    <s v="NA - New Construction"/>
    <s v="9094882816"/>
    <n v="3"/>
    <n v="272"/>
  </r>
  <r>
    <s v="COM Standard"/>
    <s v="007259-C-Hi Tide Bar &amp; Grill"/>
    <s v="Hi Tide Bar &amp; Grill Fryer"/>
    <s v="High Tide Northwest, Inc."/>
    <s v="Brian Farnsworth"/>
    <s v="1371 Bay St"/>
    <s v="Port Orchard"/>
    <m/>
    <x v="5"/>
    <n v="8"/>
    <n v="272"/>
    <n v="600"/>
    <s v="7-Completed"/>
    <m/>
    <d v="2015-12-31T01:00:00"/>
    <d v="2015-08-25T00:00:00"/>
    <s v="Zone 2"/>
    <s v="Self"/>
    <m/>
    <s v="Older Frymaster"/>
    <s v="5901010000"/>
    <n v="1"/>
    <n v="272"/>
  </r>
  <r>
    <s v="COM Standard"/>
    <s v="007260-C-Golden Wok"/>
    <s v="Golden Wok Fryers"/>
    <s v="Golden Wok"/>
    <s v="Brian Farnsworth"/>
    <s v="5024 N Road 68 #D"/>
    <s v="Pasco"/>
    <m/>
    <x v="5"/>
    <n v="8"/>
    <n v="544"/>
    <n v="1200"/>
    <s v="7-Completed"/>
    <m/>
    <d v="2015-12-31T01:00:00"/>
    <d v="2015-06-28T00:00:00"/>
    <s v="Zone 3"/>
    <s v="Self"/>
    <m/>
    <s v="Unknown"/>
    <s v="5253207523"/>
    <n v="2"/>
    <n v="272"/>
  </r>
  <r>
    <s v="COM Standard"/>
    <s v="007171-C-BELLINGHAM"/>
    <s v="Bellingham Unitarian Fellowship Furnaces"/>
    <s v="Bellingham Unitarian Fellowship"/>
    <s v="Brian Farnsworth"/>
    <s v="1708 I Street"/>
    <s v="Bellingham"/>
    <m/>
    <x v="6"/>
    <n v="18"/>
    <n v="96.8"/>
    <n v="264"/>
    <s v="7-Completed"/>
    <m/>
    <d v="2015-02-04T07:00:00"/>
    <d v="2014-11-18T07:00:00"/>
    <s v="Zone 1"/>
    <s v="AirTech Heating and Hydro Mechanical, Inc."/>
    <m/>
    <s v="50% efficient units"/>
    <s v="4260600000"/>
    <n v="88"/>
    <n v="1.1000000000000001"/>
  </r>
  <r>
    <s v="COM Standard"/>
    <s v="007171-C-BELLINGHAM"/>
    <s v="Bellingham Unitarian Fellowship Furnaces"/>
    <s v="Bellingham Unitarian Fellowship"/>
    <s v="Brian Farnsworth"/>
    <s v="1708 I Street"/>
    <s v="Bellingham"/>
    <m/>
    <x v="6"/>
    <n v="18"/>
    <n v="96.8"/>
    <n v="264"/>
    <s v="7-Completed"/>
    <m/>
    <d v="2015-02-04T07:00:00"/>
    <d v="2014-11-18T07:00:00"/>
    <s v="Zone 1"/>
    <s v="AirTech Heating and Hydro Mechanical, Inc."/>
    <m/>
    <s v="50% efficient units"/>
    <s v="4260600000"/>
    <n v="88"/>
    <n v="1.1000000000000001"/>
  </r>
  <r>
    <s v="COM Standard"/>
    <s v="007170-C-BREMERTON"/>
    <s v="Bremerton Dance Center Furnace"/>
    <s v="Bremerton Dance Center, LLC"/>
    <s v="Brian Farnsworth"/>
    <s v="511 Chester Ave"/>
    <s v="Bremerton"/>
    <m/>
    <x v="6"/>
    <n v="18"/>
    <n v="88"/>
    <n v="240"/>
    <s v="7-Completed"/>
    <m/>
    <d v="2015-02-04T07:00:00"/>
    <d v="2014-11-05T07:00:00"/>
    <s v="Zone 2"/>
    <s v="Economy Hearth and Home Services"/>
    <m/>
    <s v="20-year old furnace, no other info on unit"/>
    <s v="9788010000"/>
    <n v="8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x v="6"/>
    <n v="18"/>
    <n v="66"/>
    <n v="180"/>
    <s v="7-Completed"/>
    <m/>
    <d v="2015-03-30T06:00:00"/>
    <d v="2014-06-24T06:00:00"/>
    <s v="Zone 3"/>
    <s v="Valley Mechanical, Inc."/>
    <m/>
    <s v="Unknown make, model, and efficiency"/>
    <s v="1419259259"/>
    <n v="6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x v="6"/>
    <n v="18"/>
    <n v="66"/>
    <n v="180"/>
    <s v="7-Completed"/>
    <m/>
    <d v="2015-03-30T06:00:00"/>
    <d v="2014-06-24T06:00:00"/>
    <s v="Zone 3"/>
    <s v="Valley Mechanical, Inc."/>
    <m/>
    <s v="Unknown make, model, and efficiency"/>
    <s v="1419259259"/>
    <n v="60"/>
    <n v="1.1000000000000001"/>
  </r>
  <r>
    <s v="COM Standard"/>
    <s v="007183-C-PAT WATERS"/>
    <s v="Pat Waters Furnace"/>
    <s v="Robert Patrick Waters"/>
    <s v="Brian Farnsworth"/>
    <s v="3610 Bethel Rd SE"/>
    <s v="Port Orchard"/>
    <m/>
    <x v="6"/>
    <n v="18"/>
    <n v="88"/>
    <n v="240"/>
    <s v="7-Completed"/>
    <m/>
    <d v="2015-03-30T06:00:00"/>
    <d v="2014-08-28T06:00:00"/>
    <s v="Zone 2"/>
    <s v="Hank's Sheet Metal"/>
    <m/>
    <s v="Unknown"/>
    <s v="9811008571"/>
    <n v="80"/>
    <n v="1.1000000000000001"/>
  </r>
  <r>
    <s v="COM Standard"/>
    <s v="007182-C-WILLIAM MU"/>
    <s v="William Murdoch DDS Furnaces"/>
    <s v="William BL Murdoch DDS"/>
    <s v="Autumn Marks"/>
    <s v="120 E Birch"/>
    <s v="Walla Walla"/>
    <s v="Ste. 4"/>
    <x v="6"/>
    <n v="18"/>
    <n v="66"/>
    <n v="180"/>
    <s v="7-Completed"/>
    <m/>
    <d v="2015-03-30T06:00:00"/>
    <d v="2014-06-24T06:00:00"/>
    <s v="Zone 3"/>
    <s v="Valley Mechanical, Inc."/>
    <m/>
    <s v="Unknown make, model, and efficiency"/>
    <s v="1419259259"/>
    <n v="60"/>
    <n v="1.1000000000000001"/>
  </r>
  <r>
    <s v="COM Standard"/>
    <s v="007192-C-HILTON HOM"/>
    <s v="Hilton Homewood Furnace &amp; Tanked DHW"/>
    <s v="Homewood Suites Richland"/>
    <s v="Autumn Marks"/>
    <s v="1060 George Washington Way Hotel"/>
    <s v="Richland"/>
    <m/>
    <x v="6"/>
    <n v="18"/>
    <n v="66"/>
    <n v="180"/>
    <s v="7-Completed"/>
    <m/>
    <d v="2015-05-05T06:00:00"/>
    <d v="2014-10-01T06:00:00"/>
    <s v="Zone 3"/>
    <s v="Bruce Heating and Air Conditioning, Inc."/>
    <m/>
    <s v="NA - New Construction"/>
    <s v="7799999645"/>
    <n v="60"/>
    <n v="1.1000000000000001"/>
  </r>
  <r>
    <s v="COM Standard"/>
    <s v="007193-C-MY PLACE H"/>
    <s v="My Place Hotel Furnaces, Tanked DHW"/>
    <s v="Pasco My Place, LLC"/>
    <s v="Autumn Marks"/>
    <s v="6830 Rodeo Dr"/>
    <s v="Pasco"/>
    <m/>
    <x v="6"/>
    <n v="18"/>
    <n v="88"/>
    <n v="240"/>
    <s v="7-Completed"/>
    <m/>
    <d v="2015-05-05T06:00:00"/>
    <d v="2014-09-25T06:00:00"/>
    <s v="Zone 3"/>
    <s v="Bruce Heating and Air Conditioning, Inc."/>
    <m/>
    <s v="NA - New Construction"/>
    <s v="5656103369"/>
    <n v="80"/>
    <n v="1.1000000000000001"/>
  </r>
  <r>
    <s v="COM Standard"/>
    <s v="007193-C-MY PLACE H"/>
    <s v="My Place Hotel Furnaces, Tanked DHW"/>
    <s v="Pasco My Place, LLC"/>
    <s v="Autumn Marks"/>
    <s v="6830 Rodeo Dr"/>
    <s v="Pasco"/>
    <m/>
    <x v="6"/>
    <n v="18"/>
    <n v="88"/>
    <n v="240"/>
    <s v="7-Completed"/>
    <m/>
    <d v="2015-05-05T06:00:00"/>
    <d v="2014-09-25T06:00:00"/>
    <s v="Zone 3"/>
    <s v="Bruce Heating and Air Conditioning, Inc."/>
    <m/>
    <s v="NA - New Construction"/>
    <s v="5656103369"/>
    <n v="80"/>
    <n v="1.1000000000000001"/>
  </r>
  <r>
    <s v="COM Standard"/>
    <s v="007193-C-MY PLACE H"/>
    <s v="My Place Hotel Furnaces, Tanked DHW"/>
    <s v="Pasco My Place, LLC"/>
    <s v="Autumn Marks"/>
    <s v="6830 Rodeo Dr"/>
    <s v="Pasco"/>
    <m/>
    <x v="6"/>
    <n v="18"/>
    <n v="88"/>
    <n v="240"/>
    <s v="7-Completed"/>
    <m/>
    <d v="2015-05-05T06:00:00"/>
    <d v="2014-09-25T06:00:00"/>
    <s v="Zone 3"/>
    <s v="Bruce Heating and Air Conditioning, Inc."/>
    <m/>
    <s v="NA - New Construction"/>
    <s v="5656103369"/>
    <n v="80"/>
    <n v="1.1000000000000001"/>
  </r>
  <r>
    <s v="COM Standard"/>
    <s v="007203-C-COWICHE CA"/>
    <s v="Cowiche Canyon Convection Oven, Furnace"/>
    <s v="Cowiche Canyon Kitchen &amp; Ice House"/>
    <s v="Autumn Marks"/>
    <s v="202 E Yakima Ave"/>
    <s v="Yakima"/>
    <m/>
    <x v="6"/>
    <n v="18"/>
    <n v="63.8"/>
    <n v="174"/>
    <s v="7-Completed"/>
    <m/>
    <d v="2015-05-12T06:00:00"/>
    <d v="2014-10-24T06:00:00"/>
    <s v="Zone 3"/>
    <s v="All Seasons Heating and Cooling"/>
    <m/>
    <s v="NA - New Construction"/>
    <s v="4119716345"/>
    <n v="58"/>
    <n v="1.1000000000000001"/>
  </r>
  <r>
    <s v="COM Standard"/>
    <s v="007214-C-FIRST CHRI"/>
    <s v="First Christian Church Furnaces"/>
    <s v="First Christian Church"/>
    <s v="Autumn Marks"/>
    <s v="2000 E Kessler Blvd"/>
    <s v="Longview"/>
    <m/>
    <x v="6"/>
    <n v="18"/>
    <n v="110"/>
    <n v="300"/>
    <s v="7-Completed"/>
    <m/>
    <d v="2015-06-16T06:00:00"/>
    <d v="2015-02-02T07:00:00"/>
    <s v="Zone 2"/>
    <s v="Air Pro Heating &amp; Cooling, LLC"/>
    <m/>
    <s v="Lennox 60% unit"/>
    <s v="4394410000"/>
    <n v="100"/>
    <n v="1.1000000000000001"/>
  </r>
  <r>
    <s v="COM Standard"/>
    <s v="007214-C-FIRST CHRI"/>
    <s v="First Christian Church Furnaces"/>
    <s v="First Christian Church"/>
    <s v="Autumn Marks"/>
    <s v="2000 E Kessler Blvd"/>
    <s v="Longview"/>
    <m/>
    <x v="6"/>
    <n v="18"/>
    <n v="110"/>
    <n v="300"/>
    <s v="7-Completed"/>
    <m/>
    <d v="2015-06-16T06:00:00"/>
    <d v="2015-02-02T07:00:00"/>
    <s v="Zone 2"/>
    <s v="Air Pro Heating &amp; Cooling, LLC"/>
    <m/>
    <s v="Lennox 60% unit"/>
    <s v="4394410000"/>
    <n v="100"/>
    <n v="1.1000000000000001"/>
  </r>
  <r>
    <s v="COM Standard"/>
    <s v="007258-C-City of Mt. Vernon"/>
    <s v="City of Mt. Vernon Furnaces"/>
    <s v="City of Mount Vernon"/>
    <s v="Brian Farnsworth"/>
    <s v="1901 N Laventure Rd"/>
    <s v="Mount Vernon"/>
    <m/>
    <x v="6"/>
    <n v="18"/>
    <n v="88"/>
    <n v="240"/>
    <s v="7-Completed"/>
    <m/>
    <d v="2015-12-31T01:00:00"/>
    <d v="2015-04-30T00:00:00"/>
    <s v="Zone 1"/>
    <s v="Handy's Heating, Inc."/>
    <m/>
    <s v="80% efficient Carrier"/>
    <s v="0730300000"/>
    <n v="80"/>
    <n v="1.1000000000000001"/>
  </r>
  <r>
    <s v="COM Standard"/>
    <s v="007258-C-City of Mt. Vernon"/>
    <s v="City of Mt. Vernon Furnaces"/>
    <s v="City of Mount Vernon"/>
    <s v="Brian Farnsworth"/>
    <s v="1901 N Laventure Rd"/>
    <s v="Mount Vernon"/>
    <m/>
    <x v="6"/>
    <n v="18"/>
    <n v="88"/>
    <n v="240"/>
    <s v="7-Completed"/>
    <m/>
    <d v="2015-12-31T01:00:00"/>
    <d v="2015-04-30T00:00:00"/>
    <s v="Zone 1"/>
    <s v="Handy's Heating, Inc."/>
    <m/>
    <s v="80% efficient Carrier"/>
    <s v="0730300000"/>
    <n v="80"/>
    <n v="1.1000000000000001"/>
  </r>
  <r>
    <s v="COM Standard"/>
    <s v="007197-C-WOODLAND H"/>
    <s v="Woodland High School Boilers, Tanked DHW, Make Up Air Heater"/>
    <s v="Woodland School District #404"/>
    <s v="Bob Cuti"/>
    <s v="755 Park St"/>
    <s v="Woodland"/>
    <m/>
    <x v="7"/>
    <n v="18"/>
    <n v="143"/>
    <n v="390"/>
    <s v="7-Completed"/>
    <m/>
    <d v="2015-11-05T01:00:00"/>
    <d v="2015-05-26T06:00:00"/>
    <s v="Zone 2"/>
    <s v="Skanska USA Building, Inc"/>
    <m/>
    <s v="NA - New Construction"/>
    <s v="8299077380"/>
    <n v="130"/>
    <n v="1.1000000000000001"/>
  </r>
  <r>
    <s v="COM Standard"/>
    <s v="007181-C-M &amp; L PROD"/>
    <s v="M &amp; L Productions Insulation"/>
    <s v="M &amp; L Productions"/>
    <s v="Brian Farnsworth"/>
    <s v="1485 W Rose St"/>
    <s v="Walla Walla"/>
    <m/>
    <x v="8"/>
    <n v="30"/>
    <n v="2232"/>
    <n v="3600"/>
    <s v="7-Completed"/>
    <m/>
    <d v="2015-03-30T06:00:00"/>
    <d v="2014-09-02T06:00:00"/>
    <s v="Zone 3"/>
    <s v="Smith Insulation, Inc."/>
    <m/>
    <s v="NA - R0"/>
    <s v="0537003873"/>
    <n v="7200"/>
    <n v="0.31"/>
  </r>
  <r>
    <s v="COM Standard"/>
    <s v="007235-C-Atomic Bowl"/>
    <s v="Atomic Bowl Attic Insulation"/>
    <s v="Atomic Operations LLC"/>
    <m/>
    <s v="624 Wellsian Way"/>
    <s v="Richland"/>
    <m/>
    <x v="8"/>
    <n v="30"/>
    <n v="3059.7"/>
    <n v="4935"/>
    <s v="7-Completed"/>
    <m/>
    <d v="2015-08-20T01:00:00"/>
    <d v="2015-06-08T00:00:00"/>
    <s v="Zone 3"/>
    <s v="Intermountain West Insulation"/>
    <m/>
    <s v="NA - RO Existing Insulation"/>
    <s v="9589710000"/>
    <n v="9870"/>
    <n v="0.31"/>
  </r>
  <r>
    <s v="COM Standard"/>
    <s v="007257-C-Dennis Company"/>
    <s v="Dennis Co. Attic Insulation"/>
    <s v="Dennis Sales Company"/>
    <s v="Brian Farnsworth"/>
    <s v="413 Pioneer Ave W"/>
    <s v="Montesano"/>
    <m/>
    <x v="8"/>
    <n v="30"/>
    <n v="2985.61"/>
    <n v="4815.5"/>
    <s v="7-Completed"/>
    <m/>
    <d v="2015-12-31T01:00:00"/>
    <d v="2015-09-15T00:00:00"/>
    <s v="Zone 2"/>
    <s v="Insulation 4 Less Inc"/>
    <m/>
    <s v="NA - RO"/>
    <s v="9912410000"/>
    <n v="9631"/>
    <n v="0.31"/>
  </r>
  <r>
    <s v="COM Standard"/>
    <s v="007262-C-Christ the King Scho"/>
    <s v="Christ the King School Insulation"/>
    <s v="Christ the King School"/>
    <s v="Brian Farnsworth"/>
    <s v="1122 Long Ave"/>
    <s v="Richland"/>
    <m/>
    <x v="8"/>
    <n v="30"/>
    <n v="2096.84"/>
    <n v="3382"/>
    <s v="7-Completed"/>
    <m/>
    <d v="2015-12-31T01:00:00"/>
    <d v="2015-08-11T00:00:00"/>
    <s v="Zone 3"/>
    <s v="Smith Insulation, Inc."/>
    <m/>
    <s v="RO - no existing insulation"/>
    <s v="9273810000"/>
    <n v="6764"/>
    <n v="0.31"/>
  </r>
  <r>
    <s v="COM Standard"/>
    <s v="007181-C-M &amp; L PROD"/>
    <s v="M &amp; L Productions Insulation"/>
    <s v="M &amp; L Productions"/>
    <s v="Brian Farnsworth"/>
    <s v="1485 W Rose St"/>
    <s v="Walla Walla"/>
    <m/>
    <x v="9"/>
    <n v="30"/>
    <n v="1299.5999999999999"/>
    <n v="3830.4"/>
    <s v="7-Completed"/>
    <m/>
    <d v="2015-03-30T06:00:00"/>
    <d v="2014-09-29T06:00:00"/>
    <s v="Zone 3"/>
    <s v="Smith Insulation, Inc."/>
    <m/>
    <s v="NA - R0"/>
    <s v="0537003873"/>
    <n v="6840"/>
    <n v="0.19"/>
  </r>
  <r>
    <s v="COM Standard"/>
    <s v="007247-C-Barrie Apartments"/>
    <s v="Barrie Apartments Wall Insulation"/>
    <s v="Judith B Holloway"/>
    <s v="Brian Farnsworth"/>
    <s v="102 E Chestnut"/>
    <s v="Walla Walla"/>
    <m/>
    <x v="9"/>
    <n v="30"/>
    <n v="79.8"/>
    <n v="235.2"/>
    <s v="7-Completed"/>
    <m/>
    <d v="2015-10-13T01:00:00"/>
    <d v="2015-05-23T00:00:00"/>
    <s v="Zone 3"/>
    <s v="Smith Insulation, Inc."/>
    <m/>
    <s v="NA - RO Starting"/>
    <s v="6225810000"/>
    <n v="420"/>
    <n v="0.19"/>
  </r>
  <r>
    <s v="COM Standard"/>
    <s v="007164-C-TAMARACK C"/>
    <s v="Tamarack Cellars Faucet, Tankless DHW"/>
    <s v="Tamarack Cellars"/>
    <s v="Brian Farnsworth"/>
    <s v="108 Beech St"/>
    <s v="Walla Walla"/>
    <m/>
    <x v="10"/>
    <n v="5"/>
    <n v="136"/>
    <n v="105"/>
    <s v="7-Completed"/>
    <m/>
    <d v="2015-02-04T07:00:00"/>
    <d v="2014-09-09T06:00:00"/>
    <s v="Zone 3"/>
    <s v="Self"/>
    <m/>
    <s v="NA - New Construction"/>
    <s v="6463306539"/>
    <n v="1"/>
    <n v="136"/>
  </r>
  <r>
    <s v="COM Standard"/>
    <s v="007188-C-ALPINE RID"/>
    <s v="Alpine Ridge Convection Oven"/>
    <s v="Dick's Restaurant Supply"/>
    <s v="Autumn Marks"/>
    <s v="401 N 17th St"/>
    <s v="Mount Vernon"/>
    <m/>
    <x v="11"/>
    <n v="12"/>
    <n v="213"/>
    <n v="450"/>
    <s v="7-Completed"/>
    <m/>
    <d v="2015-05-05T06:00:00"/>
    <d v="2015-01-02T07:00:00"/>
    <s v="Zone 1"/>
    <s v="Self"/>
    <m/>
    <s v="No equipment being replaced"/>
    <s v="6229200000"/>
    <n v="1"/>
    <n v="213"/>
  </r>
  <r>
    <s v="COM Standard"/>
    <s v="007203-C-COWICHE CA"/>
    <s v="Cowiche Canyon Convection Oven, Furnace"/>
    <s v="Cowiche Canyon Kitchen &amp; Ice House"/>
    <s v="Autumn Marks"/>
    <s v="202 E Yakima Ave"/>
    <s v="Yakima"/>
    <m/>
    <x v="11"/>
    <n v="12"/>
    <n v="213"/>
    <n v="450"/>
    <s v="7-Completed"/>
    <m/>
    <d v="2015-05-12T06:00:00"/>
    <d v="2014-12-16T07:00:00"/>
    <s v="Zone 3"/>
    <s v="Self"/>
    <m/>
    <s v="NA - New Construction"/>
    <s v="4119716345"/>
    <n v="1"/>
    <n v="213"/>
  </r>
  <r>
    <s v="COM Standard"/>
    <s v="007203-C-COWICHE CA"/>
    <s v="Cowiche Canyon Convection Oven, Furnace"/>
    <s v="Cowiche Canyon Kitchen &amp; Ice House"/>
    <s v="Autumn Marks"/>
    <s v="202 E Yakima Ave"/>
    <s v="Yakima"/>
    <m/>
    <x v="11"/>
    <n v="12"/>
    <n v="213"/>
    <n v="450"/>
    <s v="7-Completed"/>
    <m/>
    <d v="2015-05-12T06:00:00"/>
    <d v="2014-12-16T07:00:00"/>
    <s v="Zone 3"/>
    <s v="Self"/>
    <m/>
    <s v="NA - New Construction"/>
    <s v="4119716345"/>
    <n v="1"/>
    <n v="213"/>
  </r>
  <r>
    <s v="COM Standard"/>
    <s v="007250-C-Lorenzo's Restaurant"/>
    <s v="Lorenzo's Restaurant Double Convection Oven"/>
    <s v="Dick's Restaurant Supply North, LLC"/>
    <s v="Brian Farnsworth"/>
    <s v="2121 E College Way"/>
    <s v="Mount Vernon"/>
    <m/>
    <x v="11"/>
    <n v="12"/>
    <n v="426"/>
    <n v="900"/>
    <s v="7-Completed"/>
    <m/>
    <d v="2015-11-04T23:00:00"/>
    <d v="2015-05-11T00:00:00"/>
    <s v="Zone 1"/>
    <s v="Self"/>
    <m/>
    <s v="Unknown"/>
    <s v="6798778393"/>
    <n v="2"/>
    <n v="213"/>
  </r>
  <r>
    <s v="COM Standard"/>
    <s v="007249-C-El Patron"/>
    <s v="El Patron Convection Oven"/>
    <s v="Dick's Restaurant Supply"/>
    <s v="Brian Farnsworth"/>
    <s v="4459 Meridian St"/>
    <s v="Bellingham"/>
    <m/>
    <x v="11"/>
    <n v="12"/>
    <n v="213"/>
    <n v="450"/>
    <s v="7-Completed"/>
    <m/>
    <d v="2015-12-07T01:00:00"/>
    <d v="2015-05-30T00:00:00"/>
    <s v="Zone 1"/>
    <s v="Self"/>
    <m/>
    <s v="Unknown"/>
    <s v="8734207994"/>
    <n v="1"/>
    <n v="213"/>
  </r>
  <r>
    <s v="COM Standard"/>
    <s v="007252-C-Red Lion Hotel"/>
    <s v="Red Lion Hotel Convection Ovens"/>
    <s v="TriCity Hotel Corp"/>
    <s v="Brian Farnsworth"/>
    <s v="1101 N Columbia Center Blvd"/>
    <s v="Kennewick"/>
    <m/>
    <x v="11"/>
    <n v="12"/>
    <n v="426"/>
    <n v="900"/>
    <s v="7-Completed"/>
    <m/>
    <d v="2015-12-07T01:00:00"/>
    <d v="2015-04-16T00:00:00"/>
    <s v="Zone 3"/>
    <s v="Self"/>
    <m/>
    <s v="Older GE Oven"/>
    <s v="2427549280"/>
    <n v="2"/>
    <n v="21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86.56"/>
    <n v="139"/>
    <s v="7-Completed"/>
    <m/>
    <d v="2015-06-01T06:00:00"/>
    <d v="2014-12-06T07:00:00"/>
    <s v="Zone 3"/>
    <m/>
    <m/>
    <s v="NA - New Construction"/>
    <s v="5708603146"/>
    <n v="2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216.4"/>
    <n v="347.5"/>
    <s v="7-Completed"/>
    <m/>
    <d v="2015-06-01T06:00:00"/>
    <d v="2014-12-06T07:00:00"/>
    <s v="Zone 3"/>
    <m/>
    <m/>
    <s v="NA - New Construction"/>
    <s v="5708603146"/>
    <n v="5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216.4"/>
    <n v="347.5"/>
    <s v="7-Completed"/>
    <m/>
    <d v="2015-06-01T06:00:00"/>
    <d v="2014-12-06T07:00:00"/>
    <s v="Zone 3"/>
    <m/>
    <m/>
    <s v="NA - New Construction"/>
    <s v="5708603146"/>
    <n v="5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216.4"/>
    <n v="347.5"/>
    <s v="7-Completed"/>
    <m/>
    <d v="2015-06-01T06:00:00"/>
    <d v="2014-12-06T07:00:00"/>
    <s v="Zone 3"/>
    <m/>
    <m/>
    <s v="NA - New Construction"/>
    <s v="5708603146"/>
    <n v="5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86.56"/>
    <n v="139"/>
    <s v="7-Completed"/>
    <m/>
    <d v="2015-06-01T06:00:00"/>
    <d v="2014-12-06T07:00:00"/>
    <s v="Zone 3"/>
    <m/>
    <m/>
    <s v="NA - New Construction"/>
    <s v="5708603146"/>
    <n v="2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216.4"/>
    <n v="347.5"/>
    <s v="7-Completed"/>
    <m/>
    <d v="2015-06-01T06:00:00"/>
    <d v="2014-12-06T07:00:00"/>
    <s v="Zone 3"/>
    <m/>
    <m/>
    <s v="NA - New Construction"/>
    <s v="5708603146"/>
    <n v="5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86.56"/>
    <n v="139"/>
    <s v="7-Completed"/>
    <m/>
    <d v="2015-06-01T06:00:00"/>
    <d v="2014-12-06T07:00:00"/>
    <s v="Zone 3"/>
    <m/>
    <m/>
    <s v="NA - New Construction"/>
    <s v="5708603146"/>
    <n v="20"/>
    <n v="4.33"/>
  </r>
  <r>
    <s v="COM Standard"/>
    <s v="007206-C-BUFFALO WI"/>
    <s v="Buffalo Wild Wings Radiant, Tanked DHW, Fryers"/>
    <s v="Wingmen V, LLC"/>
    <s v="Autumn Marks"/>
    <s v="2529 Main St"/>
    <s v="Union Gap"/>
    <m/>
    <x v="12"/>
    <n v="18"/>
    <n v="216.4"/>
    <n v="347.5"/>
    <s v="7-Completed"/>
    <m/>
    <d v="2015-06-01T06:00:00"/>
    <d v="2014-12-06T07:00:00"/>
    <s v="Zone 3"/>
    <m/>
    <m/>
    <s v="NA - New Construction"/>
    <s v="5708603146"/>
    <n v="50"/>
    <n v="4.33"/>
  </r>
  <r>
    <s v="COM Standard"/>
    <s v="007095-C-HOLTZINGER"/>
    <s v="Holtzinger Fruit Boilers"/>
    <s v="C.M. Holtzinger Fruit Co."/>
    <s v="Brian Farnsworth"/>
    <s v="1312 N 6th Ave"/>
    <s v="Yakima"/>
    <m/>
    <x v="13"/>
    <n v="18"/>
    <n v="385"/>
    <n v="660"/>
    <s v="7-Completed"/>
    <m/>
    <d v="2015-01-05T07:00:00"/>
    <d v="2014-09-26T06:00:00"/>
    <s v="Zone 3"/>
    <s v="Atlas Boiler and Equipment Co."/>
    <m/>
    <s v="60% efficient units"/>
    <s v="5377120000"/>
    <n v="11"/>
    <n v="35"/>
  </r>
  <r>
    <s v="COM Standard"/>
    <s v="007095-C-HOLTZINGER"/>
    <s v="Holtzinger Fruit Boilers"/>
    <s v="C.M. Holtzinger Fruit Co."/>
    <s v="Brian Farnsworth"/>
    <s v="1312 N 6th Ave"/>
    <s v="Yakima"/>
    <m/>
    <x v="13"/>
    <n v="18"/>
    <n v="385"/>
    <n v="660"/>
    <s v="7-Completed"/>
    <m/>
    <d v="2015-01-05T07:00:00"/>
    <d v="2014-09-26T06:00:00"/>
    <s v="Zone 3"/>
    <s v="Atlas Boiler and Equipment Co."/>
    <m/>
    <s v="60% efficient units"/>
    <s v="5377120000"/>
    <n v="11"/>
    <n v="35"/>
  </r>
  <r>
    <s v="COM Standard"/>
    <s v="007095-C-HOLTZINGER"/>
    <s v="Holtzinger Fruit Boilers"/>
    <s v="C.M. Holtzinger Fruit Co."/>
    <s v="Brian Farnsworth"/>
    <s v="1312 N 6th Ave"/>
    <s v="Yakima"/>
    <m/>
    <x v="13"/>
    <n v="18"/>
    <n v="385"/>
    <n v="660"/>
    <s v="7-Completed"/>
    <m/>
    <d v="2015-01-05T07:00:00"/>
    <d v="2014-09-26T06:00:00"/>
    <s v="Zone 3"/>
    <s v="Atlas Boiler and Equipment Co."/>
    <m/>
    <s v="60% efficient units"/>
    <s v="5377120000"/>
    <n v="11"/>
    <n v="35"/>
  </r>
  <r>
    <s v="COM Standard"/>
    <s v="007095-C-HOLTZINGER"/>
    <s v="Holtzinger Fruit Boilers"/>
    <s v="C.M. Holtzinger Fruit Co."/>
    <s v="Brian Farnsworth"/>
    <s v="1312 N 6th Ave"/>
    <s v="Yakima"/>
    <m/>
    <x v="13"/>
    <n v="18"/>
    <n v="385"/>
    <n v="660"/>
    <s v="7-Completed"/>
    <m/>
    <d v="2015-01-05T07:00:00"/>
    <d v="2014-09-26T06:00:00"/>
    <s v="Zone 3"/>
    <s v="Atlas Boiler and Equipment Co."/>
    <m/>
    <s v="60% efficient units"/>
    <s v="5377120000"/>
    <n v="11"/>
    <n v="35"/>
  </r>
  <r>
    <s v="COM Standard"/>
    <s v="007164-C-TAMARACK C"/>
    <s v="Tamarack Cellars Faucet, Tankless DHW"/>
    <s v="Tamarack Cellars"/>
    <s v="Brian Farnsworth"/>
    <s v="108 Beech St"/>
    <s v="Walla Walla"/>
    <m/>
    <x v="13"/>
    <n v="18"/>
    <n v="210"/>
    <n v="360"/>
    <s v="7-Completed"/>
    <m/>
    <d v="2015-02-04T07:00:00"/>
    <d v="2014-10-27T06:00:00"/>
    <s v="Zone 3"/>
    <s v="Chris Johnson Plumbing"/>
    <m/>
    <s v="NA - New Construction"/>
    <s v="6463306539"/>
    <n v="6"/>
    <n v="35"/>
  </r>
  <r>
    <s v="COM Standard"/>
    <s v="007164-C-TAMARACK C"/>
    <s v="Tamarack Cellars Faucet, Tankless DHW"/>
    <s v="Tamarack Cellars"/>
    <s v="Brian Farnsworth"/>
    <s v="108 Beech St"/>
    <s v="Walla Walla"/>
    <m/>
    <x v="13"/>
    <n v="18"/>
    <n v="210"/>
    <n v="360"/>
    <s v="7-Completed"/>
    <m/>
    <d v="2015-02-04T07:00:00"/>
    <d v="2014-10-27T06:00:00"/>
    <s v="Zone 3"/>
    <s v="Chris Johnson Plumbing"/>
    <m/>
    <s v="NA - New Construction"/>
    <s v="6463306539"/>
    <n v="6"/>
    <n v="35"/>
  </r>
  <r>
    <s v="COM Standard"/>
    <s v="007208-C-FRANKLIN M"/>
    <s v="Franklin Middle Tankless DHW"/>
    <s v="Yakima Public Schools"/>
    <s v="Bob Cuti"/>
    <s v="410 S 19th Ave"/>
    <s v="Yakima"/>
    <m/>
    <x v="13"/>
    <n v="18"/>
    <n v="210"/>
    <n v="360"/>
    <s v="7-Completed"/>
    <m/>
    <d v="2015-05-12T06:00:00"/>
    <d v="2014-01-07T07:00:00"/>
    <s v="Zone 3"/>
    <s v="Apex Plumbing"/>
    <m/>
    <s v="Old hot water heater, model unknown"/>
    <s v="3477120000"/>
    <n v="6"/>
    <n v="35"/>
  </r>
  <r>
    <s v="COM Standard"/>
    <s v="007207-C-MCKINLEY E"/>
    <s v="McKinley Elementary Tankless DHW"/>
    <s v="Yakima Public Schools"/>
    <s v="Brian Farnsworth"/>
    <s v="610 S 12th Ave"/>
    <s v="Yakima"/>
    <m/>
    <x v="13"/>
    <n v="18"/>
    <n v="210"/>
    <n v="360"/>
    <s v="7-Completed"/>
    <m/>
    <d v="2015-05-12T06:00:00"/>
    <d v="2014-01-16T07:00:00"/>
    <s v="Zone 3"/>
    <s v="Apex Plumbing"/>
    <m/>
    <s v="Old Hot Water Heater, model info unknown"/>
    <s v="3477120000"/>
    <n v="6"/>
    <n v="35"/>
  </r>
  <r>
    <s v="COM Standard"/>
    <s v="007209-C-STANTON-UN"/>
    <s v="Stanton-Union Gap Tankless DHW"/>
    <s v="Yakima Public Schools"/>
    <s v="Brian Farnsworth"/>
    <s v="901 Whitman St"/>
    <s v="Yakima"/>
    <m/>
    <x v="13"/>
    <n v="18"/>
    <n v="210"/>
    <n v="360"/>
    <s v="7-Completed"/>
    <m/>
    <d v="2015-05-12T06:00:00"/>
    <d v="2014-01-16T07:00:00"/>
    <s v="Zone 3"/>
    <s v="Apex Plumbing"/>
    <m/>
    <s v="Old hot water heater, model unknown"/>
    <s v="3477120000"/>
    <n v="6"/>
    <n v="35"/>
  </r>
  <r>
    <s v="COM Standard"/>
    <s v="007208-C-FRANKLIN M"/>
    <s v="Franklin Middle Tankless DHW"/>
    <s v="Yakima Public Schools"/>
    <s v="Bob Cuti"/>
    <s v="410 S 19th Ave"/>
    <s v="Yakima"/>
    <m/>
    <x v="13"/>
    <n v="18"/>
    <n v="210"/>
    <n v="360"/>
    <s v="7-Completed"/>
    <m/>
    <d v="2015-05-12T06:00:00"/>
    <d v="2014-01-07T07:00:00"/>
    <s v="Zone 3"/>
    <s v="Apex Plumbing"/>
    <m/>
    <s v="Old hot water heater, model unknown"/>
    <s v="3477120000"/>
    <n v="6"/>
    <n v="35"/>
  </r>
  <r>
    <s v="COM Standard"/>
    <s v="007209-C-STANTON-UN"/>
    <s v="Stanton-Union Gap Tankless DHW"/>
    <s v="Yakima Public Schools"/>
    <s v="Brian Farnsworth"/>
    <s v="901 Whitman St"/>
    <s v="Yakima"/>
    <m/>
    <x v="13"/>
    <n v="18"/>
    <n v="210"/>
    <n v="360"/>
    <s v="7-Completed"/>
    <m/>
    <d v="2015-05-12T06:00:00"/>
    <d v="2014-01-16T07:00:00"/>
    <s v="Zone 3"/>
    <s v="Apex Plumbing"/>
    <m/>
    <s v="Old hot water heater, model unknown"/>
    <s v="3477120000"/>
    <n v="6"/>
    <n v="35"/>
  </r>
  <r>
    <s v="COM Standard"/>
    <s v="007237-C-Skagit Fire"/>
    <s v="Skagit Fire 6 Tankless DHW"/>
    <s v="Skagit County Fire Protection District No. 6"/>
    <m/>
    <s v="16220 Peterson Rd"/>
    <s v="Burlington"/>
    <m/>
    <x v="13"/>
    <n v="18"/>
    <n v="210.7"/>
    <n v="361.2"/>
    <s v="7-Completed"/>
    <m/>
    <d v="2015-08-20T01:00:00"/>
    <d v="2015-05-15T00:00:00"/>
    <s v="Zone 1"/>
    <s v="Handy's Heating, Inc."/>
    <m/>
    <s v="Unknown"/>
    <s v="8090100000"/>
    <n v="6.02"/>
    <n v="35"/>
  </r>
  <r>
    <s v="COM Standard"/>
    <s v="007253-C-Elks Club - #1204"/>
    <s v="Elks Lodge 1204 Tankless DHW"/>
    <s v="Benevolent &amp; Protective Order of the Elks #1204"/>
    <s v="Autumn Marks"/>
    <s v="1009 7th St"/>
    <s v="Anacortes"/>
    <m/>
    <x v="13"/>
    <n v="18"/>
    <n v="406"/>
    <n v="696"/>
    <s v="7-Completed"/>
    <m/>
    <d v="2015-12-31T01:00:00"/>
    <d v="2015-09-10T00:00:00"/>
    <s v="Zone 1"/>
    <s v="CPI Plumbing &amp; Heating"/>
    <m/>
    <s v="Unknown"/>
    <s v="3887000000"/>
    <n v="11.6"/>
    <n v="35"/>
  </r>
  <r>
    <s v="COM Standard"/>
    <s v="007263-C-Lowell Elementary Sc"/>
    <s v="Lowell Elementary School Tankless DHW"/>
    <s v="Bellingham School District #501"/>
    <s v="Brian Farnsworth"/>
    <s v="935 14th St"/>
    <s v="Bellingham"/>
    <m/>
    <x v="13"/>
    <n v="18"/>
    <n v="210"/>
    <n v="360"/>
    <s v="7-Completed"/>
    <m/>
    <d v="2015-12-31T01:00:00"/>
    <d v="2015-08-01T00:00:00"/>
    <s v="Zone 1"/>
    <s v="Self"/>
    <m/>
    <s v="NA - New"/>
    <s v="4609700000"/>
    <n v="6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8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numFmtId="4" showAll="0"/>
    <pivotField dataField="1" numFmtId="44" showAll="0"/>
    <pivotField showAll="0"/>
    <pivotField showAll="0"/>
    <pivotField numFmtId="174" showAll="0"/>
    <pivotField numFmtId="17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urrent Total Savings thm (Measures)" fld="10" baseField="0" baseItem="0"/>
    <dataField name="Sum of Current Incentive Total (Measures)" fld="11" baseField="0" baseItem="0"/>
  </dataFields>
  <formats count="11">
    <format dxfId="17">
      <pivotArea dataOnly="0" labelOnly="1" fieldPosition="0">
        <references count="1">
          <reference field="8" count="1">
            <x v="0"/>
          </reference>
        </references>
      </pivotArea>
    </format>
    <format dxfId="16">
      <pivotArea dataOnly="0" labelOnly="1" fieldPosition="0">
        <references count="1">
          <reference field="8" count="1">
            <x v="1"/>
          </reference>
        </references>
      </pivotArea>
    </format>
    <format dxfId="15">
      <pivotArea dataOnly="0" labelOnly="1" fieldPosition="0">
        <references count="1">
          <reference field="8" count="1">
            <x v="2"/>
          </reference>
        </references>
      </pivotArea>
    </format>
    <format dxfId="14">
      <pivotArea dataOnly="0" labelOnly="1" fieldPosition="0">
        <references count="1">
          <reference field="8" count="1">
            <x v="3"/>
          </reference>
        </references>
      </pivotArea>
    </format>
    <format dxfId="13">
      <pivotArea dataOnly="0" labelOnly="1" fieldPosition="0">
        <references count="1">
          <reference field="8" count="2">
            <x v="4"/>
            <x v="5"/>
          </reference>
        </references>
      </pivotArea>
    </format>
    <format dxfId="12">
      <pivotArea dataOnly="0" labelOnly="1" fieldPosition="0">
        <references count="1">
          <reference field="8" count="1">
            <x v="6"/>
          </reference>
        </references>
      </pivotArea>
    </format>
    <format dxfId="11">
      <pivotArea dataOnly="0" labelOnly="1" fieldPosition="0">
        <references count="1">
          <reference field="8" count="1">
            <x v="7"/>
          </reference>
        </references>
      </pivotArea>
    </format>
    <format dxfId="10">
      <pivotArea dataOnly="0" labelOnly="1" fieldPosition="0">
        <references count="1">
          <reference field="8" count="2">
            <x v="8"/>
            <x v="9"/>
          </reference>
        </references>
      </pivotArea>
    </format>
    <format dxfId="9">
      <pivotArea dataOnly="0" labelOnly="1" fieldPosition="0">
        <references count="1">
          <reference field="8" count="2">
            <x v="8"/>
            <x v="9"/>
          </reference>
        </references>
      </pivotArea>
    </format>
    <format dxfId="8">
      <pivotArea dataOnly="0" labelOnly="1" fieldPosition="0">
        <references count="1">
          <reference field="8" count="1">
            <x v="13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8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B2:C23" totalsRowCount="1" headerRowDxfId="6" dataDxfId="5" totalsRowDxfId="4">
  <autoFilter ref="B2:C22"/>
  <tableColumns count="2">
    <tableColumn id="1" name="Measures" dataDxfId="3" totalsRowDxfId="2"/>
    <tableColumn id="2" name="Incentive" totalsRowFunction="sum" dataDxfId="1" totalsRowDxfId="0">
      <calculatedColumnFormula>SUMIFS(#REF!,#REF!,Table1[[#This Row],[Measures]])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41"/>
    <pageSetUpPr fitToPage="1"/>
  </sheetPr>
  <dimension ref="A1:DG483"/>
  <sheetViews>
    <sheetView tabSelected="1" showOutlineSymbols="0" zoomScale="7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71" sqref="B71"/>
    </sheetView>
  </sheetViews>
  <sheetFormatPr defaultColWidth="216.5" defaultRowHeight="13" outlineLevelCol="1" x14ac:dyDescent="0.3"/>
  <cols>
    <col min="1" max="1" width="8.796875" style="1" hidden="1" customWidth="1" outlineLevel="1"/>
    <col min="2" max="2" width="61.69921875" style="9" customWidth="1" collapsed="1"/>
    <col min="3" max="3" width="53" style="27" customWidth="1"/>
    <col min="4" max="4" width="144.796875" style="27" customWidth="1"/>
    <col min="5" max="5" width="14.19921875" style="99" bestFit="1" customWidth="1"/>
    <col min="6" max="6" width="22.19921875" style="28" customWidth="1"/>
    <col min="7" max="7" width="9.5" style="28" bestFit="1" customWidth="1"/>
    <col min="8" max="8" width="16" style="125" bestFit="1" customWidth="1"/>
    <col min="9" max="9" width="22" style="125" bestFit="1" customWidth="1"/>
    <col min="10" max="10" width="15.69921875" style="9" customWidth="1"/>
    <col min="11" max="11" width="20" style="9" bestFit="1" customWidth="1"/>
    <col min="12" max="12" width="14.69921875" style="9" bestFit="1" customWidth="1"/>
    <col min="13" max="13" width="18" style="9" customWidth="1"/>
    <col min="14" max="14" width="19.296875" style="9" customWidth="1"/>
    <col min="15" max="15" width="9.3984375" style="9" bestFit="1" customWidth="1"/>
    <col min="16" max="16" width="18.69921875" style="9" bestFit="1" customWidth="1"/>
    <col min="17" max="17" width="15.69921875" style="28" bestFit="1" customWidth="1"/>
    <col min="18" max="18" width="15" style="28" bestFit="1" customWidth="1"/>
    <col min="19" max="19" width="19.69921875" style="23" bestFit="1" customWidth="1"/>
    <col min="20" max="20" width="12" style="2" bestFit="1" customWidth="1"/>
    <col min="21" max="22" width="12.296875" style="2" bestFit="1" customWidth="1"/>
    <col min="23" max="23" width="216.5" style="2" hidden="1" customWidth="1"/>
    <col min="24" max="24" width="16" style="2" bestFit="1" customWidth="1"/>
    <col min="25" max="25" width="12.296875" style="2" bestFit="1" customWidth="1"/>
    <col min="26" max="26" width="12.296875" style="1" bestFit="1" customWidth="1"/>
    <col min="27" max="111" width="216.5" style="9"/>
    <col min="112" max="16384" width="216.5" style="1"/>
  </cols>
  <sheetData>
    <row r="1" spans="1:28" s="9" customFormat="1" x14ac:dyDescent="0.3">
      <c r="B1" s="23" t="s">
        <v>101</v>
      </c>
      <c r="C1" s="239" t="s">
        <v>3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</row>
    <row r="2" spans="1:28" s="9" customFormat="1" x14ac:dyDescent="0.3">
      <c r="B2" s="24">
        <v>42370</v>
      </c>
      <c r="C2" s="239" t="s">
        <v>75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</row>
    <row r="3" spans="1:28" s="9" customFormat="1" x14ac:dyDescent="0.3">
      <c r="B3" s="25">
        <v>41274</v>
      </c>
      <c r="C3" s="26"/>
      <c r="D3" s="26"/>
      <c r="E3" s="98"/>
      <c r="F3" s="125"/>
      <c r="G3" s="125"/>
      <c r="H3" s="125"/>
      <c r="I3" s="125"/>
      <c r="J3" s="125"/>
      <c r="K3" s="214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28" s="9" customFormat="1" ht="13.5" thickBot="1" x14ac:dyDescent="0.35">
      <c r="C4" s="27"/>
      <c r="D4" s="27"/>
      <c r="E4" s="99"/>
      <c r="F4" s="28"/>
      <c r="G4" s="28"/>
      <c r="H4" s="125"/>
      <c r="I4" s="125"/>
      <c r="Q4" s="28"/>
      <c r="R4" s="28"/>
      <c r="S4" s="23"/>
      <c r="T4" s="28"/>
      <c r="U4" s="28"/>
      <c r="V4" s="28"/>
      <c r="W4" s="29"/>
      <c r="X4" s="29"/>
      <c r="Y4" s="29"/>
    </row>
    <row r="5" spans="1:28" s="23" customFormat="1" x14ac:dyDescent="0.3">
      <c r="B5" s="30"/>
      <c r="C5" s="31"/>
      <c r="D5" s="32"/>
      <c r="E5" s="100" t="s">
        <v>6</v>
      </c>
      <c r="F5" s="33"/>
      <c r="G5" s="34"/>
      <c r="H5" s="35"/>
      <c r="I5" s="33" t="s">
        <v>6</v>
      </c>
      <c r="J5" s="36" t="s">
        <v>4</v>
      </c>
      <c r="K5" s="36" t="s">
        <v>6</v>
      </c>
      <c r="L5" s="36" t="s">
        <v>124</v>
      </c>
      <c r="M5" s="36" t="s">
        <v>126</v>
      </c>
      <c r="N5" s="36" t="s">
        <v>127</v>
      </c>
      <c r="O5" s="36"/>
      <c r="P5" s="36" t="s">
        <v>5</v>
      </c>
      <c r="Q5" s="36" t="s">
        <v>11</v>
      </c>
      <c r="R5" s="37"/>
      <c r="S5" s="38" t="s">
        <v>6</v>
      </c>
      <c r="T5" s="58"/>
      <c r="U5" s="35" t="s">
        <v>123</v>
      </c>
      <c r="V5" s="35" t="s">
        <v>0</v>
      </c>
      <c r="W5" s="35"/>
      <c r="X5" s="39" t="s">
        <v>6</v>
      </c>
      <c r="Y5" s="40" t="s">
        <v>123</v>
      </c>
      <c r="Z5" s="38" t="s">
        <v>0</v>
      </c>
    </row>
    <row r="6" spans="1:28" s="23" customFormat="1" x14ac:dyDescent="0.3">
      <c r="B6" s="41"/>
      <c r="C6" s="42"/>
      <c r="D6" s="43"/>
      <c r="E6" s="101" t="s">
        <v>4</v>
      </c>
      <c r="F6" s="44" t="s">
        <v>7</v>
      </c>
      <c r="G6" s="45"/>
      <c r="H6" s="46" t="s">
        <v>41</v>
      </c>
      <c r="I6" s="44" t="s">
        <v>7</v>
      </c>
      <c r="J6" s="47" t="s">
        <v>128</v>
      </c>
      <c r="K6" s="47" t="s">
        <v>198</v>
      </c>
      <c r="L6" s="116" t="s">
        <v>125</v>
      </c>
      <c r="M6" s="116" t="s">
        <v>125</v>
      </c>
      <c r="N6" s="47" t="s">
        <v>198</v>
      </c>
      <c r="O6" s="47"/>
      <c r="P6" s="47" t="s">
        <v>9</v>
      </c>
      <c r="Q6" s="47" t="s">
        <v>116</v>
      </c>
      <c r="R6" s="47" t="s">
        <v>11</v>
      </c>
      <c r="S6" s="11" t="s">
        <v>42</v>
      </c>
      <c r="T6" s="46" t="s">
        <v>12</v>
      </c>
      <c r="U6" s="46" t="s">
        <v>45</v>
      </c>
      <c r="V6" s="46" t="s">
        <v>15</v>
      </c>
      <c r="W6" s="46"/>
      <c r="X6" s="48" t="s">
        <v>10</v>
      </c>
      <c r="Y6" s="11" t="s">
        <v>44</v>
      </c>
      <c r="Z6" s="167" t="s">
        <v>15</v>
      </c>
    </row>
    <row r="7" spans="1:28" s="23" customFormat="1" x14ac:dyDescent="0.3">
      <c r="A7" s="23" t="s">
        <v>13</v>
      </c>
      <c r="B7" s="10" t="s">
        <v>4</v>
      </c>
      <c r="C7" s="49" t="s">
        <v>23</v>
      </c>
      <c r="D7" s="50" t="s">
        <v>31</v>
      </c>
      <c r="E7" s="102" t="s">
        <v>74</v>
      </c>
      <c r="F7" s="51" t="s">
        <v>69</v>
      </c>
      <c r="G7" s="52" t="s">
        <v>41</v>
      </c>
      <c r="H7" s="53" t="s">
        <v>8</v>
      </c>
      <c r="I7" s="51" t="s">
        <v>14</v>
      </c>
      <c r="J7" s="54" t="s">
        <v>15</v>
      </c>
      <c r="K7" s="54" t="s">
        <v>15</v>
      </c>
      <c r="L7" s="152"/>
      <c r="M7" s="152"/>
      <c r="N7" s="54" t="s">
        <v>15</v>
      </c>
      <c r="O7" s="54" t="s">
        <v>16</v>
      </c>
      <c r="P7" s="54" t="s">
        <v>14</v>
      </c>
      <c r="Q7" s="47" t="s">
        <v>43</v>
      </c>
      <c r="R7" s="54" t="s">
        <v>17</v>
      </c>
      <c r="S7" s="55" t="s">
        <v>15</v>
      </c>
      <c r="T7" s="53" t="s">
        <v>15</v>
      </c>
      <c r="U7" s="53"/>
      <c r="V7" s="53" t="s">
        <v>1</v>
      </c>
      <c r="W7" s="53"/>
      <c r="X7" s="10" t="s">
        <v>15</v>
      </c>
      <c r="Y7" s="55"/>
      <c r="Z7" s="168" t="s">
        <v>1</v>
      </c>
    </row>
    <row r="8" spans="1:28" s="9" customFormat="1" ht="18.649999999999999" customHeight="1" x14ac:dyDescent="0.3">
      <c r="B8" s="169" t="s">
        <v>149</v>
      </c>
      <c r="C8" s="61"/>
      <c r="D8" s="109"/>
      <c r="E8" s="103"/>
      <c r="F8" s="123"/>
      <c r="G8" s="64"/>
      <c r="H8" s="113"/>
      <c r="I8" s="114"/>
      <c r="J8" s="64"/>
      <c r="K8" s="64"/>
      <c r="L8" s="94"/>
      <c r="M8" s="64"/>
      <c r="N8" s="64"/>
      <c r="O8" s="64"/>
      <c r="P8" s="64"/>
      <c r="Q8" s="64"/>
      <c r="R8" s="115"/>
      <c r="S8" s="151"/>
      <c r="T8" s="153"/>
      <c r="U8" s="154"/>
      <c r="V8" s="155"/>
      <c r="W8" s="156"/>
      <c r="X8" s="157"/>
      <c r="Y8" s="157"/>
      <c r="Z8" s="166"/>
    </row>
    <row r="9" spans="1:28" s="9" customFormat="1" hidden="1" x14ac:dyDescent="0.3">
      <c r="A9" s="9" t="e">
        <f>#REF!</f>
        <v>#REF!</v>
      </c>
      <c r="B9" s="82" t="s">
        <v>22</v>
      </c>
      <c r="C9" s="60" t="s">
        <v>118</v>
      </c>
      <c r="D9" s="110" t="s">
        <v>32</v>
      </c>
      <c r="E9" s="117" t="e">
        <f>COUNTIF(#REF!,"COMHVACNCU")</f>
        <v>#REF!</v>
      </c>
      <c r="F9" s="118">
        <v>0.61</v>
      </c>
      <c r="G9" s="62" t="s">
        <v>134</v>
      </c>
      <c r="H9" s="118" t="e">
        <f>SUMIFS(#REF!,#REF!,"COMHVACNCU")</f>
        <v>#REF!</v>
      </c>
      <c r="I9" s="118" t="e">
        <f>H9*F9</f>
        <v>#REF!</v>
      </c>
      <c r="J9" s="63">
        <v>3.26</v>
      </c>
      <c r="K9" s="63"/>
      <c r="L9" s="128">
        <f t="shared" ref="L9:L52" si="0">0.5*0.9*$F9+PV($C$70,$O9,-(0.116*$F9))</f>
        <v>1.1580206140403273</v>
      </c>
      <c r="M9" s="63">
        <f t="shared" ref="M9:M50" si="1">0.1*$F9+PV($C$70,$O9,(-0.05*0.9*$F9))</f>
        <v>0.40374506579150621</v>
      </c>
      <c r="N9" s="119" t="e">
        <f t="shared" ref="N9:N52" si="2">H9*(J9-L9-M9)</f>
        <v>#REF!</v>
      </c>
      <c r="O9" s="64">
        <v>18</v>
      </c>
      <c r="P9" s="62" t="e">
        <f t="shared" ref="P9:P52" si="3">PV($C$70,O9,-I9)</f>
        <v>#REF!</v>
      </c>
      <c r="Q9" s="84" t="e">
        <f>$B$77*I9/SUM($I$9:$I$42)</f>
        <v>#REF!</v>
      </c>
      <c r="R9" s="85">
        <v>1.5</v>
      </c>
      <c r="S9" s="120" t="e">
        <f t="shared" ref="S9:S50" si="4">H9*R9</f>
        <v>#REF!</v>
      </c>
      <c r="T9" s="158">
        <f t="shared" ref="T9:T36" si="5">IF(ISERROR(S9/P9),0,S9/P9)</f>
        <v>0</v>
      </c>
      <c r="U9" s="158" t="e">
        <f t="shared" ref="U9:U36" si="6">IF(P9=0,0,(S9+Q9)/P9)</f>
        <v>#REF!</v>
      </c>
      <c r="V9" s="159" t="e">
        <f t="shared" ref="V9:V52" si="7">IF($S9=0,"-",(VLOOKUP($O9,AC,7)*$I9)/($S9+$Q9))</f>
        <v>#REF!</v>
      </c>
      <c r="W9" s="160"/>
      <c r="X9" s="161">
        <f>IF(ISERROR(N9/P9),0,N9/P9)</f>
        <v>0</v>
      </c>
      <c r="Y9" s="161" t="e">
        <f t="shared" ref="Y9:Y36" si="8">IF(P9=0,0,(N9+Q9)/P9)</f>
        <v>#REF!</v>
      </c>
      <c r="Z9" s="4" t="e">
        <f t="shared" ref="Z9:Z52" si="9">IF($N9=0,"-",(VLOOKUP($O9,AC,5)*$I9)/(N9+Q9))</f>
        <v>#REF!</v>
      </c>
    </row>
    <row r="10" spans="1:28" s="9" customFormat="1" hidden="1" x14ac:dyDescent="0.3">
      <c r="A10" s="9" t="e">
        <f>#REF!</f>
        <v>#REF!</v>
      </c>
      <c r="B10" s="82" t="s">
        <v>22</v>
      </c>
      <c r="C10" s="60" t="s">
        <v>72</v>
      </c>
      <c r="D10" s="110" t="s">
        <v>33</v>
      </c>
      <c r="E10" s="117" t="e">
        <f>COUNTIF(#REF!,"COMHVACCON")</f>
        <v>#REF!</v>
      </c>
      <c r="F10" s="118">
        <v>1.1000000000000001</v>
      </c>
      <c r="G10" s="62" t="s">
        <v>134</v>
      </c>
      <c r="H10" s="118" t="e">
        <f>SUMIFS(#REF!,#REF!,"COMHVACCON")</f>
        <v>#REF!</v>
      </c>
      <c r="I10" s="118" t="e">
        <f t="shared" ref="I10:I52" si="10">H10*F10</f>
        <v>#REF!</v>
      </c>
      <c r="J10" s="63">
        <v>5.23</v>
      </c>
      <c r="K10" s="63"/>
      <c r="L10" s="128">
        <f t="shared" si="0"/>
        <v>2.0882338941710819</v>
      </c>
      <c r="M10" s="63">
        <f t="shared" si="1"/>
        <v>0.72806487273878184</v>
      </c>
      <c r="N10" s="119" t="e">
        <f t="shared" si="2"/>
        <v>#REF!</v>
      </c>
      <c r="O10" s="64">
        <v>18</v>
      </c>
      <c r="P10" s="62" t="e">
        <f t="shared" si="3"/>
        <v>#REF!</v>
      </c>
      <c r="Q10" s="84" t="e">
        <f>$B$77*I10/SUM($I$9:$I$42)</f>
        <v>#REF!</v>
      </c>
      <c r="R10" s="85">
        <v>3</v>
      </c>
      <c r="S10" s="120" t="e">
        <f t="shared" si="4"/>
        <v>#REF!</v>
      </c>
      <c r="T10" s="158">
        <f t="shared" si="5"/>
        <v>0</v>
      </c>
      <c r="U10" s="158" t="e">
        <f t="shared" si="6"/>
        <v>#REF!</v>
      </c>
      <c r="V10" s="159" t="e">
        <f t="shared" si="7"/>
        <v>#REF!</v>
      </c>
      <c r="W10" s="160"/>
      <c r="X10" s="161">
        <f t="shared" ref="X10:X36" si="11">IF(ISERROR(N10/P10),0,N10/P10)</f>
        <v>0</v>
      </c>
      <c r="Y10" s="161" t="e">
        <f t="shared" si="8"/>
        <v>#REF!</v>
      </c>
      <c r="Z10" s="4" t="e">
        <f t="shared" si="9"/>
        <v>#REF!</v>
      </c>
    </row>
    <row r="11" spans="1:28" s="9" customFormat="1" x14ac:dyDescent="0.3">
      <c r="A11" s="9" t="e">
        <f>#REF!</f>
        <v>#REF!</v>
      </c>
      <c r="B11" s="82" t="s">
        <v>73</v>
      </c>
      <c r="C11" s="60" t="s">
        <v>24</v>
      </c>
      <c r="D11" s="110" t="s">
        <v>34</v>
      </c>
      <c r="E11" s="117">
        <v>37</v>
      </c>
      <c r="F11" s="118">
        <v>1.1000000000000001</v>
      </c>
      <c r="G11" s="62" t="s">
        <v>134</v>
      </c>
      <c r="H11" s="118">
        <v>3386</v>
      </c>
      <c r="I11" s="118">
        <f t="shared" si="10"/>
        <v>3724.6000000000004</v>
      </c>
      <c r="J11" s="63">
        <v>6.72</v>
      </c>
      <c r="K11" s="63">
        <f>H11*J11</f>
        <v>22753.919999999998</v>
      </c>
      <c r="L11" s="128">
        <f t="shared" si="0"/>
        <v>2.0882338941710819</v>
      </c>
      <c r="M11" s="63">
        <f t="shared" si="1"/>
        <v>0.72806487273878184</v>
      </c>
      <c r="N11" s="119">
        <f t="shared" si="2"/>
        <v>13217.932375243201</v>
      </c>
      <c r="O11" s="64">
        <v>18</v>
      </c>
      <c r="P11" s="62">
        <f t="shared" si="3"/>
        <v>46505.94797985589</v>
      </c>
      <c r="Q11" s="84">
        <f>$B$73*I11/SUM($I$11:$I$64)</f>
        <v>15510.993228436304</v>
      </c>
      <c r="R11" s="85">
        <v>3</v>
      </c>
      <c r="S11" s="213">
        <f t="shared" si="4"/>
        <v>10158</v>
      </c>
      <c r="T11" s="158">
        <f t="shared" si="5"/>
        <v>0.21842367355676634</v>
      </c>
      <c r="U11" s="158">
        <f t="shared" si="6"/>
        <v>0.55195075777306724</v>
      </c>
      <c r="V11" s="159">
        <f t="shared" si="7"/>
        <v>0.83433151465694022</v>
      </c>
      <c r="W11" s="160"/>
      <c r="X11" s="161">
        <f t="shared" si="11"/>
        <v>0.28422025459987538</v>
      </c>
      <c r="Y11" s="161">
        <f>IF(P11=0,0,(N11+Q11)/P11)</f>
        <v>0.61774733881617627</v>
      </c>
      <c r="Z11" s="4">
        <f t="shared" si="9"/>
        <v>0.6624927873238099</v>
      </c>
    </row>
    <row r="12" spans="1:28" s="9" customFormat="1" ht="12" hidden="1" customHeight="1" x14ac:dyDescent="0.3">
      <c r="A12" s="13" t="e">
        <f>#REF!</f>
        <v>#REF!</v>
      </c>
      <c r="B12" s="82" t="s">
        <v>19</v>
      </c>
      <c r="C12" s="60" t="s">
        <v>25</v>
      </c>
      <c r="D12" s="110" t="s">
        <v>35</v>
      </c>
      <c r="E12" s="117">
        <v>0</v>
      </c>
      <c r="F12" s="118">
        <v>4.3280000000000003</v>
      </c>
      <c r="G12" s="62" t="s">
        <v>134</v>
      </c>
      <c r="H12" s="118">
        <v>0</v>
      </c>
      <c r="I12" s="118">
        <f t="shared" si="10"/>
        <v>0</v>
      </c>
      <c r="J12" s="63">
        <v>21</v>
      </c>
      <c r="K12" s="63">
        <f t="shared" ref="K12:K52" si="12">H12*J12</f>
        <v>0</v>
      </c>
      <c r="L12" s="128">
        <f t="shared" si="0"/>
        <v>8.2162511763385844</v>
      </c>
      <c r="M12" s="63">
        <f t="shared" si="1"/>
        <v>2.8646043356485889</v>
      </c>
      <c r="N12" s="119">
        <f t="shared" si="2"/>
        <v>0</v>
      </c>
      <c r="O12" s="64">
        <v>18</v>
      </c>
      <c r="P12" s="62">
        <f t="shared" si="3"/>
        <v>0</v>
      </c>
      <c r="Q12" s="84">
        <f t="shared" ref="Q12:Q64" si="13">$B$73*I12/SUM($I$11:$I$64)</f>
        <v>0</v>
      </c>
      <c r="R12" s="85">
        <v>6.5</v>
      </c>
      <c r="S12" s="213">
        <f t="shared" si="4"/>
        <v>0</v>
      </c>
      <c r="T12" s="158">
        <f t="shared" si="5"/>
        <v>0</v>
      </c>
      <c r="U12" s="158">
        <f t="shared" si="6"/>
        <v>0</v>
      </c>
      <c r="V12" s="159" t="str">
        <f t="shared" si="7"/>
        <v>-</v>
      </c>
      <c r="W12" s="160"/>
      <c r="X12" s="161">
        <f t="shared" si="11"/>
        <v>0</v>
      </c>
      <c r="Y12" s="161">
        <f t="shared" si="8"/>
        <v>0</v>
      </c>
      <c r="Z12" s="4" t="str">
        <f t="shared" si="9"/>
        <v>-</v>
      </c>
    </row>
    <row r="13" spans="1:28" s="9" customFormat="1" hidden="1" x14ac:dyDescent="0.3">
      <c r="A13" s="9" t="e">
        <f>#REF!</f>
        <v>#REF!</v>
      </c>
      <c r="B13" s="82" t="s">
        <v>76</v>
      </c>
      <c r="C13" s="60" t="s">
        <v>80</v>
      </c>
      <c r="D13" s="110" t="s">
        <v>66</v>
      </c>
      <c r="E13" s="117">
        <v>0</v>
      </c>
      <c r="F13" s="118">
        <v>0.39900000000000002</v>
      </c>
      <c r="G13" s="62" t="s">
        <v>135</v>
      </c>
      <c r="H13" s="118">
        <v>0</v>
      </c>
      <c r="I13" s="118">
        <f t="shared" si="10"/>
        <v>0</v>
      </c>
      <c r="J13" s="63">
        <v>1.35</v>
      </c>
      <c r="K13" s="63">
        <f t="shared" si="12"/>
        <v>0</v>
      </c>
      <c r="L13" s="128">
        <f t="shared" si="0"/>
        <v>0.96363017356318825</v>
      </c>
      <c r="M13" s="63">
        <f t="shared" si="1"/>
        <v>0.34406903284778856</v>
      </c>
      <c r="N13" s="119">
        <f t="shared" si="2"/>
        <v>0</v>
      </c>
      <c r="O13" s="64">
        <v>30</v>
      </c>
      <c r="P13" s="62">
        <f t="shared" si="3"/>
        <v>0</v>
      </c>
      <c r="Q13" s="84">
        <f t="shared" si="13"/>
        <v>0</v>
      </c>
      <c r="R13" s="85">
        <v>0.5</v>
      </c>
      <c r="S13" s="213">
        <f t="shared" si="4"/>
        <v>0</v>
      </c>
      <c r="T13" s="158">
        <f t="shared" si="5"/>
        <v>0</v>
      </c>
      <c r="U13" s="158">
        <f t="shared" si="6"/>
        <v>0</v>
      </c>
      <c r="V13" s="159" t="str">
        <f t="shared" si="7"/>
        <v>-</v>
      </c>
      <c r="W13" s="160"/>
      <c r="X13" s="161">
        <f t="shared" si="11"/>
        <v>0</v>
      </c>
      <c r="Y13" s="161">
        <f t="shared" si="8"/>
        <v>0</v>
      </c>
      <c r="Z13" s="4" t="str">
        <f t="shared" si="9"/>
        <v>-</v>
      </c>
    </row>
    <row r="14" spans="1:28" s="9" customFormat="1" hidden="1" x14ac:dyDescent="0.3">
      <c r="A14" s="9" t="e">
        <f>#REF!</f>
        <v>#REF!</v>
      </c>
      <c r="B14" s="82" t="s">
        <v>76</v>
      </c>
      <c r="C14" s="60" t="s">
        <v>81</v>
      </c>
      <c r="D14" s="110" t="s">
        <v>66</v>
      </c>
      <c r="E14" s="117">
        <v>0</v>
      </c>
      <c r="F14" s="118">
        <v>0.22</v>
      </c>
      <c r="G14" s="62" t="s">
        <v>135</v>
      </c>
      <c r="H14" s="118">
        <v>0</v>
      </c>
      <c r="I14" s="118">
        <f t="shared" si="10"/>
        <v>0</v>
      </c>
      <c r="J14" s="63">
        <v>1.35</v>
      </c>
      <c r="K14" s="63">
        <f t="shared" si="12"/>
        <v>0</v>
      </c>
      <c r="L14" s="128">
        <f t="shared" si="0"/>
        <v>0.53132490772907626</v>
      </c>
      <c r="M14" s="63">
        <f t="shared" si="1"/>
        <v>0.18971224868800371</v>
      </c>
      <c r="N14" s="119">
        <f t="shared" si="2"/>
        <v>0</v>
      </c>
      <c r="O14" s="64">
        <v>30</v>
      </c>
      <c r="P14" s="62">
        <f t="shared" si="3"/>
        <v>0</v>
      </c>
      <c r="Q14" s="84">
        <f t="shared" si="13"/>
        <v>0</v>
      </c>
      <c r="R14" s="85">
        <v>0.5</v>
      </c>
      <c r="S14" s="213">
        <f t="shared" si="4"/>
        <v>0</v>
      </c>
      <c r="T14" s="158">
        <f t="shared" si="5"/>
        <v>0</v>
      </c>
      <c r="U14" s="158">
        <f t="shared" si="6"/>
        <v>0</v>
      </c>
      <c r="V14" s="159" t="str">
        <f t="shared" si="7"/>
        <v>-</v>
      </c>
      <c r="W14" s="160"/>
      <c r="X14" s="161">
        <f t="shared" si="11"/>
        <v>0</v>
      </c>
      <c r="Y14" s="161">
        <f t="shared" si="8"/>
        <v>0</v>
      </c>
      <c r="Z14" s="4" t="str">
        <f t="shared" si="9"/>
        <v>-</v>
      </c>
    </row>
    <row r="15" spans="1:28" s="9" customFormat="1" hidden="1" x14ac:dyDescent="0.3">
      <c r="A15" s="9" t="e">
        <f>#REF!</f>
        <v>#REF!</v>
      </c>
      <c r="B15" s="82" t="s">
        <v>76</v>
      </c>
      <c r="C15" s="60" t="s">
        <v>82</v>
      </c>
      <c r="D15" s="110" t="s">
        <v>67</v>
      </c>
      <c r="E15" s="117">
        <v>0</v>
      </c>
      <c r="F15" s="118">
        <v>0.40699999999999997</v>
      </c>
      <c r="G15" s="62" t="s">
        <v>135</v>
      </c>
      <c r="H15" s="118">
        <v>0</v>
      </c>
      <c r="I15" s="118">
        <f t="shared" si="10"/>
        <v>0</v>
      </c>
      <c r="J15" s="63">
        <v>1.63</v>
      </c>
      <c r="K15" s="63">
        <f t="shared" si="12"/>
        <v>0</v>
      </c>
      <c r="L15" s="128">
        <f t="shared" si="0"/>
        <v>0.982951079298791</v>
      </c>
      <c r="M15" s="63">
        <f t="shared" si="1"/>
        <v>0.35096766007280689</v>
      </c>
      <c r="N15" s="119">
        <f t="shared" si="2"/>
        <v>0</v>
      </c>
      <c r="O15" s="64">
        <v>30</v>
      </c>
      <c r="P15" s="62">
        <f t="shared" si="3"/>
        <v>0</v>
      </c>
      <c r="Q15" s="84">
        <f t="shared" si="13"/>
        <v>0</v>
      </c>
      <c r="R15" s="85">
        <v>0.65</v>
      </c>
      <c r="S15" s="213">
        <f t="shared" si="4"/>
        <v>0</v>
      </c>
      <c r="T15" s="158">
        <f t="shared" si="5"/>
        <v>0</v>
      </c>
      <c r="U15" s="158">
        <f t="shared" si="6"/>
        <v>0</v>
      </c>
      <c r="V15" s="159" t="str">
        <f t="shared" si="7"/>
        <v>-</v>
      </c>
      <c r="W15" s="160"/>
      <c r="X15" s="161">
        <f t="shared" si="11"/>
        <v>0</v>
      </c>
      <c r="Y15" s="161">
        <f t="shared" si="8"/>
        <v>0</v>
      </c>
      <c r="Z15" s="4" t="str">
        <f t="shared" si="9"/>
        <v>-</v>
      </c>
    </row>
    <row r="16" spans="1:28" s="9" customFormat="1" hidden="1" x14ac:dyDescent="0.3">
      <c r="A16" s="9" t="e">
        <f>#REF!</f>
        <v>#REF!</v>
      </c>
      <c r="B16" s="82" t="s">
        <v>76</v>
      </c>
      <c r="C16" s="60" t="s">
        <v>83</v>
      </c>
      <c r="D16" s="110" t="s">
        <v>67</v>
      </c>
      <c r="E16" s="117">
        <v>0</v>
      </c>
      <c r="F16" s="118">
        <v>0.23</v>
      </c>
      <c r="G16" s="62" t="s">
        <v>135</v>
      </c>
      <c r="H16" s="118">
        <v>0</v>
      </c>
      <c r="I16" s="118">
        <f t="shared" si="10"/>
        <v>0</v>
      </c>
      <c r="J16" s="63">
        <v>1.63</v>
      </c>
      <c r="K16" s="63">
        <f t="shared" si="12"/>
        <v>0</v>
      </c>
      <c r="L16" s="128">
        <f t="shared" si="0"/>
        <v>0.55547603989857974</v>
      </c>
      <c r="M16" s="63">
        <f t="shared" si="1"/>
        <v>0.19833553271927662</v>
      </c>
      <c r="N16" s="119">
        <f t="shared" si="2"/>
        <v>0</v>
      </c>
      <c r="O16" s="64">
        <v>30</v>
      </c>
      <c r="P16" s="62">
        <f t="shared" si="3"/>
        <v>0</v>
      </c>
      <c r="Q16" s="84">
        <f t="shared" si="13"/>
        <v>0</v>
      </c>
      <c r="R16" s="85">
        <v>0.65</v>
      </c>
      <c r="S16" s="213">
        <f t="shared" si="4"/>
        <v>0</v>
      </c>
      <c r="T16" s="158">
        <f t="shared" si="5"/>
        <v>0</v>
      </c>
      <c r="U16" s="158">
        <f t="shared" si="6"/>
        <v>0</v>
      </c>
      <c r="V16" s="159" t="str">
        <f t="shared" si="7"/>
        <v>-</v>
      </c>
      <c r="W16" s="160"/>
      <c r="X16" s="161">
        <f t="shared" si="11"/>
        <v>0</v>
      </c>
      <c r="Y16" s="161">
        <f t="shared" si="8"/>
        <v>0</v>
      </c>
      <c r="Z16" s="4" t="str">
        <f t="shared" si="9"/>
        <v>-</v>
      </c>
      <c r="AB16" s="22"/>
    </row>
    <row r="17" spans="1:28" s="9" customFormat="1" hidden="1" x14ac:dyDescent="0.3">
      <c r="A17" s="9" t="e">
        <f>#REF!</f>
        <v>#REF!</v>
      </c>
      <c r="B17" s="82" t="s">
        <v>77</v>
      </c>
      <c r="C17" s="60" t="s">
        <v>85</v>
      </c>
      <c r="D17" s="110" t="s">
        <v>68</v>
      </c>
      <c r="E17" s="117">
        <v>0</v>
      </c>
      <c r="F17" s="118">
        <v>0.44700000000000001</v>
      </c>
      <c r="G17" s="62" t="s">
        <v>135</v>
      </c>
      <c r="H17" s="118">
        <v>0</v>
      </c>
      <c r="I17" s="118">
        <f t="shared" si="10"/>
        <v>0</v>
      </c>
      <c r="J17" s="63">
        <v>1.83</v>
      </c>
      <c r="K17" s="63">
        <f t="shared" si="12"/>
        <v>0</v>
      </c>
      <c r="L17" s="128">
        <f t="shared" si="0"/>
        <v>1.0795556079768049</v>
      </c>
      <c r="M17" s="63">
        <f t="shared" si="1"/>
        <v>0.38546079619789853</v>
      </c>
      <c r="N17" s="119">
        <f t="shared" si="2"/>
        <v>0</v>
      </c>
      <c r="O17" s="64">
        <v>30</v>
      </c>
      <c r="P17" s="62">
        <f t="shared" si="3"/>
        <v>0</v>
      </c>
      <c r="Q17" s="84">
        <f t="shared" si="13"/>
        <v>0</v>
      </c>
      <c r="R17" s="85">
        <v>0.6</v>
      </c>
      <c r="S17" s="213">
        <f t="shared" si="4"/>
        <v>0</v>
      </c>
      <c r="T17" s="158">
        <f t="shared" si="5"/>
        <v>0</v>
      </c>
      <c r="U17" s="158">
        <f t="shared" si="6"/>
        <v>0</v>
      </c>
      <c r="V17" s="159" t="str">
        <f t="shared" si="7"/>
        <v>-</v>
      </c>
      <c r="W17" s="160"/>
      <c r="X17" s="161">
        <f t="shared" si="11"/>
        <v>0</v>
      </c>
      <c r="Y17" s="161">
        <f t="shared" si="8"/>
        <v>0</v>
      </c>
      <c r="Z17" s="4" t="str">
        <f t="shared" si="9"/>
        <v>-</v>
      </c>
    </row>
    <row r="18" spans="1:28" s="9" customFormat="1" hidden="1" x14ac:dyDescent="0.3">
      <c r="A18" s="9" t="e">
        <f>#REF!</f>
        <v>#REF!</v>
      </c>
      <c r="B18" s="82" t="s">
        <v>77</v>
      </c>
      <c r="C18" s="60" t="s">
        <v>86</v>
      </c>
      <c r="D18" s="110" t="s">
        <v>66</v>
      </c>
      <c r="E18" s="117">
        <v>0</v>
      </c>
      <c r="F18" s="118">
        <v>0.25</v>
      </c>
      <c r="G18" s="62" t="s">
        <v>135</v>
      </c>
      <c r="H18" s="118">
        <v>0</v>
      </c>
      <c r="I18" s="118">
        <f t="shared" si="10"/>
        <v>0</v>
      </c>
      <c r="J18" s="63">
        <v>1.83</v>
      </c>
      <c r="K18" s="63">
        <f t="shared" si="12"/>
        <v>0</v>
      </c>
      <c r="L18" s="128">
        <f t="shared" si="0"/>
        <v>0.60377830423758672</v>
      </c>
      <c r="M18" s="63">
        <f t="shared" si="1"/>
        <v>0.21558210078182241</v>
      </c>
      <c r="N18" s="119">
        <f t="shared" si="2"/>
        <v>0</v>
      </c>
      <c r="O18" s="64">
        <v>30</v>
      </c>
      <c r="P18" s="62">
        <f t="shared" si="3"/>
        <v>0</v>
      </c>
      <c r="Q18" s="84">
        <f t="shared" si="13"/>
        <v>0</v>
      </c>
      <c r="R18" s="85">
        <v>0.6</v>
      </c>
      <c r="S18" s="213">
        <f t="shared" si="4"/>
        <v>0</v>
      </c>
      <c r="T18" s="158">
        <f t="shared" si="5"/>
        <v>0</v>
      </c>
      <c r="U18" s="158">
        <f t="shared" si="6"/>
        <v>0</v>
      </c>
      <c r="V18" s="159" t="str">
        <f t="shared" si="7"/>
        <v>-</v>
      </c>
      <c r="W18" s="160"/>
      <c r="X18" s="161">
        <f t="shared" si="11"/>
        <v>0</v>
      </c>
      <c r="Y18" s="161">
        <f t="shared" si="8"/>
        <v>0</v>
      </c>
      <c r="Z18" s="4" t="str">
        <f t="shared" si="9"/>
        <v>-</v>
      </c>
    </row>
    <row r="19" spans="1:28" s="9" customFormat="1" hidden="1" x14ac:dyDescent="0.3">
      <c r="A19" s="9" t="e">
        <f>#REF!</f>
        <v>#REF!</v>
      </c>
      <c r="B19" s="82" t="s">
        <v>77</v>
      </c>
      <c r="C19" s="60" t="s">
        <v>84</v>
      </c>
      <c r="D19" s="110" t="s">
        <v>68</v>
      </c>
      <c r="E19" s="117">
        <v>0</v>
      </c>
      <c r="F19" s="118">
        <v>0.46</v>
      </c>
      <c r="G19" s="62" t="s">
        <v>135</v>
      </c>
      <c r="H19" s="118">
        <v>0</v>
      </c>
      <c r="I19" s="118">
        <f t="shared" si="10"/>
        <v>0</v>
      </c>
      <c r="J19" s="63">
        <v>2.15</v>
      </c>
      <c r="K19" s="63">
        <f t="shared" si="12"/>
        <v>0</v>
      </c>
      <c r="L19" s="128">
        <f t="shared" si="0"/>
        <v>1.1109520797971595</v>
      </c>
      <c r="M19" s="63">
        <f t="shared" si="1"/>
        <v>0.39667106543855324</v>
      </c>
      <c r="N19" s="119">
        <f t="shared" si="2"/>
        <v>0</v>
      </c>
      <c r="O19" s="64">
        <v>30</v>
      </c>
      <c r="P19" s="62">
        <f t="shared" si="3"/>
        <v>0</v>
      </c>
      <c r="Q19" s="84">
        <f t="shared" si="13"/>
        <v>0</v>
      </c>
      <c r="R19" s="85">
        <v>0.8</v>
      </c>
      <c r="S19" s="213">
        <f t="shared" si="4"/>
        <v>0</v>
      </c>
      <c r="T19" s="158">
        <f t="shared" si="5"/>
        <v>0</v>
      </c>
      <c r="U19" s="158">
        <f t="shared" si="6"/>
        <v>0</v>
      </c>
      <c r="V19" s="159" t="str">
        <f t="shared" si="7"/>
        <v>-</v>
      </c>
      <c r="W19" s="160"/>
      <c r="X19" s="161">
        <f t="shared" si="11"/>
        <v>0</v>
      </c>
      <c r="Y19" s="161">
        <f t="shared" si="8"/>
        <v>0</v>
      </c>
      <c r="Z19" s="4" t="str">
        <f t="shared" si="9"/>
        <v>-</v>
      </c>
    </row>
    <row r="20" spans="1:28" s="9" customFormat="1" hidden="1" x14ac:dyDescent="0.3">
      <c r="A20" s="9" t="e">
        <f>#REF!</f>
        <v>#REF!</v>
      </c>
      <c r="B20" s="82" t="s">
        <v>77</v>
      </c>
      <c r="C20" s="60" t="s">
        <v>87</v>
      </c>
      <c r="D20" s="110" t="s">
        <v>66</v>
      </c>
      <c r="E20" s="117">
        <v>0</v>
      </c>
      <c r="F20" s="118">
        <v>0.253</v>
      </c>
      <c r="G20" s="62" t="s">
        <v>135</v>
      </c>
      <c r="H20" s="118">
        <v>0</v>
      </c>
      <c r="I20" s="118">
        <f t="shared" si="10"/>
        <v>0</v>
      </c>
      <c r="J20" s="63">
        <v>2.15</v>
      </c>
      <c r="K20" s="63">
        <f t="shared" si="12"/>
        <v>0</v>
      </c>
      <c r="L20" s="128">
        <f t="shared" si="0"/>
        <v>0.61102364388843766</v>
      </c>
      <c r="M20" s="63">
        <f t="shared" si="1"/>
        <v>0.21816908599120427</v>
      </c>
      <c r="N20" s="119">
        <f t="shared" si="2"/>
        <v>0</v>
      </c>
      <c r="O20" s="64">
        <v>30</v>
      </c>
      <c r="P20" s="62">
        <f t="shared" si="3"/>
        <v>0</v>
      </c>
      <c r="Q20" s="84">
        <f t="shared" si="13"/>
        <v>0</v>
      </c>
      <c r="R20" s="85">
        <v>0.8</v>
      </c>
      <c r="S20" s="213">
        <f t="shared" si="4"/>
        <v>0</v>
      </c>
      <c r="T20" s="158">
        <f t="shared" si="5"/>
        <v>0</v>
      </c>
      <c r="U20" s="158">
        <f t="shared" si="6"/>
        <v>0</v>
      </c>
      <c r="V20" s="159" t="str">
        <f t="shared" si="7"/>
        <v>-</v>
      </c>
      <c r="W20" s="160"/>
      <c r="X20" s="161">
        <f t="shared" si="11"/>
        <v>0</v>
      </c>
      <c r="Y20" s="161">
        <f t="shared" si="8"/>
        <v>0</v>
      </c>
      <c r="Z20" s="4" t="str">
        <f t="shared" si="9"/>
        <v>-</v>
      </c>
    </row>
    <row r="21" spans="1:28" s="9" customFormat="1" hidden="1" x14ac:dyDescent="0.3">
      <c r="A21" s="9" t="e">
        <f>#REF!</f>
        <v>#REF!</v>
      </c>
      <c r="B21" s="82" t="s">
        <v>78</v>
      </c>
      <c r="C21" s="60" t="s">
        <v>88</v>
      </c>
      <c r="D21" s="110" t="s">
        <v>37</v>
      </c>
      <c r="E21" s="117">
        <v>0</v>
      </c>
      <c r="F21" s="118">
        <v>0.22</v>
      </c>
      <c r="G21" s="62" t="s">
        <v>135</v>
      </c>
      <c r="H21" s="118">
        <v>0</v>
      </c>
      <c r="I21" s="118">
        <f t="shared" si="10"/>
        <v>0</v>
      </c>
      <c r="J21" s="63">
        <v>1.5</v>
      </c>
      <c r="K21" s="63">
        <f t="shared" si="12"/>
        <v>0</v>
      </c>
      <c r="L21" s="128">
        <f t="shared" si="0"/>
        <v>0.53132490772907626</v>
      </c>
      <c r="M21" s="63">
        <f t="shared" si="1"/>
        <v>0.18971224868800371</v>
      </c>
      <c r="N21" s="119">
        <f t="shared" si="2"/>
        <v>0</v>
      </c>
      <c r="O21" s="64">
        <v>30</v>
      </c>
      <c r="P21" s="62">
        <f t="shared" si="3"/>
        <v>0</v>
      </c>
      <c r="Q21" s="84">
        <f t="shared" si="13"/>
        <v>0</v>
      </c>
      <c r="R21" s="85">
        <v>0.3</v>
      </c>
      <c r="S21" s="213">
        <f t="shared" si="4"/>
        <v>0</v>
      </c>
      <c r="T21" s="158">
        <f t="shared" si="5"/>
        <v>0</v>
      </c>
      <c r="U21" s="158">
        <f t="shared" si="6"/>
        <v>0</v>
      </c>
      <c r="V21" s="159" t="str">
        <f t="shared" si="7"/>
        <v>-</v>
      </c>
      <c r="W21" s="160"/>
      <c r="X21" s="161">
        <f t="shared" si="11"/>
        <v>0</v>
      </c>
      <c r="Y21" s="161">
        <f t="shared" si="8"/>
        <v>0</v>
      </c>
      <c r="Z21" s="4" t="str">
        <f t="shared" si="9"/>
        <v>-</v>
      </c>
    </row>
    <row r="22" spans="1:28" s="9" customFormat="1" hidden="1" x14ac:dyDescent="0.3">
      <c r="A22" s="9" t="e">
        <f>#REF!</f>
        <v>#REF!</v>
      </c>
      <c r="B22" s="82" t="s">
        <v>78</v>
      </c>
      <c r="C22" s="60" t="s">
        <v>89</v>
      </c>
      <c r="D22" s="110" t="s">
        <v>36</v>
      </c>
      <c r="E22" s="117">
        <v>0</v>
      </c>
      <c r="F22" s="118">
        <v>0.12</v>
      </c>
      <c r="G22" s="62" t="s">
        <v>135</v>
      </c>
      <c r="H22" s="118">
        <v>0</v>
      </c>
      <c r="I22" s="118">
        <f t="shared" si="10"/>
        <v>0</v>
      </c>
      <c r="J22" s="63">
        <v>1.5</v>
      </c>
      <c r="K22" s="63">
        <f t="shared" si="12"/>
        <v>0</v>
      </c>
      <c r="L22" s="128">
        <f t="shared" si="0"/>
        <v>0.28981358603404161</v>
      </c>
      <c r="M22" s="63">
        <f t="shared" si="1"/>
        <v>0.10347940837527474</v>
      </c>
      <c r="N22" s="119">
        <f t="shared" si="2"/>
        <v>0</v>
      </c>
      <c r="O22" s="64">
        <v>30</v>
      </c>
      <c r="P22" s="62">
        <f t="shared" si="3"/>
        <v>0</v>
      </c>
      <c r="Q22" s="84">
        <f t="shared" si="13"/>
        <v>0</v>
      </c>
      <c r="R22" s="85">
        <v>0.3</v>
      </c>
      <c r="S22" s="213">
        <f t="shared" si="4"/>
        <v>0</v>
      </c>
      <c r="T22" s="158">
        <f t="shared" si="5"/>
        <v>0</v>
      </c>
      <c r="U22" s="158">
        <f t="shared" si="6"/>
        <v>0</v>
      </c>
      <c r="V22" s="159" t="str">
        <f t="shared" si="7"/>
        <v>-</v>
      </c>
      <c r="W22" s="160"/>
      <c r="X22" s="161">
        <f t="shared" si="11"/>
        <v>0</v>
      </c>
      <c r="Y22" s="161">
        <f t="shared" si="8"/>
        <v>0</v>
      </c>
      <c r="Z22" s="4" t="str">
        <f t="shared" si="9"/>
        <v>-</v>
      </c>
      <c r="AB22" s="22"/>
    </row>
    <row r="23" spans="1:28" s="9" customFormat="1" hidden="1" x14ac:dyDescent="0.3">
      <c r="A23" s="9" t="e">
        <f>#REF!</f>
        <v>#REF!</v>
      </c>
      <c r="B23" s="82" t="s">
        <v>78</v>
      </c>
      <c r="C23" s="60" t="s">
        <v>91</v>
      </c>
      <c r="D23" s="110" t="s">
        <v>37</v>
      </c>
      <c r="E23" s="117">
        <v>0</v>
      </c>
      <c r="F23" s="118">
        <v>0.24299999999999999</v>
      </c>
      <c r="G23" s="62" t="s">
        <v>135</v>
      </c>
      <c r="H23" s="118">
        <v>0</v>
      </c>
      <c r="I23" s="118">
        <f t="shared" si="10"/>
        <v>0</v>
      </c>
      <c r="J23" s="63">
        <v>1.7</v>
      </c>
      <c r="K23" s="63">
        <f t="shared" si="12"/>
        <v>0</v>
      </c>
      <c r="L23" s="128">
        <f t="shared" si="0"/>
        <v>0.58687251171893418</v>
      </c>
      <c r="M23" s="63">
        <f t="shared" si="1"/>
        <v>0.20954580195993139</v>
      </c>
      <c r="N23" s="119">
        <f t="shared" si="2"/>
        <v>0</v>
      </c>
      <c r="O23" s="64">
        <v>30</v>
      </c>
      <c r="P23" s="62">
        <f t="shared" si="3"/>
        <v>0</v>
      </c>
      <c r="Q23" s="84">
        <f t="shared" si="13"/>
        <v>0</v>
      </c>
      <c r="R23" s="85">
        <v>0.4</v>
      </c>
      <c r="S23" s="213">
        <f t="shared" si="4"/>
        <v>0</v>
      </c>
      <c r="T23" s="158">
        <f t="shared" si="5"/>
        <v>0</v>
      </c>
      <c r="U23" s="158">
        <f t="shared" si="6"/>
        <v>0</v>
      </c>
      <c r="V23" s="159" t="str">
        <f t="shared" si="7"/>
        <v>-</v>
      </c>
      <c r="W23" s="160"/>
      <c r="X23" s="161">
        <f t="shared" si="11"/>
        <v>0</v>
      </c>
      <c r="Y23" s="161">
        <f t="shared" si="8"/>
        <v>0</v>
      </c>
      <c r="Z23" s="4" t="str">
        <f t="shared" si="9"/>
        <v>-</v>
      </c>
    </row>
    <row r="24" spans="1:28" s="9" customFormat="1" hidden="1" x14ac:dyDescent="0.3">
      <c r="A24" s="9" t="e">
        <f>#REF!</f>
        <v>#REF!</v>
      </c>
      <c r="B24" s="82" t="s">
        <v>78</v>
      </c>
      <c r="C24" s="60" t="s">
        <v>90</v>
      </c>
      <c r="D24" s="110" t="s">
        <v>36</v>
      </c>
      <c r="E24" s="117">
        <v>0</v>
      </c>
      <c r="F24" s="118">
        <v>0.13500000000000001</v>
      </c>
      <c r="G24" s="62" t="s">
        <v>135</v>
      </c>
      <c r="H24" s="118">
        <v>0</v>
      </c>
      <c r="I24" s="118">
        <f t="shared" si="10"/>
        <v>0</v>
      </c>
      <c r="J24" s="63">
        <v>1.7</v>
      </c>
      <c r="K24" s="63">
        <f t="shared" si="12"/>
        <v>0</v>
      </c>
      <c r="L24" s="128">
        <f t="shared" si="0"/>
        <v>0.32604028428829679</v>
      </c>
      <c r="M24" s="63">
        <f t="shared" si="1"/>
        <v>0.11641433442218412</v>
      </c>
      <c r="N24" s="119">
        <f t="shared" si="2"/>
        <v>0</v>
      </c>
      <c r="O24" s="64">
        <v>30</v>
      </c>
      <c r="P24" s="62">
        <f t="shared" si="3"/>
        <v>0</v>
      </c>
      <c r="Q24" s="84">
        <f t="shared" si="13"/>
        <v>0</v>
      </c>
      <c r="R24" s="85">
        <v>0.4</v>
      </c>
      <c r="S24" s="213">
        <f t="shared" si="4"/>
        <v>0</v>
      </c>
      <c r="T24" s="158">
        <f t="shared" si="5"/>
        <v>0</v>
      </c>
      <c r="U24" s="158">
        <f t="shared" si="6"/>
        <v>0</v>
      </c>
      <c r="V24" s="159" t="str">
        <f t="shared" si="7"/>
        <v>-</v>
      </c>
      <c r="W24" s="160"/>
      <c r="X24" s="161">
        <f t="shared" si="11"/>
        <v>0</v>
      </c>
      <c r="Y24" s="161">
        <f t="shared" si="8"/>
        <v>0</v>
      </c>
      <c r="Z24" s="4" t="str">
        <f t="shared" si="9"/>
        <v>-</v>
      </c>
    </row>
    <row r="25" spans="1:28" s="9" customFormat="1" x14ac:dyDescent="0.3">
      <c r="A25" s="9" t="e">
        <f>#REF!</f>
        <v>#REF!</v>
      </c>
      <c r="B25" s="82" t="s">
        <v>20</v>
      </c>
      <c r="C25" s="60" t="s">
        <v>26</v>
      </c>
      <c r="D25" s="110" t="s">
        <v>38</v>
      </c>
      <c r="E25" s="117">
        <v>36</v>
      </c>
      <c r="F25" s="118">
        <v>0.79</v>
      </c>
      <c r="G25" s="62" t="s">
        <v>134</v>
      </c>
      <c r="H25" s="118">
        <v>8878.5899999999983</v>
      </c>
      <c r="I25" s="118">
        <f t="shared" si="10"/>
        <v>7014.0860999999986</v>
      </c>
      <c r="J25" s="63">
        <v>6.06</v>
      </c>
      <c r="K25" s="63">
        <f t="shared" si="12"/>
        <v>53804.255399999987</v>
      </c>
      <c r="L25" s="128">
        <f t="shared" si="0"/>
        <v>1.3623835229826526</v>
      </c>
      <c r="M25" s="63">
        <f t="shared" si="1"/>
        <v>0.46960136667430491</v>
      </c>
      <c r="N25" s="119">
        <f t="shared" si="2"/>
        <v>37538.81267854062</v>
      </c>
      <c r="O25" s="64">
        <v>15</v>
      </c>
      <c r="P25" s="62">
        <f t="shared" si="3"/>
        <v>77066.430847573676</v>
      </c>
      <c r="Q25" s="84">
        <f t="shared" si="13"/>
        <v>29209.966708040909</v>
      </c>
      <c r="R25" s="85">
        <v>2.5</v>
      </c>
      <c r="S25" s="213">
        <f t="shared" si="4"/>
        <v>22196.474999999995</v>
      </c>
      <c r="T25" s="158">
        <f t="shared" si="5"/>
        <v>0.28801742543263009</v>
      </c>
      <c r="U25" s="158">
        <f t="shared" si="6"/>
        <v>0.66704064457993983</v>
      </c>
      <c r="V25" s="159">
        <f t="shared" si="7"/>
        <v>0.71223621447957497</v>
      </c>
      <c r="W25" s="160"/>
      <c r="X25" s="161">
        <f t="shared" si="11"/>
        <v>0.48709681070850414</v>
      </c>
      <c r="Y25" s="161">
        <f t="shared" si="8"/>
        <v>0.86612002985581393</v>
      </c>
      <c r="Z25" s="4">
        <f t="shared" si="9"/>
        <v>0.48757984495133055</v>
      </c>
    </row>
    <row r="26" spans="1:28" s="6" customFormat="1" hidden="1" x14ac:dyDescent="0.3">
      <c r="A26" s="6" t="e">
        <f>#REF!</f>
        <v>#REF!</v>
      </c>
      <c r="B26" s="82" t="s">
        <v>27</v>
      </c>
      <c r="C26" s="82" t="s">
        <v>27</v>
      </c>
      <c r="D26" s="111" t="s">
        <v>39</v>
      </c>
      <c r="E26" s="117">
        <v>0</v>
      </c>
      <c r="F26" s="149">
        <v>270</v>
      </c>
      <c r="G26" s="62" t="s">
        <v>134</v>
      </c>
      <c r="H26" s="118">
        <v>0</v>
      </c>
      <c r="I26" s="118">
        <f t="shared" si="10"/>
        <v>0</v>
      </c>
      <c r="J26" s="63">
        <v>1.5</v>
      </c>
      <c r="K26" s="63">
        <f t="shared" si="12"/>
        <v>0</v>
      </c>
      <c r="L26" s="128">
        <f t="shared" si="0"/>
        <v>412.56229867236328</v>
      </c>
      <c r="M26" s="63">
        <f t="shared" si="1"/>
        <v>139.91209862289958</v>
      </c>
      <c r="N26" s="119">
        <f t="shared" si="2"/>
        <v>0</v>
      </c>
      <c r="O26" s="64">
        <v>12</v>
      </c>
      <c r="P26" s="62">
        <f t="shared" si="3"/>
        <v>0</v>
      </c>
      <c r="Q26" s="84">
        <f t="shared" si="13"/>
        <v>0</v>
      </c>
      <c r="R26" s="85">
        <v>1000</v>
      </c>
      <c r="S26" s="213">
        <f t="shared" si="4"/>
        <v>0</v>
      </c>
      <c r="T26" s="158">
        <f t="shared" si="5"/>
        <v>0</v>
      </c>
      <c r="U26" s="158">
        <f t="shared" si="6"/>
        <v>0</v>
      </c>
      <c r="V26" s="159" t="str">
        <f t="shared" si="7"/>
        <v>-</v>
      </c>
      <c r="W26" s="160"/>
      <c r="X26" s="161">
        <f t="shared" si="11"/>
        <v>0</v>
      </c>
      <c r="Y26" s="161">
        <f t="shared" si="8"/>
        <v>0</v>
      </c>
      <c r="Z26" s="4" t="str">
        <f t="shared" si="9"/>
        <v>-</v>
      </c>
    </row>
    <row r="27" spans="1:28" s="6" customFormat="1" hidden="1" x14ac:dyDescent="0.3">
      <c r="A27" s="6" t="e">
        <f>#REF!</f>
        <v>#REF!</v>
      </c>
      <c r="B27" s="82" t="s">
        <v>28</v>
      </c>
      <c r="C27" s="82" t="s">
        <v>29</v>
      </c>
      <c r="D27" s="111" t="s">
        <v>35</v>
      </c>
      <c r="E27" s="117">
        <v>0</v>
      </c>
      <c r="F27" s="149">
        <v>548</v>
      </c>
      <c r="G27" s="64" t="s">
        <v>137</v>
      </c>
      <c r="H27" s="118">
        <v>0</v>
      </c>
      <c r="I27" s="118">
        <f t="shared" si="10"/>
        <v>0</v>
      </c>
      <c r="J27" s="63">
        <v>1400</v>
      </c>
      <c r="K27" s="63">
        <f t="shared" si="12"/>
        <v>0</v>
      </c>
      <c r="L27" s="128">
        <f t="shared" si="0"/>
        <v>671.59868152993988</v>
      </c>
      <c r="M27" s="63">
        <f t="shared" si="1"/>
        <v>219.67017817971805</v>
      </c>
      <c r="N27" s="119">
        <f t="shared" si="2"/>
        <v>0</v>
      </c>
      <c r="O27" s="64">
        <v>8</v>
      </c>
      <c r="P27" s="62">
        <f t="shared" si="3"/>
        <v>0</v>
      </c>
      <c r="Q27" s="84">
        <f t="shared" si="13"/>
        <v>0</v>
      </c>
      <c r="R27" s="85">
        <v>600</v>
      </c>
      <c r="S27" s="213">
        <f t="shared" si="4"/>
        <v>0</v>
      </c>
      <c r="T27" s="158">
        <f t="shared" si="5"/>
        <v>0</v>
      </c>
      <c r="U27" s="158">
        <f t="shared" si="6"/>
        <v>0</v>
      </c>
      <c r="V27" s="159" t="str">
        <f t="shared" si="7"/>
        <v>-</v>
      </c>
      <c r="W27" s="160"/>
      <c r="X27" s="161">
        <f t="shared" si="11"/>
        <v>0</v>
      </c>
      <c r="Y27" s="161">
        <f t="shared" si="8"/>
        <v>0</v>
      </c>
      <c r="Z27" s="4" t="str">
        <f t="shared" si="9"/>
        <v>-</v>
      </c>
    </row>
    <row r="28" spans="1:28" s="6" customFormat="1" x14ac:dyDescent="0.3">
      <c r="A28" s="6" t="e">
        <f>#REF!</f>
        <v>#REF!</v>
      </c>
      <c r="B28" s="82" t="s">
        <v>21</v>
      </c>
      <c r="C28" s="82" t="s">
        <v>30</v>
      </c>
      <c r="D28" s="111" t="s">
        <v>40</v>
      </c>
      <c r="E28" s="117">
        <v>1</v>
      </c>
      <c r="F28" s="149">
        <v>90</v>
      </c>
      <c r="G28" s="64" t="s">
        <v>137</v>
      </c>
      <c r="H28" s="118">
        <v>10</v>
      </c>
      <c r="I28" s="118">
        <f t="shared" si="10"/>
        <v>900</v>
      </c>
      <c r="J28" s="63">
        <v>200</v>
      </c>
      <c r="K28" s="63">
        <f t="shared" si="12"/>
        <v>2000</v>
      </c>
      <c r="L28" s="128">
        <f t="shared" si="0"/>
        <v>124.46565856739225</v>
      </c>
      <c r="M28" s="63">
        <f t="shared" si="1"/>
        <v>41.572884789074585</v>
      </c>
      <c r="N28" s="119">
        <f t="shared" si="2"/>
        <v>339.6145664353316</v>
      </c>
      <c r="O28" s="64">
        <v>10</v>
      </c>
      <c r="P28" s="62">
        <f t="shared" si="3"/>
        <v>7238.4188420165738</v>
      </c>
      <c r="Q28" s="84">
        <f t="shared" si="13"/>
        <v>3748.0249974742715</v>
      </c>
      <c r="R28" s="85">
        <v>180</v>
      </c>
      <c r="S28" s="213">
        <f t="shared" si="4"/>
        <v>1800</v>
      </c>
      <c r="T28" s="158">
        <f t="shared" si="5"/>
        <v>0.24867309274113963</v>
      </c>
      <c r="U28" s="158">
        <f t="shared" si="6"/>
        <v>0.7664691859594891</v>
      </c>
      <c r="V28" s="159">
        <f t="shared" si="7"/>
        <v>0.63103536872920085</v>
      </c>
      <c r="W28" s="160"/>
      <c r="X28" s="161">
        <f t="shared" si="11"/>
        <v>4.6918335875230636E-2</v>
      </c>
      <c r="Y28" s="161">
        <f t="shared" si="8"/>
        <v>0.56471442909358016</v>
      </c>
      <c r="Z28" s="4">
        <f t="shared" si="9"/>
        <v>0.77942292860889273</v>
      </c>
    </row>
    <row r="29" spans="1:28" s="6" customFormat="1" hidden="1" x14ac:dyDescent="0.3">
      <c r="A29" s="6" t="e">
        <f>#REF!</f>
        <v>#REF!</v>
      </c>
      <c r="B29" s="83" t="s">
        <v>168</v>
      </c>
      <c r="C29" s="83" t="s">
        <v>138</v>
      </c>
      <c r="D29" s="112" t="s">
        <v>139</v>
      </c>
      <c r="E29" s="117">
        <v>0</v>
      </c>
      <c r="F29" s="150">
        <v>136.9</v>
      </c>
      <c r="G29" s="121" t="s">
        <v>134</v>
      </c>
      <c r="H29" s="118">
        <v>0</v>
      </c>
      <c r="I29" s="118">
        <f t="shared" si="10"/>
        <v>0</v>
      </c>
      <c r="J29" s="63">
        <v>315</v>
      </c>
      <c r="K29" s="63">
        <f t="shared" si="12"/>
        <v>0</v>
      </c>
      <c r="L29" s="128">
        <f t="shared" si="0"/>
        <v>156.32409311069193</v>
      </c>
      <c r="M29" s="63">
        <f t="shared" si="1"/>
        <v>50.434475775699454</v>
      </c>
      <c r="N29" s="119">
        <f t="shared" si="2"/>
        <v>0</v>
      </c>
      <c r="O29" s="64">
        <v>7</v>
      </c>
      <c r="P29" s="62">
        <f t="shared" si="3"/>
        <v>0</v>
      </c>
      <c r="Q29" s="84">
        <f t="shared" si="13"/>
        <v>0</v>
      </c>
      <c r="R29" s="85">
        <v>125</v>
      </c>
      <c r="S29" s="213">
        <f t="shared" si="4"/>
        <v>0</v>
      </c>
      <c r="T29" s="158">
        <f t="shared" si="5"/>
        <v>0</v>
      </c>
      <c r="U29" s="158">
        <f t="shared" si="6"/>
        <v>0</v>
      </c>
      <c r="V29" s="159" t="str">
        <f t="shared" si="7"/>
        <v>-</v>
      </c>
      <c r="W29" s="160"/>
      <c r="X29" s="161">
        <f t="shared" si="11"/>
        <v>0</v>
      </c>
      <c r="Y29" s="161">
        <f t="shared" si="8"/>
        <v>0</v>
      </c>
      <c r="Z29" s="4" t="str">
        <f t="shared" si="9"/>
        <v>-</v>
      </c>
    </row>
    <row r="30" spans="1:28" s="6" customFormat="1" x14ac:dyDescent="0.3">
      <c r="A30" s="6" t="e">
        <f>#REF!</f>
        <v>#REF!</v>
      </c>
      <c r="B30" s="82" t="s">
        <v>129</v>
      </c>
      <c r="C30" s="82" t="s">
        <v>108</v>
      </c>
      <c r="D30" s="111" t="s">
        <v>109</v>
      </c>
      <c r="E30" s="117">
        <v>38</v>
      </c>
      <c r="F30" s="149">
        <v>1.5</v>
      </c>
      <c r="G30" s="64" t="s">
        <v>134</v>
      </c>
      <c r="H30" s="118">
        <v>62231.8</v>
      </c>
      <c r="I30" s="118">
        <f t="shared" si="10"/>
        <v>93347.700000000012</v>
      </c>
      <c r="J30" s="63">
        <v>8.89</v>
      </c>
      <c r="K30" s="63">
        <f t="shared" si="12"/>
        <v>553240.70200000005</v>
      </c>
      <c r="L30" s="128">
        <f t="shared" si="0"/>
        <v>3.0045151405638562</v>
      </c>
      <c r="M30" s="63">
        <f t="shared" si="1"/>
        <v>1.0536912183221858</v>
      </c>
      <c r="N30" s="119">
        <f t="shared" si="2"/>
        <v>300691.21551507566</v>
      </c>
      <c r="O30" s="64">
        <v>20</v>
      </c>
      <c r="P30" s="62">
        <f t="shared" si="3"/>
        <v>1249740.6924529467</v>
      </c>
      <c r="Q30" s="84">
        <f t="shared" si="13"/>
        <v>388743.9033963657</v>
      </c>
      <c r="R30" s="85">
        <v>4</v>
      </c>
      <c r="S30" s="213">
        <f t="shared" si="4"/>
        <v>248927.2</v>
      </c>
      <c r="T30" s="158">
        <f t="shared" si="5"/>
        <v>0.19918307974065766</v>
      </c>
      <c r="U30" s="158">
        <f t="shared" si="6"/>
        <v>0.51024273054978109</v>
      </c>
      <c r="V30" s="159">
        <f t="shared" si="7"/>
        <v>0.88565027016593334</v>
      </c>
      <c r="W30" s="160"/>
      <c r="X30" s="161">
        <f t="shared" si="11"/>
        <v>0.24060288452710107</v>
      </c>
      <c r="Y30" s="161">
        <f t="shared" si="8"/>
        <v>0.55166253533622456</v>
      </c>
      <c r="Z30" s="4">
        <f t="shared" si="9"/>
        <v>0.72843783588069511</v>
      </c>
    </row>
    <row r="31" spans="1:28" s="6" customFormat="1" x14ac:dyDescent="0.3">
      <c r="A31" s="6" t="e">
        <f>#REF!</f>
        <v>#REF!</v>
      </c>
      <c r="B31" s="82" t="s">
        <v>130</v>
      </c>
      <c r="C31" s="82" t="s">
        <v>29</v>
      </c>
      <c r="D31" s="111" t="s">
        <v>110</v>
      </c>
      <c r="E31" s="117">
        <v>2</v>
      </c>
      <c r="F31" s="149">
        <v>35</v>
      </c>
      <c r="G31" s="64" t="s">
        <v>136</v>
      </c>
      <c r="H31" s="118">
        <v>10.149999999999999</v>
      </c>
      <c r="I31" s="118">
        <f t="shared" si="10"/>
        <v>355.24999999999994</v>
      </c>
      <c r="J31" s="63">
        <v>137.9</v>
      </c>
      <c r="K31" s="63">
        <f t="shared" si="12"/>
        <v>1399.6849999999999</v>
      </c>
      <c r="L31" s="128">
        <f t="shared" si="0"/>
        <v>66.443805723625331</v>
      </c>
      <c r="M31" s="63">
        <f t="shared" si="1"/>
        <v>23.165700496233967</v>
      </c>
      <c r="N31" s="119">
        <f t="shared" si="2"/>
        <v>490.1485118684281</v>
      </c>
      <c r="O31" s="64">
        <v>18</v>
      </c>
      <c r="P31" s="62">
        <f t="shared" si="3"/>
        <v>4435.7080008172152</v>
      </c>
      <c r="Q31" s="84">
        <f t="shared" si="13"/>
        <v>1479.4287559474831</v>
      </c>
      <c r="R31" s="85">
        <v>60</v>
      </c>
      <c r="S31" s="213">
        <f t="shared" si="4"/>
        <v>608.99999999999989</v>
      </c>
      <c r="T31" s="158">
        <f t="shared" si="5"/>
        <v>0.13729488052139602</v>
      </c>
      <c r="U31" s="158">
        <f t="shared" si="6"/>
        <v>0.47082196473769689</v>
      </c>
      <c r="V31" s="159">
        <f t="shared" si="7"/>
        <v>0.97809776569240392</v>
      </c>
      <c r="W31" s="160"/>
      <c r="X31" s="161">
        <f t="shared" si="11"/>
        <v>0.11050062623106059</v>
      </c>
      <c r="Y31" s="161">
        <f t="shared" si="8"/>
        <v>0.4440277104473615</v>
      </c>
      <c r="Z31" s="4">
        <f t="shared" si="9"/>
        <v>0.92168382000724403</v>
      </c>
    </row>
    <row r="32" spans="1:28" s="6" customFormat="1" hidden="1" x14ac:dyDescent="0.3">
      <c r="A32" s="6" t="e">
        <f>#REF!</f>
        <v>#REF!</v>
      </c>
      <c r="B32" s="82" t="s">
        <v>131</v>
      </c>
      <c r="C32" s="82" t="s">
        <v>29</v>
      </c>
      <c r="D32" s="111" t="s">
        <v>111</v>
      </c>
      <c r="E32" s="117">
        <v>0</v>
      </c>
      <c r="F32" s="149">
        <v>261</v>
      </c>
      <c r="G32" s="64" t="s">
        <v>137</v>
      </c>
      <c r="H32" s="118">
        <v>0</v>
      </c>
      <c r="I32" s="118">
        <f t="shared" si="10"/>
        <v>0</v>
      </c>
      <c r="J32" s="63">
        <v>900</v>
      </c>
      <c r="K32" s="63">
        <f t="shared" si="12"/>
        <v>0</v>
      </c>
      <c r="L32" s="128">
        <f t="shared" si="0"/>
        <v>398.81022204995116</v>
      </c>
      <c r="M32" s="63">
        <f t="shared" si="1"/>
        <v>135.24836200213625</v>
      </c>
      <c r="N32" s="119">
        <f t="shared" si="2"/>
        <v>0</v>
      </c>
      <c r="O32" s="64">
        <v>12</v>
      </c>
      <c r="P32" s="62">
        <f t="shared" si="3"/>
        <v>0</v>
      </c>
      <c r="Q32" s="84">
        <f t="shared" si="13"/>
        <v>0</v>
      </c>
      <c r="R32" s="85">
        <v>400</v>
      </c>
      <c r="S32" s="213">
        <f t="shared" si="4"/>
        <v>0</v>
      </c>
      <c r="T32" s="158">
        <f t="shared" si="5"/>
        <v>0</v>
      </c>
      <c r="U32" s="158">
        <f t="shared" si="6"/>
        <v>0</v>
      </c>
      <c r="V32" s="159" t="str">
        <f t="shared" si="7"/>
        <v>-</v>
      </c>
      <c r="W32" s="160"/>
      <c r="X32" s="161">
        <f t="shared" si="11"/>
        <v>0</v>
      </c>
      <c r="Y32" s="161">
        <f t="shared" si="8"/>
        <v>0</v>
      </c>
      <c r="Z32" s="4" t="str">
        <f t="shared" si="9"/>
        <v>-</v>
      </c>
    </row>
    <row r="33" spans="1:26" s="6" customFormat="1" hidden="1" x14ac:dyDescent="0.3">
      <c r="A33" s="6" t="e">
        <f>#REF!</f>
        <v>#REF!</v>
      </c>
      <c r="B33" s="82" t="s">
        <v>132</v>
      </c>
      <c r="C33" s="82" t="s">
        <v>113</v>
      </c>
      <c r="D33" s="111" t="s">
        <v>112</v>
      </c>
      <c r="E33" s="117">
        <v>0</v>
      </c>
      <c r="F33" s="149">
        <v>912</v>
      </c>
      <c r="G33" s="64" t="s">
        <v>137</v>
      </c>
      <c r="H33" s="118">
        <v>0</v>
      </c>
      <c r="I33" s="118">
        <f t="shared" si="10"/>
        <v>0</v>
      </c>
      <c r="J33" s="63">
        <v>3200</v>
      </c>
      <c r="K33" s="63">
        <f t="shared" si="12"/>
        <v>0</v>
      </c>
      <c r="L33" s="128">
        <f t="shared" si="0"/>
        <v>1393.5437644044273</v>
      </c>
      <c r="M33" s="63">
        <f t="shared" si="1"/>
        <v>472.59197757068301</v>
      </c>
      <c r="N33" s="119">
        <f t="shared" si="2"/>
        <v>0</v>
      </c>
      <c r="O33" s="64">
        <v>12</v>
      </c>
      <c r="P33" s="62">
        <f t="shared" si="3"/>
        <v>0</v>
      </c>
      <c r="Q33" s="84">
        <f t="shared" si="13"/>
        <v>0</v>
      </c>
      <c r="R33" s="85">
        <v>1200</v>
      </c>
      <c r="S33" s="213">
        <f t="shared" si="4"/>
        <v>0</v>
      </c>
      <c r="T33" s="158">
        <f t="shared" si="5"/>
        <v>0</v>
      </c>
      <c r="U33" s="158">
        <f t="shared" si="6"/>
        <v>0</v>
      </c>
      <c r="V33" s="159" t="str">
        <f t="shared" si="7"/>
        <v>-</v>
      </c>
      <c r="W33" s="160"/>
      <c r="X33" s="161">
        <f t="shared" si="11"/>
        <v>0</v>
      </c>
      <c r="Y33" s="161">
        <f t="shared" si="8"/>
        <v>0</v>
      </c>
      <c r="Z33" s="4" t="str">
        <f t="shared" si="9"/>
        <v>-</v>
      </c>
    </row>
    <row r="34" spans="1:26" s="6" customFormat="1" hidden="1" x14ac:dyDescent="0.3">
      <c r="A34" s="6" t="e">
        <f>#REF!</f>
        <v>#REF!</v>
      </c>
      <c r="B34" s="82" t="s">
        <v>132</v>
      </c>
      <c r="C34" s="82" t="s">
        <v>29</v>
      </c>
      <c r="D34" s="111" t="s">
        <v>114</v>
      </c>
      <c r="E34" s="117">
        <v>0</v>
      </c>
      <c r="F34" s="149">
        <v>448</v>
      </c>
      <c r="G34" s="64" t="s">
        <v>137</v>
      </c>
      <c r="H34" s="118">
        <v>0</v>
      </c>
      <c r="I34" s="118">
        <f t="shared" si="10"/>
        <v>0</v>
      </c>
      <c r="J34" s="63">
        <v>1800</v>
      </c>
      <c r="K34" s="63">
        <f t="shared" si="12"/>
        <v>0</v>
      </c>
      <c r="L34" s="128">
        <f t="shared" si="0"/>
        <v>684.54781409340285</v>
      </c>
      <c r="M34" s="63">
        <f t="shared" si="1"/>
        <v>232.1504451224408</v>
      </c>
      <c r="N34" s="119">
        <f t="shared" si="2"/>
        <v>0</v>
      </c>
      <c r="O34" s="64">
        <v>12</v>
      </c>
      <c r="P34" s="62">
        <f t="shared" si="3"/>
        <v>0</v>
      </c>
      <c r="Q34" s="84">
        <f t="shared" si="13"/>
        <v>0</v>
      </c>
      <c r="R34" s="85">
        <v>600</v>
      </c>
      <c r="S34" s="213">
        <f t="shared" si="4"/>
        <v>0</v>
      </c>
      <c r="T34" s="158">
        <f t="shared" si="5"/>
        <v>0</v>
      </c>
      <c r="U34" s="158">
        <f t="shared" si="6"/>
        <v>0</v>
      </c>
      <c r="V34" s="159" t="str">
        <f t="shared" si="7"/>
        <v>-</v>
      </c>
      <c r="W34" s="160"/>
      <c r="X34" s="161">
        <f t="shared" si="11"/>
        <v>0</v>
      </c>
      <c r="Y34" s="161">
        <f t="shared" si="8"/>
        <v>0</v>
      </c>
      <c r="Z34" s="4" t="str">
        <f t="shared" si="9"/>
        <v>-</v>
      </c>
    </row>
    <row r="35" spans="1:26" s="6" customFormat="1" hidden="1" x14ac:dyDescent="0.3">
      <c r="A35" s="6" t="e">
        <f>#REF!</f>
        <v>#REF!</v>
      </c>
      <c r="B35" s="82" t="s">
        <v>106</v>
      </c>
      <c r="C35" s="82" t="s">
        <v>106</v>
      </c>
      <c r="D35" s="111" t="s">
        <v>107</v>
      </c>
      <c r="E35" s="117">
        <v>0</v>
      </c>
      <c r="F35" s="149">
        <v>1806</v>
      </c>
      <c r="G35" s="64" t="s">
        <v>137</v>
      </c>
      <c r="H35" s="118">
        <v>0</v>
      </c>
      <c r="I35" s="118">
        <f t="shared" si="10"/>
        <v>0</v>
      </c>
      <c r="J35" s="63">
        <v>6200</v>
      </c>
      <c r="K35" s="63">
        <f t="shared" si="12"/>
        <v>0</v>
      </c>
      <c r="L35" s="128">
        <f t="shared" si="0"/>
        <v>2759.5833755640306</v>
      </c>
      <c r="M35" s="63">
        <f t="shared" si="1"/>
        <v>935.85648189983942</v>
      </c>
      <c r="N35" s="119">
        <f t="shared" si="2"/>
        <v>0</v>
      </c>
      <c r="O35" s="64">
        <v>12</v>
      </c>
      <c r="P35" s="62">
        <f t="shared" si="3"/>
        <v>0</v>
      </c>
      <c r="Q35" s="84">
        <f t="shared" si="13"/>
        <v>0</v>
      </c>
      <c r="R35" s="85">
        <v>2000</v>
      </c>
      <c r="S35" s="213">
        <f t="shared" si="4"/>
        <v>0</v>
      </c>
      <c r="T35" s="158">
        <f t="shared" si="5"/>
        <v>0</v>
      </c>
      <c r="U35" s="158">
        <f t="shared" si="6"/>
        <v>0</v>
      </c>
      <c r="V35" s="159" t="str">
        <f t="shared" si="7"/>
        <v>-</v>
      </c>
      <c r="W35" s="160"/>
      <c r="X35" s="161">
        <f t="shared" si="11"/>
        <v>0</v>
      </c>
      <c r="Y35" s="161">
        <f t="shared" si="8"/>
        <v>0</v>
      </c>
      <c r="Z35" s="4" t="str">
        <f t="shared" si="9"/>
        <v>-</v>
      </c>
    </row>
    <row r="36" spans="1:26" s="6" customFormat="1" hidden="1" x14ac:dyDescent="0.3">
      <c r="A36" s="6" t="e">
        <f>#REF!</f>
        <v>#REF!</v>
      </c>
      <c r="B36" s="82" t="s">
        <v>133</v>
      </c>
      <c r="C36" s="82" t="s">
        <v>29</v>
      </c>
      <c r="D36" s="111" t="s">
        <v>115</v>
      </c>
      <c r="E36" s="117">
        <v>0</v>
      </c>
      <c r="F36" s="149">
        <v>158</v>
      </c>
      <c r="G36" s="64" t="s">
        <v>137</v>
      </c>
      <c r="H36" s="118">
        <v>0</v>
      </c>
      <c r="I36" s="118">
        <f t="shared" si="10"/>
        <v>0</v>
      </c>
      <c r="J36" s="63">
        <v>1048</v>
      </c>
      <c r="K36" s="63">
        <f t="shared" si="12"/>
        <v>0</v>
      </c>
      <c r="L36" s="128">
        <f t="shared" si="0"/>
        <v>241.42534514901263</v>
      </c>
      <c r="M36" s="63">
        <f t="shared" si="1"/>
        <v>81.87448734228937</v>
      </c>
      <c r="N36" s="119">
        <f t="shared" si="2"/>
        <v>0</v>
      </c>
      <c r="O36" s="64">
        <v>12</v>
      </c>
      <c r="P36" s="62">
        <f t="shared" si="3"/>
        <v>0</v>
      </c>
      <c r="Q36" s="84">
        <f t="shared" si="13"/>
        <v>0</v>
      </c>
      <c r="R36" s="85">
        <v>200</v>
      </c>
      <c r="S36" s="213">
        <f t="shared" si="4"/>
        <v>0</v>
      </c>
      <c r="T36" s="158">
        <f t="shared" si="5"/>
        <v>0</v>
      </c>
      <c r="U36" s="158">
        <f t="shared" si="6"/>
        <v>0</v>
      </c>
      <c r="V36" s="159" t="str">
        <f t="shared" si="7"/>
        <v>-</v>
      </c>
      <c r="W36" s="160"/>
      <c r="X36" s="161">
        <f t="shared" si="11"/>
        <v>0</v>
      </c>
      <c r="Y36" s="161">
        <f t="shared" si="8"/>
        <v>0</v>
      </c>
      <c r="Z36" s="4" t="str">
        <f t="shared" si="9"/>
        <v>-</v>
      </c>
    </row>
    <row r="37" spans="1:26" s="6" customFormat="1" hidden="1" x14ac:dyDescent="0.3">
      <c r="A37" s="56"/>
      <c r="B37" s="82" t="s">
        <v>146</v>
      </c>
      <c r="C37" s="82" t="s">
        <v>29</v>
      </c>
      <c r="D37" s="111" t="s">
        <v>35</v>
      </c>
      <c r="E37" s="117">
        <v>0</v>
      </c>
      <c r="F37" s="149">
        <v>272</v>
      </c>
      <c r="G37" s="64" t="s">
        <v>137</v>
      </c>
      <c r="H37" s="118">
        <v>0</v>
      </c>
      <c r="I37" s="118">
        <f t="shared" si="10"/>
        <v>0</v>
      </c>
      <c r="J37" s="63">
        <v>1049</v>
      </c>
      <c r="K37" s="63">
        <f t="shared" si="12"/>
        <v>0</v>
      </c>
      <c r="L37" s="128">
        <f t="shared" si="0"/>
        <v>415.61831569956598</v>
      </c>
      <c r="M37" s="63">
        <f t="shared" si="1"/>
        <v>140.94848453862477</v>
      </c>
      <c r="N37" s="119">
        <f t="shared" si="2"/>
        <v>0</v>
      </c>
      <c r="O37" s="64">
        <v>12</v>
      </c>
      <c r="P37" s="62">
        <f t="shared" si="3"/>
        <v>0</v>
      </c>
      <c r="Q37" s="84">
        <f t="shared" si="13"/>
        <v>0</v>
      </c>
      <c r="R37" s="85">
        <v>600</v>
      </c>
      <c r="S37" s="213">
        <f t="shared" si="4"/>
        <v>0</v>
      </c>
      <c r="T37" s="158">
        <f t="shared" ref="T37" si="14">IF(ISERROR(S37/P37),0,S37/P37)</f>
        <v>0</v>
      </c>
      <c r="U37" s="158">
        <f t="shared" ref="U37" si="15">IF(P37=0,0,(S37+Q37)/P37)</f>
        <v>0</v>
      </c>
      <c r="V37" s="159" t="str">
        <f t="shared" si="7"/>
        <v>-</v>
      </c>
      <c r="W37" s="160"/>
      <c r="X37" s="161">
        <f t="shared" ref="X37" si="16">IF(ISERROR(N37/P37),0,N37/P37)</f>
        <v>0</v>
      </c>
      <c r="Y37" s="161">
        <f t="shared" ref="Y37" si="17">IF(P37=0,0,(N37+Q37)/P37)</f>
        <v>0</v>
      </c>
      <c r="Z37" s="4" t="str">
        <f t="shared" si="9"/>
        <v>-</v>
      </c>
    </row>
    <row r="38" spans="1:26" s="6" customFormat="1" x14ac:dyDescent="0.3">
      <c r="A38" s="56"/>
      <c r="B38" s="82" t="s">
        <v>164</v>
      </c>
      <c r="C38" s="82" t="s">
        <v>166</v>
      </c>
      <c r="D38" s="110" t="s">
        <v>66</v>
      </c>
      <c r="E38" s="117">
        <v>4</v>
      </c>
      <c r="F38" s="149">
        <v>0.31</v>
      </c>
      <c r="G38" s="62" t="s">
        <v>135</v>
      </c>
      <c r="H38" s="118">
        <v>27244</v>
      </c>
      <c r="I38" s="118">
        <f t="shared" si="10"/>
        <v>8445.64</v>
      </c>
      <c r="J38" s="63">
        <v>1.35</v>
      </c>
      <c r="K38" s="63">
        <f t="shared" si="12"/>
        <v>36779.4</v>
      </c>
      <c r="L38" s="128">
        <f t="shared" si="0"/>
        <v>0.74868509725460752</v>
      </c>
      <c r="M38" s="63">
        <f t="shared" si="1"/>
        <v>0.26732180496945979</v>
      </c>
      <c r="N38" s="119">
        <f t="shared" si="2"/>
        <v>9099.3079558075133</v>
      </c>
      <c r="O38" s="64">
        <v>30</v>
      </c>
      <c r="P38" s="62">
        <f t="shared" si="3"/>
        <v>143074.47232417692</v>
      </c>
      <c r="Q38" s="84">
        <f t="shared" si="13"/>
        <v>35171.633155187337</v>
      </c>
      <c r="R38" s="85">
        <v>0.5</v>
      </c>
      <c r="S38" s="213">
        <f t="shared" si="4"/>
        <v>13622</v>
      </c>
      <c r="T38" s="158">
        <f t="shared" ref="T38" si="18">IF(ISERROR(S38/P38),0,S38/P38)</f>
        <v>9.520915771148461E-2</v>
      </c>
      <c r="U38" s="158">
        <f t="shared" ref="U38" si="19">IF(P38=0,0,(S38+Q38)/P38)</f>
        <v>0.34103661095203019</v>
      </c>
      <c r="V38" s="159">
        <f t="shared" si="7"/>
        <v>1.2808584226804138</v>
      </c>
      <c r="W38" s="160"/>
      <c r="X38" s="161">
        <f t="shared" ref="X38" si="20">IF(ISERROR(N38/P38),0,N38/P38)</f>
        <v>6.3598403041392165E-2</v>
      </c>
      <c r="Y38" s="161">
        <f t="shared" ref="Y38" si="21">IF(P38=0,0,(N38+Q38)/P38)</f>
        <v>0.30942585628193775</v>
      </c>
      <c r="Z38" s="4">
        <f t="shared" si="9"/>
        <v>1.2018613262952684</v>
      </c>
    </row>
    <row r="39" spans="1:26" s="6" customFormat="1" x14ac:dyDescent="0.3">
      <c r="A39" s="56"/>
      <c r="B39" s="82" t="s">
        <v>165</v>
      </c>
      <c r="C39" s="82" t="s">
        <v>167</v>
      </c>
      <c r="D39" s="110" t="s">
        <v>36</v>
      </c>
      <c r="E39" s="117">
        <v>1</v>
      </c>
      <c r="F39" s="149">
        <v>0.19</v>
      </c>
      <c r="G39" s="62" t="s">
        <v>135</v>
      </c>
      <c r="H39" s="118">
        <v>920</v>
      </c>
      <c r="I39" s="118">
        <f t="shared" si="10"/>
        <v>174.8</v>
      </c>
      <c r="J39" s="63">
        <v>1.7</v>
      </c>
      <c r="K39" s="63">
        <f t="shared" si="12"/>
        <v>1564</v>
      </c>
      <c r="L39" s="128">
        <f t="shared" si="0"/>
        <v>0.45887151122056585</v>
      </c>
      <c r="M39" s="63">
        <f t="shared" si="1"/>
        <v>0.16384239659418504</v>
      </c>
      <c r="N39" s="119">
        <f t="shared" si="2"/>
        <v>991.10320481042902</v>
      </c>
      <c r="O39" s="64">
        <v>30</v>
      </c>
      <c r="P39" s="62">
        <f t="shared" si="3"/>
        <v>2961.2223303700048</v>
      </c>
      <c r="Q39" s="84">
        <f t="shared" si="13"/>
        <v>727.94974395389193</v>
      </c>
      <c r="R39" s="85">
        <v>0.56000000000000005</v>
      </c>
      <c r="S39" s="213">
        <f t="shared" si="4"/>
        <v>515.20000000000005</v>
      </c>
      <c r="T39" s="158">
        <f t="shared" ref="T39" si="22">IF(ISERROR(S39/P39),0,S39/P39)</f>
        <v>0.17398220819698662</v>
      </c>
      <c r="U39" s="158">
        <f t="shared" ref="U39" si="23">IF(P39=0,0,(S39+Q39)/P39)</f>
        <v>0.41980966143753229</v>
      </c>
      <c r="V39" s="159">
        <f t="shared" si="7"/>
        <v>1.0405182531638573</v>
      </c>
      <c r="W39" s="160"/>
      <c r="X39" s="161">
        <f t="shared" ref="X39" si="24">IF(ISERROR(N39/P39),0,N39/P39)</f>
        <v>0.33469395210409297</v>
      </c>
      <c r="Y39" s="161">
        <f t="shared" ref="Y39" si="25">IF(P39=0,0,(N39+Q39)/P39)</f>
        <v>0.58052140534463859</v>
      </c>
      <c r="Z39" s="4">
        <f t="shared" si="9"/>
        <v>0.64060854017997904</v>
      </c>
    </row>
    <row r="40" spans="1:26" s="6" customFormat="1" x14ac:dyDescent="0.3">
      <c r="A40" s="56"/>
      <c r="B40" s="82" t="s">
        <v>169</v>
      </c>
      <c r="C40" s="82" t="s">
        <v>169</v>
      </c>
      <c r="D40" s="111" t="s">
        <v>171</v>
      </c>
      <c r="E40" s="117">
        <v>1</v>
      </c>
      <c r="F40" s="149">
        <v>136</v>
      </c>
      <c r="G40" s="64" t="s">
        <v>137</v>
      </c>
      <c r="H40" s="118">
        <v>8</v>
      </c>
      <c r="I40" s="118">
        <f t="shared" si="10"/>
        <v>1088</v>
      </c>
      <c r="J40" s="63">
        <v>315</v>
      </c>
      <c r="K40" s="63">
        <f t="shared" si="12"/>
        <v>2520</v>
      </c>
      <c r="L40" s="128">
        <f t="shared" si="0"/>
        <v>131.09779990995054</v>
      </c>
      <c r="M40" s="63">
        <f t="shared" si="1"/>
        <v>40.715525827135991</v>
      </c>
      <c r="N40" s="119">
        <f t="shared" si="2"/>
        <v>1145.4933941033078</v>
      </c>
      <c r="O40" s="64">
        <v>5</v>
      </c>
      <c r="P40" s="62">
        <f t="shared" si="3"/>
        <v>4820.5379248241752</v>
      </c>
      <c r="Q40" s="84">
        <f t="shared" si="13"/>
        <v>4530.9457747244533</v>
      </c>
      <c r="R40" s="85">
        <v>105</v>
      </c>
      <c r="S40" s="213">
        <f t="shared" si="4"/>
        <v>840</v>
      </c>
      <c r="T40" s="158">
        <f t="shared" ref="T40:T52" si="26">IF(ISERROR(S40/P40),0,S40/P40)</f>
        <v>0.1742544116651957</v>
      </c>
      <c r="U40" s="158">
        <f t="shared" ref="U40:U52" si="27">IF(P40=0,0,(S40+Q40)/P40)</f>
        <v>1.114179757214617</v>
      </c>
      <c r="V40" s="159">
        <f t="shared" si="7"/>
        <v>0.4355285080345106</v>
      </c>
      <c r="W40" s="160"/>
      <c r="X40" s="161">
        <f t="shared" ref="X40:X52" si="28">IF(ISERROR(N40/P40),0,N40/P40)</f>
        <v>0.23762771125695242</v>
      </c>
      <c r="Y40" s="161">
        <f t="shared" ref="Y40:Y52" si="29">IF(P40=0,0,(N40+Q40)/P40)</f>
        <v>1.1775530568063737</v>
      </c>
      <c r="Z40" s="4">
        <f t="shared" si="9"/>
        <v>0.38333890935527543</v>
      </c>
    </row>
    <row r="41" spans="1:26" s="6" customFormat="1" hidden="1" x14ac:dyDescent="0.3">
      <c r="A41" s="56"/>
      <c r="B41" s="82" t="s">
        <v>131</v>
      </c>
      <c r="C41" s="82" t="s">
        <v>29</v>
      </c>
      <c r="D41" s="111" t="s">
        <v>111</v>
      </c>
      <c r="E41" s="117">
        <v>0</v>
      </c>
      <c r="F41" s="149">
        <v>213</v>
      </c>
      <c r="G41" s="64" t="s">
        <v>137</v>
      </c>
      <c r="H41" s="118">
        <v>0</v>
      </c>
      <c r="I41" s="118">
        <f t="shared" si="10"/>
        <v>0</v>
      </c>
      <c r="J41" s="63">
        <v>900</v>
      </c>
      <c r="K41" s="63">
        <f t="shared" si="12"/>
        <v>0</v>
      </c>
      <c r="L41" s="128">
        <f t="shared" si="0"/>
        <v>325.46581339708666</v>
      </c>
      <c r="M41" s="63">
        <f t="shared" si="1"/>
        <v>110.37510002473188</v>
      </c>
      <c r="N41" s="119">
        <f t="shared" si="2"/>
        <v>0</v>
      </c>
      <c r="O41" s="64">
        <v>12</v>
      </c>
      <c r="P41" s="62">
        <f t="shared" si="3"/>
        <v>0</v>
      </c>
      <c r="Q41" s="84">
        <f t="shared" si="13"/>
        <v>0</v>
      </c>
      <c r="R41" s="85">
        <v>450</v>
      </c>
      <c r="S41" s="213">
        <f t="shared" si="4"/>
        <v>0</v>
      </c>
      <c r="T41" s="158">
        <f t="shared" si="26"/>
        <v>0</v>
      </c>
      <c r="U41" s="158">
        <f t="shared" si="27"/>
        <v>0</v>
      </c>
      <c r="V41" s="159" t="str">
        <f t="shared" si="7"/>
        <v>-</v>
      </c>
      <c r="W41" s="160"/>
      <c r="X41" s="161">
        <f t="shared" si="28"/>
        <v>0</v>
      </c>
      <c r="Y41" s="161">
        <f t="shared" si="29"/>
        <v>0</v>
      </c>
      <c r="Z41" s="4" t="str">
        <f t="shared" si="9"/>
        <v>-</v>
      </c>
    </row>
    <row r="42" spans="1:26" s="6" customFormat="1" x14ac:dyDescent="0.3">
      <c r="A42" s="56"/>
      <c r="B42" s="82" t="s">
        <v>170</v>
      </c>
      <c r="C42" s="60" t="s">
        <v>25</v>
      </c>
      <c r="D42" s="111" t="s">
        <v>35</v>
      </c>
      <c r="E42" s="117">
        <v>7</v>
      </c>
      <c r="F42" s="122">
        <v>4.33</v>
      </c>
      <c r="G42" s="62" t="s">
        <v>134</v>
      </c>
      <c r="H42" s="118">
        <v>600</v>
      </c>
      <c r="I42" s="118">
        <f t="shared" si="10"/>
        <v>2598</v>
      </c>
      <c r="J42" s="63">
        <v>21</v>
      </c>
      <c r="K42" s="63">
        <f t="shared" si="12"/>
        <v>12600</v>
      </c>
      <c r="L42" s="128">
        <f t="shared" si="0"/>
        <v>8.220047965237077</v>
      </c>
      <c r="M42" s="63">
        <f t="shared" si="1"/>
        <v>2.8659280899626589</v>
      </c>
      <c r="N42" s="119">
        <f t="shared" si="2"/>
        <v>5948.414366880158</v>
      </c>
      <c r="O42" s="64">
        <v>18</v>
      </c>
      <c r="P42" s="62">
        <f t="shared" si="3"/>
        <v>32439.041199502117</v>
      </c>
      <c r="Q42" s="84">
        <f t="shared" si="13"/>
        <v>10819.298826042399</v>
      </c>
      <c r="R42" s="85">
        <v>6.95</v>
      </c>
      <c r="S42" s="213">
        <f t="shared" si="4"/>
        <v>4170</v>
      </c>
      <c r="T42" s="158">
        <f t="shared" si="26"/>
        <v>0.12854880556901299</v>
      </c>
      <c r="U42" s="158">
        <f t="shared" si="27"/>
        <v>0.46207588978531394</v>
      </c>
      <c r="V42" s="159">
        <f t="shared" si="7"/>
        <v>0.99661099384087659</v>
      </c>
      <c r="W42" s="160"/>
      <c r="X42" s="161">
        <f t="shared" si="28"/>
        <v>0.18337207719232637</v>
      </c>
      <c r="Y42" s="161">
        <f t="shared" si="29"/>
        <v>0.51689916140862735</v>
      </c>
      <c r="Z42" s="4">
        <f t="shared" si="9"/>
        <v>0.79174660535126173</v>
      </c>
    </row>
    <row r="43" spans="1:26" s="6" customFormat="1" x14ac:dyDescent="0.3">
      <c r="A43" s="56"/>
      <c r="B43" s="82" t="s">
        <v>195</v>
      </c>
      <c r="C43" s="60" t="s">
        <v>29</v>
      </c>
      <c r="D43" s="111" t="s">
        <v>114</v>
      </c>
      <c r="E43" s="117">
        <v>3</v>
      </c>
      <c r="F43" s="122">
        <v>448</v>
      </c>
      <c r="G43" s="64" t="s">
        <v>137</v>
      </c>
      <c r="H43" s="118">
        <v>3</v>
      </c>
      <c r="I43" s="118">
        <f t="shared" ref="I43:I50" si="30">H43*F43</f>
        <v>1344</v>
      </c>
      <c r="J43" s="63">
        <v>1800</v>
      </c>
      <c r="K43" s="63">
        <f t="shared" si="12"/>
        <v>5400</v>
      </c>
      <c r="L43" s="128">
        <f t="shared" si="0"/>
        <v>684.54781409340285</v>
      </c>
      <c r="M43" s="63">
        <f t="shared" si="1"/>
        <v>232.1504451224408</v>
      </c>
      <c r="N43" s="119">
        <f t="shared" si="2"/>
        <v>2649.9052223524691</v>
      </c>
      <c r="O43" s="64">
        <v>12</v>
      </c>
      <c r="P43" s="62">
        <f t="shared" si="3"/>
        <v>12490.029674829384</v>
      </c>
      <c r="Q43" s="84">
        <f t="shared" si="13"/>
        <v>5597.0506628949124</v>
      </c>
      <c r="R43" s="85">
        <v>650</v>
      </c>
      <c r="S43" s="213">
        <f t="shared" si="4"/>
        <v>1950</v>
      </c>
      <c r="T43" s="158">
        <f t="shared" ref="T43:T50" si="31">IF(ISERROR(S43/P43),0,S43/P43)</f>
        <v>0.15612452898568774</v>
      </c>
      <c r="U43" s="158">
        <f t="shared" ref="U43:U50" si="32">IF(P43=0,0,(S43+Q43)/P43)</f>
        <v>0.60424601537209766</v>
      </c>
      <c r="V43" s="159">
        <f t="shared" si="7"/>
        <v>0.78712602648957686</v>
      </c>
      <c r="W43" s="160"/>
      <c r="X43" s="161">
        <f t="shared" ref="X43:X50" si="33">IF(ISERROR(N43/P43),0,N43/P43)</f>
        <v>0.21216164343409916</v>
      </c>
      <c r="Y43" s="161">
        <f t="shared" ref="Y43:Y50" si="34">IF(P43=0,0,(N43+Q43)/P43)</f>
        <v>0.66028312982050918</v>
      </c>
      <c r="Z43" s="4">
        <f t="shared" si="9"/>
        <v>0.65513628000180946</v>
      </c>
    </row>
    <row r="44" spans="1:26" s="6" customFormat="1" x14ac:dyDescent="0.3">
      <c r="A44" s="56"/>
      <c r="B44" s="82" t="s">
        <v>194</v>
      </c>
      <c r="C44" s="82" t="s">
        <v>29</v>
      </c>
      <c r="D44" s="111" t="s">
        <v>35</v>
      </c>
      <c r="E44" s="117">
        <v>29</v>
      </c>
      <c r="F44" s="122">
        <v>685</v>
      </c>
      <c r="G44" s="64" t="s">
        <v>137</v>
      </c>
      <c r="H44" s="118">
        <v>44</v>
      </c>
      <c r="I44" s="118">
        <f t="shared" si="30"/>
        <v>30140</v>
      </c>
      <c r="J44" s="63">
        <v>1400</v>
      </c>
      <c r="K44" s="63">
        <f t="shared" si="12"/>
        <v>61600</v>
      </c>
      <c r="L44" s="128">
        <f t="shared" si="0"/>
        <v>1046.6858318169218</v>
      </c>
      <c r="M44" s="63">
        <f t="shared" si="1"/>
        <v>354.96217613587481</v>
      </c>
      <c r="N44" s="119">
        <f t="shared" si="2"/>
        <v>-72.512349923050579</v>
      </c>
      <c r="O44" s="64">
        <v>12</v>
      </c>
      <c r="P44" s="62">
        <f t="shared" si="3"/>
        <v>280096.34999952203</v>
      </c>
      <c r="Q44" s="84">
        <f t="shared" si="13"/>
        <v>125517.19269319395</v>
      </c>
      <c r="R44" s="85">
        <v>600</v>
      </c>
      <c r="S44" s="213">
        <f t="shared" si="4"/>
        <v>26400</v>
      </c>
      <c r="T44" s="158">
        <f t="shared" si="31"/>
        <v>9.4253281058625182E-2</v>
      </c>
      <c r="U44" s="158">
        <f t="shared" si="32"/>
        <v>0.54237476744503532</v>
      </c>
      <c r="V44" s="159">
        <f t="shared" si="7"/>
        <v>0.87691720494758929</v>
      </c>
      <c r="W44" s="160"/>
      <c r="X44" s="161">
        <f t="shared" si="33"/>
        <v>-2.5888359460297971E-4</v>
      </c>
      <c r="Y44" s="161">
        <f t="shared" si="34"/>
        <v>0.44786260279180706</v>
      </c>
      <c r="Z44" s="4">
        <f t="shared" si="9"/>
        <v>0.96586638563266425</v>
      </c>
    </row>
    <row r="45" spans="1:26" s="6" customFormat="1" x14ac:dyDescent="0.3">
      <c r="A45" s="56"/>
      <c r="B45" s="82" t="s">
        <v>191</v>
      </c>
      <c r="C45" s="82" t="s">
        <v>29</v>
      </c>
      <c r="D45" s="111" t="s">
        <v>111</v>
      </c>
      <c r="E45" s="117">
        <v>3</v>
      </c>
      <c r="F45" s="122">
        <v>219</v>
      </c>
      <c r="G45" s="64" t="s">
        <v>137</v>
      </c>
      <c r="H45" s="118">
        <v>5</v>
      </c>
      <c r="I45" s="118">
        <f t="shared" si="30"/>
        <v>1095</v>
      </c>
      <c r="J45" s="63">
        <v>900</v>
      </c>
      <c r="K45" s="63">
        <f t="shared" si="12"/>
        <v>4500</v>
      </c>
      <c r="L45" s="128">
        <f t="shared" si="0"/>
        <v>334.63386447869465</v>
      </c>
      <c r="M45" s="63">
        <f t="shared" si="1"/>
        <v>113.48425777190742</v>
      </c>
      <c r="N45" s="119">
        <f t="shared" si="2"/>
        <v>2259.4093887469894</v>
      </c>
      <c r="O45" s="64">
        <v>12</v>
      </c>
      <c r="P45" s="62">
        <f t="shared" si="3"/>
        <v>10176.028641323046</v>
      </c>
      <c r="Q45" s="84">
        <f t="shared" si="13"/>
        <v>4560.0970802603642</v>
      </c>
      <c r="R45" s="85">
        <v>450</v>
      </c>
      <c r="S45" s="213">
        <f t="shared" si="4"/>
        <v>2250</v>
      </c>
      <c r="T45" s="158">
        <f t="shared" si="31"/>
        <v>0.22110786823684334</v>
      </c>
      <c r="U45" s="158">
        <f t="shared" si="32"/>
        <v>0.66922935462325339</v>
      </c>
      <c r="V45" s="159">
        <f t="shared" si="7"/>
        <v>0.71069471447460775</v>
      </c>
      <c r="W45" s="160"/>
      <c r="X45" s="161">
        <f t="shared" si="33"/>
        <v>0.22203253040895826</v>
      </c>
      <c r="Y45" s="161">
        <f t="shared" si="34"/>
        <v>0.67015401679536835</v>
      </c>
      <c r="Z45" s="4">
        <f t="shared" si="9"/>
        <v>0.64548659349548787</v>
      </c>
    </row>
    <row r="46" spans="1:26" s="6" customFormat="1" x14ac:dyDescent="0.3">
      <c r="A46" s="56"/>
      <c r="B46" s="82" t="s">
        <v>192</v>
      </c>
      <c r="C46" s="82" t="s">
        <v>29</v>
      </c>
      <c r="D46" s="111" t="s">
        <v>111</v>
      </c>
      <c r="E46" s="117">
        <v>2</v>
      </c>
      <c r="F46" s="122">
        <v>649</v>
      </c>
      <c r="G46" s="64" t="s">
        <v>137</v>
      </c>
      <c r="H46" s="118">
        <v>3</v>
      </c>
      <c r="I46" s="118">
        <f t="shared" si="30"/>
        <v>1947</v>
      </c>
      <c r="J46" s="63">
        <v>900</v>
      </c>
      <c r="K46" s="63">
        <f t="shared" si="12"/>
        <v>2700</v>
      </c>
      <c r="L46" s="128">
        <f t="shared" si="0"/>
        <v>991.67752532727332</v>
      </c>
      <c r="M46" s="63">
        <f t="shared" si="1"/>
        <v>336.30722965282155</v>
      </c>
      <c r="N46" s="119">
        <f t="shared" si="2"/>
        <v>-1283.9542649402847</v>
      </c>
      <c r="O46" s="64">
        <v>12</v>
      </c>
      <c r="P46" s="62">
        <f t="shared" si="3"/>
        <v>18093.815310188103</v>
      </c>
      <c r="Q46" s="84">
        <f t="shared" si="13"/>
        <v>8108.2274112026735</v>
      </c>
      <c r="R46" s="85">
        <v>450</v>
      </c>
      <c r="S46" s="213">
        <f t="shared" si="4"/>
        <v>1350</v>
      </c>
      <c r="T46" s="158">
        <f t="shared" si="31"/>
        <v>7.4611129651569616E-2</v>
      </c>
      <c r="U46" s="158">
        <f t="shared" si="32"/>
        <v>0.52273261603797949</v>
      </c>
      <c r="V46" s="159">
        <f t="shared" si="7"/>
        <v>0.90986816301403828</v>
      </c>
      <c r="W46" s="160"/>
      <c r="X46" s="161">
        <f t="shared" si="33"/>
        <v>-7.096094676158915E-2</v>
      </c>
      <c r="Y46" s="161">
        <f t="shared" si="34"/>
        <v>0.37716053962482077</v>
      </c>
      <c r="Z46" s="4">
        <f t="shared" si="9"/>
        <v>1.1469265418085977</v>
      </c>
    </row>
    <row r="47" spans="1:26" s="6" customFormat="1" x14ac:dyDescent="0.3">
      <c r="A47" s="56"/>
      <c r="B47" s="82" t="s">
        <v>193</v>
      </c>
      <c r="C47" s="82" t="s">
        <v>29</v>
      </c>
      <c r="D47" s="111" t="s">
        <v>111</v>
      </c>
      <c r="E47" s="117">
        <v>1</v>
      </c>
      <c r="F47" s="122">
        <v>141</v>
      </c>
      <c r="G47" s="64" t="s">
        <v>137</v>
      </c>
      <c r="H47" s="118">
        <v>4</v>
      </c>
      <c r="I47" s="118">
        <f t="shared" si="30"/>
        <v>564</v>
      </c>
      <c r="J47" s="63">
        <v>900</v>
      </c>
      <c r="K47" s="63">
        <f t="shared" si="12"/>
        <v>3600</v>
      </c>
      <c r="L47" s="128">
        <f t="shared" si="0"/>
        <v>215.44920041778971</v>
      </c>
      <c r="M47" s="63">
        <f t="shared" si="1"/>
        <v>73.065207058625333</v>
      </c>
      <c r="N47" s="119">
        <f t="shared" si="2"/>
        <v>2445.9423700943398</v>
      </c>
      <c r="O47" s="64">
        <v>12</v>
      </c>
      <c r="P47" s="62">
        <f t="shared" si="3"/>
        <v>5241.3517385444738</v>
      </c>
      <c r="Q47" s="84">
        <f t="shared" si="13"/>
        <v>2348.7623317505436</v>
      </c>
      <c r="R47" s="85">
        <v>450</v>
      </c>
      <c r="S47" s="213">
        <f t="shared" si="4"/>
        <v>1800</v>
      </c>
      <c r="T47" s="158">
        <f t="shared" si="31"/>
        <v>0.34342285917637366</v>
      </c>
      <c r="U47" s="158">
        <f t="shared" si="32"/>
        <v>0.79154434556278364</v>
      </c>
      <c r="V47" s="159">
        <f t="shared" si="7"/>
        <v>0.60087317630174908</v>
      </c>
      <c r="W47" s="160"/>
      <c r="X47" s="161">
        <f t="shared" si="33"/>
        <v>0.46666251228801892</v>
      </c>
      <c r="Y47" s="161">
        <f t="shared" si="34"/>
        <v>0.91478399867442883</v>
      </c>
      <c r="Z47" s="4">
        <f t="shared" si="9"/>
        <v>0.47287166592920871</v>
      </c>
    </row>
    <row r="48" spans="1:26" s="6" customFormat="1" x14ac:dyDescent="0.3">
      <c r="A48" s="56"/>
      <c r="B48" s="82" t="s">
        <v>76</v>
      </c>
      <c r="C48" s="60" t="s">
        <v>188</v>
      </c>
      <c r="D48" s="110" t="s">
        <v>67</v>
      </c>
      <c r="E48" s="117">
        <v>1</v>
      </c>
      <c r="F48" s="122">
        <v>0.32</v>
      </c>
      <c r="G48" s="62" t="s">
        <v>135</v>
      </c>
      <c r="H48" s="118">
        <v>5005</v>
      </c>
      <c r="I48" s="118">
        <f t="shared" si="30"/>
        <v>1601.6000000000001</v>
      </c>
      <c r="J48" s="63">
        <v>1.63</v>
      </c>
      <c r="K48" s="63">
        <f t="shared" si="12"/>
        <v>8158.15</v>
      </c>
      <c r="L48" s="128">
        <f t="shared" si="0"/>
        <v>0.7728362294241109</v>
      </c>
      <c r="M48" s="63">
        <f t="shared" si="1"/>
        <v>0.27594508900073267</v>
      </c>
      <c r="N48" s="119">
        <f t="shared" si="2"/>
        <v>2908.9995012836575</v>
      </c>
      <c r="O48" s="64">
        <v>30</v>
      </c>
      <c r="P48" s="62">
        <f t="shared" si="3"/>
        <v>27132.114898859269</v>
      </c>
      <c r="Q48" s="84">
        <f t="shared" si="13"/>
        <v>6669.8187066164382</v>
      </c>
      <c r="R48" s="85">
        <v>0.65</v>
      </c>
      <c r="S48" s="213">
        <f t="shared" si="4"/>
        <v>3253.25</v>
      </c>
      <c r="T48" s="158">
        <f t="shared" si="31"/>
        <v>0.11990403299290091</v>
      </c>
      <c r="U48" s="158">
        <f t="shared" si="32"/>
        <v>0.36573148623344659</v>
      </c>
      <c r="V48" s="159">
        <f t="shared" si="7"/>
        <v>1.1943724618270062</v>
      </c>
      <c r="W48" s="160"/>
      <c r="X48" s="161">
        <f t="shared" si="33"/>
        <v>0.10721609841796602</v>
      </c>
      <c r="Y48" s="161">
        <f t="shared" si="34"/>
        <v>0.35304355165851165</v>
      </c>
      <c r="Z48" s="4">
        <f t="shared" si="9"/>
        <v>1.0533742034772351</v>
      </c>
    </row>
    <row r="49" spans="1:111" s="6" customFormat="1" x14ac:dyDescent="0.3">
      <c r="A49" s="56"/>
      <c r="B49" s="82" t="s">
        <v>76</v>
      </c>
      <c r="C49" s="60" t="s">
        <v>189</v>
      </c>
      <c r="D49" s="110" t="s">
        <v>67</v>
      </c>
      <c r="E49" s="117">
        <v>3</v>
      </c>
      <c r="F49" s="122">
        <v>0.32</v>
      </c>
      <c r="G49" s="62" t="s">
        <v>135</v>
      </c>
      <c r="H49" s="118">
        <v>9573</v>
      </c>
      <c r="I49" s="118">
        <f t="shared" si="30"/>
        <v>3063.36</v>
      </c>
      <c r="J49" s="63">
        <v>1.63</v>
      </c>
      <c r="K49" s="63">
        <f t="shared" si="12"/>
        <v>15603.99</v>
      </c>
      <c r="L49" s="128">
        <f t="shared" si="0"/>
        <v>0.7728362294241109</v>
      </c>
      <c r="M49" s="63">
        <f t="shared" si="1"/>
        <v>0.27594508900073267</v>
      </c>
      <c r="N49" s="119">
        <f t="shared" si="2"/>
        <v>5564.0064387189714</v>
      </c>
      <c r="O49" s="64">
        <v>30</v>
      </c>
      <c r="P49" s="62">
        <f t="shared" si="3"/>
        <v>51895.251933422529</v>
      </c>
      <c r="Q49" s="84">
        <f t="shared" si="13"/>
        <v>12757.27761806976</v>
      </c>
      <c r="R49" s="85">
        <v>0.78</v>
      </c>
      <c r="S49" s="213">
        <f t="shared" si="4"/>
        <v>7466.9400000000005</v>
      </c>
      <c r="T49" s="158">
        <f t="shared" si="31"/>
        <v>0.1438848395914811</v>
      </c>
      <c r="U49" s="158">
        <f t="shared" si="32"/>
        <v>0.38971229283202669</v>
      </c>
      <c r="V49" s="159">
        <f t="shared" si="7"/>
        <v>1.1208771794339287</v>
      </c>
      <c r="W49" s="160"/>
      <c r="X49" s="161">
        <f t="shared" si="33"/>
        <v>0.10721609841796602</v>
      </c>
      <c r="Y49" s="161">
        <f t="shared" si="34"/>
        <v>0.35304355165851165</v>
      </c>
      <c r="Z49" s="4">
        <f t="shared" si="9"/>
        <v>1.0533742034772353</v>
      </c>
    </row>
    <row r="50" spans="1:111" s="6" customFormat="1" x14ac:dyDescent="0.3">
      <c r="A50" s="56"/>
      <c r="B50" s="226" t="s">
        <v>77</v>
      </c>
      <c r="C50" s="227" t="s">
        <v>190</v>
      </c>
      <c r="D50" s="228" t="s">
        <v>66</v>
      </c>
      <c r="E50" s="229">
        <v>2</v>
      </c>
      <c r="F50" s="230">
        <v>0.36</v>
      </c>
      <c r="G50" s="231" t="s">
        <v>135</v>
      </c>
      <c r="H50" s="232">
        <v>46470</v>
      </c>
      <c r="I50" s="232">
        <f t="shared" si="30"/>
        <v>16729.2</v>
      </c>
      <c r="J50" s="233">
        <v>2.15</v>
      </c>
      <c r="K50" s="63">
        <f t="shared" si="12"/>
        <v>99910.5</v>
      </c>
      <c r="L50" s="128">
        <f t="shared" si="0"/>
        <v>0.86944075810212473</v>
      </c>
      <c r="M50" s="63">
        <f t="shared" si="1"/>
        <v>0.31043822512582425</v>
      </c>
      <c r="N50" s="119">
        <f t="shared" si="2"/>
        <v>45081.523649397212</v>
      </c>
      <c r="O50" s="64">
        <v>30</v>
      </c>
      <c r="P50" s="62">
        <f t="shared" si="3"/>
        <v>283403.20714660117</v>
      </c>
      <c r="Q50" s="84">
        <f t="shared" si="13"/>
        <v>69668.288653051757</v>
      </c>
      <c r="R50" s="85">
        <v>0.96</v>
      </c>
      <c r="S50" s="213">
        <f t="shared" si="4"/>
        <v>44611.199999999997</v>
      </c>
      <c r="T50" s="158">
        <f t="shared" si="31"/>
        <v>0.15741247408298786</v>
      </c>
      <c r="U50" s="158">
        <f t="shared" si="32"/>
        <v>0.40323992732353348</v>
      </c>
      <c r="V50" s="159">
        <f t="shared" si="7"/>
        <v>1.0832747106161831</v>
      </c>
      <c r="W50" s="160"/>
      <c r="X50" s="161">
        <f t="shared" si="33"/>
        <v>0.15907203063540867</v>
      </c>
      <c r="Y50" s="161">
        <f t="shared" si="34"/>
        <v>0.40489948387595426</v>
      </c>
      <c r="Z50" s="4">
        <f t="shared" si="9"/>
        <v>0.91846738469785472</v>
      </c>
    </row>
    <row r="51" spans="1:111" s="6" customFormat="1" x14ac:dyDescent="0.3">
      <c r="A51" s="56"/>
      <c r="B51" s="226" t="s">
        <v>196</v>
      </c>
      <c r="C51" s="227" t="s">
        <v>186</v>
      </c>
      <c r="D51" s="234" t="s">
        <v>185</v>
      </c>
      <c r="E51" s="229">
        <v>17</v>
      </c>
      <c r="F51" s="230">
        <v>109</v>
      </c>
      <c r="G51" s="231" t="s">
        <v>137</v>
      </c>
      <c r="H51" s="232">
        <v>26</v>
      </c>
      <c r="I51" s="232">
        <f t="shared" si="10"/>
        <v>2834</v>
      </c>
      <c r="J51" s="233">
        <v>119</v>
      </c>
      <c r="K51" s="63">
        <f t="shared" si="12"/>
        <v>3094</v>
      </c>
      <c r="L51" s="128">
        <f t="shared" si="0"/>
        <v>105.07103081018096</v>
      </c>
      <c r="M51" s="63">
        <f>0.1*$F51+PV($C$70,$O51,(-0.05*0.9*$F51))+PV($C$70,$O51,28)</f>
        <v>-91.425664865638169</v>
      </c>
      <c r="N51" s="119">
        <f t="shared" si="2"/>
        <v>2739.2204854418874</v>
      </c>
      <c r="O51" s="64">
        <v>5</v>
      </c>
      <c r="P51" s="62">
        <f t="shared" si="3"/>
        <v>12556.437940212971</v>
      </c>
      <c r="Q51" s="84">
        <f t="shared" si="13"/>
        <v>11802.11426982454</v>
      </c>
      <c r="R51" s="85">
        <v>0</v>
      </c>
      <c r="S51" s="120">
        <f>H51*J51</f>
        <v>3094</v>
      </c>
      <c r="T51" s="158">
        <f t="shared" si="26"/>
        <v>0.24640746163298621</v>
      </c>
      <c r="U51" s="158">
        <f t="shared" si="27"/>
        <v>1.1863328071824075</v>
      </c>
      <c r="V51" s="159">
        <f t="shared" si="7"/>
        <v>0.40903955821169796</v>
      </c>
      <c r="W51" s="160"/>
      <c r="X51" s="161">
        <f t="shared" si="28"/>
        <v>0.21815267183930567</v>
      </c>
      <c r="Y51" s="161">
        <f t="shared" si="29"/>
        <v>1.1580780173887268</v>
      </c>
      <c r="Z51" s="4">
        <f t="shared" si="9"/>
        <v>0.38978540109237381</v>
      </c>
    </row>
    <row r="52" spans="1:111" s="6" customFormat="1" x14ac:dyDescent="0.3">
      <c r="A52" s="56"/>
      <c r="B52" s="226" t="s">
        <v>197</v>
      </c>
      <c r="C52" s="227" t="s">
        <v>187</v>
      </c>
      <c r="D52" s="234" t="s">
        <v>185</v>
      </c>
      <c r="E52" s="229">
        <v>6</v>
      </c>
      <c r="F52" s="230">
        <v>14</v>
      </c>
      <c r="G52" s="231" t="s">
        <v>137</v>
      </c>
      <c r="H52" s="232">
        <v>199</v>
      </c>
      <c r="I52" s="232">
        <f t="shared" si="10"/>
        <v>2786</v>
      </c>
      <c r="J52" s="233">
        <v>44</v>
      </c>
      <c r="K52" s="63">
        <f t="shared" si="12"/>
        <v>8756</v>
      </c>
      <c r="L52" s="128">
        <f t="shared" si="0"/>
        <v>19.361324666038794</v>
      </c>
      <c r="M52" s="63">
        <f>0.1*$F52+PV($C$70,$O52,(-0.05*0.9*$F52))+PV($C$70,$O52,3.6)</f>
        <v>-22.486782178654689</v>
      </c>
      <c r="N52" s="119">
        <f t="shared" si="2"/>
        <v>9377.9660450105639</v>
      </c>
      <c r="O52" s="64">
        <v>10</v>
      </c>
      <c r="P52" s="62">
        <f t="shared" si="3"/>
        <v>22406.927659842415</v>
      </c>
      <c r="Q52" s="84">
        <f t="shared" si="13"/>
        <v>11602.219603292579</v>
      </c>
      <c r="R52" s="85">
        <v>0</v>
      </c>
      <c r="S52" s="120">
        <f>H52*J52</f>
        <v>8756</v>
      </c>
      <c r="T52" s="158">
        <f t="shared" si="26"/>
        <v>0.39077200287893371</v>
      </c>
      <c r="U52" s="158">
        <f t="shared" si="27"/>
        <v>0.90856809609728328</v>
      </c>
      <c r="V52" s="159">
        <f t="shared" si="7"/>
        <v>0.53234222889742389</v>
      </c>
      <c r="W52" s="160"/>
      <c r="X52" s="161">
        <f t="shared" si="28"/>
        <v>0.4185297595179775</v>
      </c>
      <c r="Y52" s="161">
        <f t="shared" si="29"/>
        <v>0.93632585273632718</v>
      </c>
      <c r="Z52" s="4">
        <f t="shared" si="9"/>
        <v>0.47008354288788978</v>
      </c>
    </row>
    <row r="53" spans="1:111" s="6" customFormat="1" x14ac:dyDescent="0.3">
      <c r="A53" s="56"/>
      <c r="B53" s="82"/>
      <c r="C53" s="60"/>
      <c r="D53" s="111"/>
      <c r="E53" s="117"/>
      <c r="F53" s="122"/>
      <c r="G53" s="62"/>
      <c r="H53" s="118"/>
      <c r="I53" s="118"/>
      <c r="J53" s="63"/>
      <c r="K53" s="63"/>
      <c r="L53" s="128"/>
      <c r="M53" s="63"/>
      <c r="N53" s="119"/>
      <c r="O53" s="64"/>
      <c r="P53" s="62"/>
      <c r="Q53" s="84"/>
      <c r="R53" s="85"/>
      <c r="S53" s="120"/>
      <c r="T53" s="158"/>
      <c r="U53" s="158"/>
      <c r="V53" s="159"/>
      <c r="W53" s="160"/>
      <c r="X53" s="161"/>
      <c r="Y53" s="161"/>
      <c r="Z53" s="4"/>
    </row>
    <row r="54" spans="1:111" s="6" customFormat="1" x14ac:dyDescent="0.3">
      <c r="A54" s="56"/>
      <c r="B54" s="82"/>
      <c r="C54" s="82"/>
      <c r="D54" s="111"/>
      <c r="E54" s="117"/>
      <c r="F54" s="122"/>
      <c r="G54" s="64"/>
      <c r="H54" s="118"/>
      <c r="I54" s="118"/>
      <c r="J54" s="63"/>
      <c r="K54" s="63"/>
      <c r="L54" s="128"/>
      <c r="M54" s="63"/>
      <c r="N54" s="119"/>
      <c r="O54" s="64"/>
      <c r="P54" s="64"/>
      <c r="Q54" s="84"/>
      <c r="R54" s="85"/>
      <c r="S54" s="120"/>
      <c r="T54" s="158"/>
      <c r="U54" s="158"/>
      <c r="V54" s="159"/>
      <c r="W54" s="160"/>
      <c r="X54" s="161"/>
      <c r="Y54" s="161"/>
      <c r="Z54" s="4"/>
    </row>
    <row r="55" spans="1:111" s="3" customFormat="1" ht="14.25" customHeight="1" x14ac:dyDescent="0.3">
      <c r="A55" s="56"/>
      <c r="B55" s="170" t="s">
        <v>150</v>
      </c>
      <c r="C55" s="171"/>
      <c r="D55" s="172"/>
      <c r="E55" s="173"/>
      <c r="F55" s="174"/>
      <c r="G55" s="175"/>
      <c r="H55" s="176"/>
      <c r="I55" s="195"/>
      <c r="J55" s="128"/>
      <c r="K55" s="128"/>
      <c r="L55" s="128"/>
      <c r="M55" s="128"/>
      <c r="N55" s="177"/>
      <c r="O55" s="178"/>
      <c r="P55" s="175"/>
      <c r="Q55" s="84"/>
      <c r="R55" s="179"/>
      <c r="S55" s="180"/>
      <c r="T55" s="181"/>
      <c r="U55" s="181"/>
      <c r="V55" s="182"/>
      <c r="W55" s="160"/>
      <c r="X55" s="161"/>
      <c r="Y55" s="161"/>
      <c r="Z55" s="4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</row>
    <row r="56" spans="1:111" s="3" customFormat="1" x14ac:dyDescent="0.3">
      <c r="A56" s="6"/>
      <c r="B56" s="82" t="s">
        <v>176</v>
      </c>
      <c r="C56" s="183" t="s">
        <v>92</v>
      </c>
      <c r="D56" s="81" t="s">
        <v>173</v>
      </c>
      <c r="E56" s="108">
        <v>1</v>
      </c>
      <c r="F56" s="124">
        <v>18347</v>
      </c>
      <c r="G56" s="192" t="s">
        <v>79</v>
      </c>
      <c r="H56" s="193">
        <v>1</v>
      </c>
      <c r="I56" s="196">
        <f t="shared" ref="I56:I64" si="35">F56*H56</f>
        <v>18347</v>
      </c>
      <c r="J56" s="63">
        <v>49450</v>
      </c>
      <c r="K56" s="63">
        <f>H56*J56</f>
        <v>49450</v>
      </c>
      <c r="L56" s="128">
        <f t="shared" ref="L56:L64" si="36">0.5*0.9*$F56+PV($C$70,$O56,-(0.116*$F56))</f>
        <v>17685.671580498987</v>
      </c>
      <c r="M56" s="63">
        <f t="shared" ref="M56:M64" si="37">0.1*$F56+PV($C$70,$O56,(-0.05*0.9*$F56))</f>
        <v>5492.70406140047</v>
      </c>
      <c r="N56" s="93">
        <f t="shared" ref="N56:N64" si="38">MAX(0,H56*(J56-L56-M56))</f>
        <v>26271.624358100544</v>
      </c>
      <c r="O56" s="184">
        <v>5</v>
      </c>
      <c r="P56" s="184">
        <f t="shared" ref="P56:P64" si="39">PV($C$70,O56,-I56)</f>
        <v>81288.979142232667</v>
      </c>
      <c r="Q56" s="84">
        <f t="shared" si="13"/>
        <v>76405.571809622736</v>
      </c>
      <c r="R56" s="85">
        <v>8485</v>
      </c>
      <c r="S56" s="162">
        <f t="shared" ref="S56:S64" si="40">R56*H56</f>
        <v>8485</v>
      </c>
      <c r="T56" s="158">
        <f t="shared" ref="T56:T63" si="41">IF(ISERROR(S56/P56),0,S56/P56)</f>
        <v>0.10438069329365861</v>
      </c>
      <c r="U56" s="158">
        <f t="shared" ref="U56:U63" si="42">IF(P56=0,0,(S56+Q56)/P56)</f>
        <v>1.0443060388430798</v>
      </c>
      <c r="V56" s="159">
        <f t="shared" ref="V56:V66" si="43">IF($S56=0,"-",(VLOOKUP($O56,AC,7)*$I56)/($S56+$Q56))</f>
        <v>0.46466938741398139</v>
      </c>
      <c r="W56" s="160"/>
      <c r="X56" s="161">
        <f>IF(ISERROR((N56)/P56),0,(N56)/P56)</f>
        <v>0.32318802173825617</v>
      </c>
      <c r="Y56" s="161">
        <f>IF(P56=0,0,((N56)+Q56)/P56)</f>
        <v>1.2631133672876773</v>
      </c>
      <c r="Z56" s="4">
        <f>(VLOOKUP($O56,AC,5)*$I56)/($N56+$Q56)</f>
        <v>0.35737243876488722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</row>
    <row r="57" spans="1:111" s="3" customFormat="1" x14ac:dyDescent="0.3">
      <c r="A57" s="6"/>
      <c r="B57" s="82" t="s">
        <v>177</v>
      </c>
      <c r="C57" s="183" t="s">
        <v>157</v>
      </c>
      <c r="D57" s="81" t="s">
        <v>174</v>
      </c>
      <c r="E57" s="108">
        <v>1</v>
      </c>
      <c r="F57" s="124">
        <v>5312</v>
      </c>
      <c r="G57" s="192" t="s">
        <v>79</v>
      </c>
      <c r="H57" s="193">
        <v>1</v>
      </c>
      <c r="I57" s="196">
        <f t="shared" si="35"/>
        <v>5312</v>
      </c>
      <c r="J57" s="63">
        <v>8122</v>
      </c>
      <c r="K57" s="63">
        <f t="shared" ref="K57:K64" si="44">H57*J57</f>
        <v>8122</v>
      </c>
      <c r="L57" s="128">
        <f t="shared" si="36"/>
        <v>9160.735789979557</v>
      </c>
      <c r="M57" s="63">
        <f t="shared" si="37"/>
        <v>3157.6233668024142</v>
      </c>
      <c r="N57" s="93">
        <f t="shared" si="38"/>
        <v>0</v>
      </c>
      <c r="O57" s="184">
        <v>15</v>
      </c>
      <c r="P57" s="184">
        <f t="shared" si="39"/>
        <v>58364.963706720315</v>
      </c>
      <c r="Q57" s="84">
        <f t="shared" si="13"/>
        <v>22121.676429537034</v>
      </c>
      <c r="R57" s="85">
        <v>4061</v>
      </c>
      <c r="S57" s="162">
        <f t="shared" si="40"/>
        <v>4061</v>
      </c>
      <c r="T57" s="158">
        <f t="shared" si="41"/>
        <v>6.9579414465264278E-2</v>
      </c>
      <c r="U57" s="158">
        <f t="shared" si="42"/>
        <v>0.44860263361257402</v>
      </c>
      <c r="V57" s="159">
        <f t="shared" si="43"/>
        <v>1.0590452841833595</v>
      </c>
      <c r="W57" s="160"/>
      <c r="X57" s="161">
        <f t="shared" ref="X57:X63" si="45">IF(ISERROR((N57)/P57),0,(N57)/P57)</f>
        <v>0</v>
      </c>
      <c r="Y57" s="161">
        <f t="shared" ref="Y57:Y63" si="46">IF(P57=0,0,((N57)+Q57)/P57)</f>
        <v>0.37902321914730974</v>
      </c>
      <c r="Z57" s="4">
        <f t="shared" ref="Z57:Z64" si="47">(VLOOKUP($O57,AC,5)*$I57)/($N57+Q57)</f>
        <v>1.1141868058014908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</row>
    <row r="58" spans="1:111" s="3" customFormat="1" x14ac:dyDescent="0.3">
      <c r="A58" s="6"/>
      <c r="B58" s="82" t="s">
        <v>178</v>
      </c>
      <c r="C58" s="59" t="s">
        <v>93</v>
      </c>
      <c r="D58" s="81" t="s">
        <v>172</v>
      </c>
      <c r="E58" s="108">
        <v>1</v>
      </c>
      <c r="F58" s="124">
        <v>837</v>
      </c>
      <c r="G58" s="192" t="s">
        <v>79</v>
      </c>
      <c r="H58" s="193">
        <v>1</v>
      </c>
      <c r="I58" s="196">
        <f t="shared" si="35"/>
        <v>837</v>
      </c>
      <c r="J58" s="198">
        <v>1161</v>
      </c>
      <c r="K58" s="63">
        <f t="shared" si="44"/>
        <v>1161</v>
      </c>
      <c r="L58" s="128">
        <f t="shared" si="36"/>
        <v>1443.4367199195951</v>
      </c>
      <c r="M58" s="63">
        <f t="shared" si="37"/>
        <v>497.53967583087746</v>
      </c>
      <c r="N58" s="93">
        <f t="shared" si="38"/>
        <v>0</v>
      </c>
      <c r="O58" s="57">
        <v>15</v>
      </c>
      <c r="P58" s="57">
        <f t="shared" si="39"/>
        <v>9196.4372406861639</v>
      </c>
      <c r="Q58" s="84">
        <f t="shared" si="13"/>
        <v>3485.6632476510727</v>
      </c>
      <c r="R58" s="8">
        <v>581</v>
      </c>
      <c r="S58" s="162">
        <f t="shared" si="40"/>
        <v>581</v>
      </c>
      <c r="T58" s="158">
        <f t="shared" si="41"/>
        <v>6.3176639473989438E-2</v>
      </c>
      <c r="U58" s="158">
        <f t="shared" si="42"/>
        <v>0.44219985862129918</v>
      </c>
      <c r="V58" s="159">
        <f t="shared" si="43"/>
        <v>1.074379591800142</v>
      </c>
      <c r="W58" s="160"/>
      <c r="X58" s="161">
        <f t="shared" si="45"/>
        <v>0</v>
      </c>
      <c r="Y58" s="161">
        <f t="shared" si="46"/>
        <v>0.37902321914730974</v>
      </c>
      <c r="Z58" s="4">
        <f t="shared" si="47"/>
        <v>1.114186805801491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</row>
    <row r="59" spans="1:111" s="3" customFormat="1" x14ac:dyDescent="0.3">
      <c r="A59" s="6"/>
      <c r="B59" s="82" t="s">
        <v>179</v>
      </c>
      <c r="C59" s="59" t="s">
        <v>92</v>
      </c>
      <c r="D59" s="81" t="s">
        <v>173</v>
      </c>
      <c r="E59" s="108">
        <v>1</v>
      </c>
      <c r="F59" s="124">
        <v>380</v>
      </c>
      <c r="G59" s="192" t="s">
        <v>79</v>
      </c>
      <c r="H59" s="193">
        <v>1</v>
      </c>
      <c r="I59" s="196">
        <f t="shared" si="35"/>
        <v>380</v>
      </c>
      <c r="J59" s="198">
        <v>3500</v>
      </c>
      <c r="K59" s="63">
        <f t="shared" si="44"/>
        <v>3500</v>
      </c>
      <c r="L59" s="128">
        <f t="shared" si="36"/>
        <v>580.64323516851141</v>
      </c>
      <c r="M59" s="63">
        <f t="shared" si="37"/>
        <v>196.91332398778459</v>
      </c>
      <c r="N59" s="93">
        <f t="shared" si="38"/>
        <v>2722.4434408437037</v>
      </c>
      <c r="O59" s="57">
        <v>12</v>
      </c>
      <c r="P59" s="57">
        <f t="shared" si="39"/>
        <v>3531.4071997285459</v>
      </c>
      <c r="Q59" s="84">
        <f t="shared" si="13"/>
        <v>1582.4994433780257</v>
      </c>
      <c r="R59" s="8">
        <v>394</v>
      </c>
      <c r="S59" s="162">
        <f t="shared" si="40"/>
        <v>394</v>
      </c>
      <c r="T59" s="158">
        <f t="shared" si="41"/>
        <v>0.1115702544952296</v>
      </c>
      <c r="U59" s="158">
        <f t="shared" si="42"/>
        <v>0.55969174088163953</v>
      </c>
      <c r="V59" s="159">
        <f t="shared" si="43"/>
        <v>0.84978521275442587</v>
      </c>
      <c r="W59" s="160"/>
      <c r="X59" s="161">
        <f t="shared" si="45"/>
        <v>0.77092311559340254</v>
      </c>
      <c r="Y59" s="161">
        <f t="shared" si="46"/>
        <v>1.2190446019798125</v>
      </c>
      <c r="Z59" s="4">
        <f t="shared" si="47"/>
        <v>0.35484791345290234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</row>
    <row r="60" spans="1:111" s="6" customFormat="1" x14ac:dyDescent="0.3">
      <c r="B60" s="82" t="s">
        <v>180</v>
      </c>
      <c r="C60" s="59" t="s">
        <v>92</v>
      </c>
      <c r="D60" s="81" t="s">
        <v>173</v>
      </c>
      <c r="E60" s="108">
        <v>1</v>
      </c>
      <c r="F60" s="124">
        <v>250</v>
      </c>
      <c r="G60" s="192" t="s">
        <v>79</v>
      </c>
      <c r="H60" s="193">
        <v>1</v>
      </c>
      <c r="I60" s="196">
        <f t="shared" si="35"/>
        <v>250</v>
      </c>
      <c r="J60" s="198">
        <v>1200</v>
      </c>
      <c r="K60" s="63">
        <f t="shared" si="44"/>
        <v>1200</v>
      </c>
      <c r="L60" s="128">
        <f t="shared" si="36"/>
        <v>345.73794046497846</v>
      </c>
      <c r="M60" s="63">
        <f t="shared" si="37"/>
        <v>115.48023552520718</v>
      </c>
      <c r="N60" s="93">
        <f t="shared" si="38"/>
        <v>738.78182400981439</v>
      </c>
      <c r="O60" s="57">
        <v>10</v>
      </c>
      <c r="P60" s="57">
        <f t="shared" si="39"/>
        <v>2010.6719005601592</v>
      </c>
      <c r="Q60" s="84">
        <f t="shared" si="13"/>
        <v>1041.1180548539644</v>
      </c>
      <c r="R60" s="8">
        <v>223</v>
      </c>
      <c r="S60" s="162">
        <f t="shared" si="40"/>
        <v>223</v>
      </c>
      <c r="T60" s="158">
        <f t="shared" si="41"/>
        <v>0.11090819936254828</v>
      </c>
      <c r="U60" s="158">
        <f t="shared" si="42"/>
        <v>0.62870429258089788</v>
      </c>
      <c r="V60" s="159">
        <f t="shared" si="43"/>
        <v>0.76931105941078171</v>
      </c>
      <c r="W60" s="160"/>
      <c r="X60" s="161">
        <f t="shared" si="45"/>
        <v>0.36743032207492177</v>
      </c>
      <c r="Y60" s="161">
        <f t="shared" si="46"/>
        <v>0.8852264152932714</v>
      </c>
      <c r="Z60" s="4">
        <f t="shared" si="47"/>
        <v>0.49721897872421389</v>
      </c>
    </row>
    <row r="61" spans="1:111" s="3" customFormat="1" x14ac:dyDescent="0.3">
      <c r="A61" s="6"/>
      <c r="B61" s="82" t="s">
        <v>181</v>
      </c>
      <c r="C61" s="59" t="s">
        <v>92</v>
      </c>
      <c r="D61" s="81" t="s">
        <v>173</v>
      </c>
      <c r="E61" s="108">
        <v>1</v>
      </c>
      <c r="F61" s="124">
        <v>3923</v>
      </c>
      <c r="G61" s="192" t="s">
        <v>79</v>
      </c>
      <c r="H61" s="193">
        <v>1</v>
      </c>
      <c r="I61" s="196">
        <f t="shared" si="35"/>
        <v>3923</v>
      </c>
      <c r="J61" s="198">
        <v>26080</v>
      </c>
      <c r="K61" s="63">
        <f t="shared" si="44"/>
        <v>26080</v>
      </c>
      <c r="L61" s="128">
        <f t="shared" si="36"/>
        <v>6765.3551400771466</v>
      </c>
      <c r="M61" s="63">
        <f t="shared" si="37"/>
        <v>2331.9571664092377</v>
      </c>
      <c r="N61" s="93">
        <f t="shared" si="38"/>
        <v>16982.687693513617</v>
      </c>
      <c r="O61" s="57">
        <v>15</v>
      </c>
      <c r="P61" s="57">
        <f t="shared" si="39"/>
        <v>43103.492586871951</v>
      </c>
      <c r="Q61" s="84">
        <f t="shared" si="13"/>
        <v>16337.224516768409</v>
      </c>
      <c r="R61" s="8">
        <v>4945</v>
      </c>
      <c r="S61" s="162">
        <f t="shared" si="40"/>
        <v>4945</v>
      </c>
      <c r="T61" s="158">
        <f t="shared" si="41"/>
        <v>0.11472388206207913</v>
      </c>
      <c r="U61" s="158">
        <f t="shared" si="42"/>
        <v>0.49374710120938886</v>
      </c>
      <c r="V61" s="159">
        <f t="shared" si="43"/>
        <v>0.9622142640147977</v>
      </c>
      <c r="W61" s="160"/>
      <c r="X61" s="161">
        <f t="shared" si="45"/>
        <v>0.39399794945354477</v>
      </c>
      <c r="Y61" s="161">
        <f t="shared" si="46"/>
        <v>0.77302116860085457</v>
      </c>
      <c r="Z61" s="4">
        <f t="shared" si="47"/>
        <v>0.54630155941356029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</row>
    <row r="62" spans="1:111" s="3" customFormat="1" x14ac:dyDescent="0.3">
      <c r="A62" s="6"/>
      <c r="B62" s="82" t="s">
        <v>182</v>
      </c>
      <c r="C62" s="59" t="s">
        <v>92</v>
      </c>
      <c r="D62" s="81" t="s">
        <v>173</v>
      </c>
      <c r="E62" s="108">
        <v>1</v>
      </c>
      <c r="F62" s="124">
        <v>8900</v>
      </c>
      <c r="G62" s="192" t="s">
        <v>79</v>
      </c>
      <c r="H62" s="193">
        <v>1</v>
      </c>
      <c r="I62" s="196">
        <f t="shared" si="35"/>
        <v>8900</v>
      </c>
      <c r="J62" s="198">
        <v>174500</v>
      </c>
      <c r="K62" s="63">
        <f t="shared" si="44"/>
        <v>174500</v>
      </c>
      <c r="L62" s="128">
        <f t="shared" si="36"/>
        <v>19847.301308914608</v>
      </c>
      <c r="M62" s="63">
        <f t="shared" si="37"/>
        <v>7035.7203353548057</v>
      </c>
      <c r="N62" s="93">
        <f t="shared" si="38"/>
        <v>147616.97835573059</v>
      </c>
      <c r="O62" s="57">
        <v>25</v>
      </c>
      <c r="P62" s="57">
        <f t="shared" si="39"/>
        <v>136571.56300788454</v>
      </c>
      <c r="Q62" s="84">
        <f t="shared" si="13"/>
        <v>37063.80275280113</v>
      </c>
      <c r="R62" s="8">
        <v>16031</v>
      </c>
      <c r="S62" s="162">
        <f t="shared" si="40"/>
        <v>16031</v>
      </c>
      <c r="T62" s="158">
        <f t="shared" si="41"/>
        <v>0.11738168361648244</v>
      </c>
      <c r="U62" s="158">
        <f t="shared" si="42"/>
        <v>0.38876909353183475</v>
      </c>
      <c r="V62" s="159">
        <f t="shared" si="43"/>
        <v>1.1398479109484427</v>
      </c>
      <c r="W62" s="160"/>
      <c r="X62" s="161">
        <f t="shared" si="45"/>
        <v>1.0808763926001812</v>
      </c>
      <c r="Y62" s="161">
        <f t="shared" si="46"/>
        <v>1.3522638025155336</v>
      </c>
      <c r="Z62" s="4">
        <f t="shared" si="47"/>
        <v>0.28481036133959731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</row>
    <row r="63" spans="1:111" s="3" customFormat="1" x14ac:dyDescent="0.3">
      <c r="A63" s="6"/>
      <c r="B63" s="82" t="s">
        <v>183</v>
      </c>
      <c r="C63" s="59" t="s">
        <v>92</v>
      </c>
      <c r="D63" s="81" t="s">
        <v>173</v>
      </c>
      <c r="E63" s="108">
        <v>1</v>
      </c>
      <c r="F63" s="124">
        <v>684.1</v>
      </c>
      <c r="G63" s="192" t="s">
        <v>79</v>
      </c>
      <c r="H63" s="193">
        <v>1</v>
      </c>
      <c r="I63" s="196">
        <f t="shared" si="35"/>
        <v>684.1</v>
      </c>
      <c r="J63" s="198">
        <v>810</v>
      </c>
      <c r="K63" s="63">
        <f t="shared" si="44"/>
        <v>810</v>
      </c>
      <c r="L63" s="128">
        <f t="shared" si="36"/>
        <v>1045.3106241546807</v>
      </c>
      <c r="M63" s="63">
        <f t="shared" si="37"/>
        <v>354.49580247379856</v>
      </c>
      <c r="N63" s="93">
        <f t="shared" si="38"/>
        <v>0</v>
      </c>
      <c r="O63" s="57">
        <v>12</v>
      </c>
      <c r="P63" s="57">
        <f t="shared" si="39"/>
        <v>6357.4622771955219</v>
      </c>
      <c r="Q63" s="84">
        <f t="shared" si="13"/>
        <v>2848.915445302388</v>
      </c>
      <c r="R63" s="8">
        <v>405</v>
      </c>
      <c r="S63" s="162">
        <f t="shared" si="40"/>
        <v>405</v>
      </c>
      <c r="T63" s="158">
        <f t="shared" si="41"/>
        <v>6.3704664273471448E-2</v>
      </c>
      <c r="U63" s="158">
        <f t="shared" si="42"/>
        <v>0.51182615065988146</v>
      </c>
      <c r="V63" s="159">
        <f t="shared" si="43"/>
        <v>0.92925647602960504</v>
      </c>
      <c r="W63" s="160"/>
      <c r="X63" s="161">
        <f t="shared" si="45"/>
        <v>0</v>
      </c>
      <c r="Y63" s="161">
        <f t="shared" si="46"/>
        <v>0.44812148638640997</v>
      </c>
      <c r="Z63" s="4">
        <f t="shared" si="47"/>
        <v>0.96530839640560206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</row>
    <row r="64" spans="1:111" s="3" customFormat="1" x14ac:dyDescent="0.3">
      <c r="A64" s="6"/>
      <c r="B64" s="82" t="s">
        <v>184</v>
      </c>
      <c r="C64" s="59" t="s">
        <v>93</v>
      </c>
      <c r="D64" s="81" t="s">
        <v>172</v>
      </c>
      <c r="E64" s="108">
        <v>1</v>
      </c>
      <c r="F64" s="122">
        <v>3809</v>
      </c>
      <c r="G64" s="192" t="s">
        <v>79</v>
      </c>
      <c r="H64" s="193">
        <v>1</v>
      </c>
      <c r="I64" s="196">
        <f t="shared" si="35"/>
        <v>3809</v>
      </c>
      <c r="J64" s="198">
        <v>47028</v>
      </c>
      <c r="K64" s="63">
        <f t="shared" si="44"/>
        <v>47028</v>
      </c>
      <c r="L64" s="128">
        <f t="shared" si="36"/>
        <v>6568.7580241024343</v>
      </c>
      <c r="M64" s="63">
        <f t="shared" si="37"/>
        <v>2264.1919059018069</v>
      </c>
      <c r="N64" s="93">
        <f t="shared" si="38"/>
        <v>38195.050069995763</v>
      </c>
      <c r="O64" s="57">
        <v>15</v>
      </c>
      <c r="P64" s="57">
        <f t="shared" si="39"/>
        <v>41850.931242262363</v>
      </c>
      <c r="Q64" s="84">
        <f t="shared" si="13"/>
        <v>15862.474683755001</v>
      </c>
      <c r="R64" s="8">
        <v>4801</v>
      </c>
      <c r="S64" s="162">
        <f t="shared" si="40"/>
        <v>4801</v>
      </c>
      <c r="T64" s="158">
        <f t="shared" ref="T64" si="48">IF(ISERROR(S64/P64),0,S64/P64)</f>
        <v>0.11471668269956684</v>
      </c>
      <c r="U64" s="158">
        <f t="shared" ref="U64" si="49">IF(P64=0,0,(S64+Q64)/P64)</f>
        <v>0.49373990184687661</v>
      </c>
      <c r="V64" s="159">
        <f t="shared" si="43"/>
        <v>0.96222829433577295</v>
      </c>
      <c r="W64" s="160"/>
      <c r="X64" s="161">
        <f t="shared" ref="X64" si="50">IF(ISERROR((N64)/P64),0,(N64)/P64)</f>
        <v>0.91264516550172303</v>
      </c>
      <c r="Y64" s="161">
        <f t="shared" ref="Y64" si="51">IF(P64=0,0,((N64)+Q64)/P64)</f>
        <v>1.2916683846490329</v>
      </c>
      <c r="Z64" s="4">
        <f t="shared" si="47"/>
        <v>0.32694356762559146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</row>
    <row r="65" spans="1:111" s="3" customFormat="1" ht="13.5" thickBot="1" x14ac:dyDescent="0.35">
      <c r="A65" s="6"/>
      <c r="B65" s="75"/>
      <c r="C65" s="59"/>
      <c r="D65" s="91"/>
      <c r="E65" s="164"/>
      <c r="F65" s="165"/>
      <c r="G65" s="192"/>
      <c r="H65" s="194"/>
      <c r="I65" s="196"/>
      <c r="J65" s="63"/>
      <c r="K65" s="63"/>
      <c r="L65" s="63"/>
      <c r="M65" s="63"/>
      <c r="N65" s="5"/>
      <c r="O65" s="90"/>
      <c r="P65" s="57"/>
      <c r="Q65" s="7"/>
      <c r="R65" s="85"/>
      <c r="S65" s="163"/>
      <c r="T65" s="158"/>
      <c r="U65" s="158"/>
      <c r="V65" s="159"/>
      <c r="W65" s="160"/>
      <c r="X65" s="161"/>
      <c r="Y65" s="161"/>
      <c r="Z65" s="4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</row>
    <row r="66" spans="1:111" ht="13.5" thickBot="1" x14ac:dyDescent="0.35">
      <c r="B66" s="15" t="s">
        <v>2</v>
      </c>
      <c r="C66" s="16"/>
      <c r="D66" s="16"/>
      <c r="E66" s="104"/>
      <c r="F66" s="17"/>
      <c r="G66" s="18"/>
      <c r="H66" s="19"/>
      <c r="I66" s="17">
        <v>222194.34</v>
      </c>
      <c r="J66" s="235"/>
      <c r="K66" s="17">
        <f t="shared" ref="K66" si="52">SUM(K9:K65)</f>
        <v>1211835.6024000002</v>
      </c>
      <c r="L66" s="235"/>
      <c r="M66" s="235"/>
      <c r="N66" s="95">
        <f>SUM(N11:N64)</f>
        <v>673660.11479714152</v>
      </c>
      <c r="O66" s="236">
        <f>SUMPRODUCT(I11:I64,O11:O64)/SUM(I11:I64)</f>
        <v>18.03859568092744</v>
      </c>
      <c r="P66" s="20">
        <f>SUM(P11:P65)</f>
        <v>2674049.8951495714</v>
      </c>
      <c r="Q66" s="237">
        <f>SUM(Q11:Q65)</f>
        <v>925322.1399999999</v>
      </c>
      <c r="R66" s="21"/>
      <c r="S66" s="238">
        <f>SUM(S11:S65)</f>
        <v>443695.26500000001</v>
      </c>
      <c r="T66" s="70">
        <f t="shared" ref="T66" si="53">IF(ISERROR(S66/P66),0,S66/P66)</f>
        <v>0.16592632239391411</v>
      </c>
      <c r="U66" s="71">
        <f t="shared" ref="U66" si="54">IF(P66=0,0,(S66+Q66)/P66)</f>
        <v>0.5119640465509806</v>
      </c>
      <c r="V66" s="72">
        <f t="shared" si="43"/>
        <v>0.93323682396864793</v>
      </c>
      <c r="W66" s="73"/>
      <c r="X66" s="74">
        <f t="shared" ref="X66" si="55">IF(ISERROR((N66)/P66),0,(N66)/P66)</f>
        <v>0.25192503551227147</v>
      </c>
      <c r="Y66" s="96">
        <f t="shared" ref="Y66" si="56">IF(P66=0,0,((N66)+Q66)/P66)</f>
        <v>0.59796275966933798</v>
      </c>
      <c r="Z66" s="97">
        <f t="shared" ref="Z66" si="57">(VLOOKUP($O66,AC,5)*$I66)/($N66+Q66)</f>
        <v>0.71008485178220238</v>
      </c>
    </row>
    <row r="67" spans="1:111" s="9" customFormat="1" x14ac:dyDescent="0.3">
      <c r="B67" s="6"/>
      <c r="C67" s="75"/>
      <c r="D67" s="75"/>
      <c r="E67" s="105"/>
      <c r="F67" s="29"/>
      <c r="G67" s="29"/>
      <c r="H67" s="11"/>
      <c r="I67" s="197"/>
      <c r="J67" s="29"/>
      <c r="K67" s="29"/>
      <c r="L67" s="29"/>
      <c r="M67" s="29"/>
      <c r="N67" s="212"/>
      <c r="O67" s="211"/>
      <c r="P67" s="76"/>
      <c r="Q67" s="29"/>
      <c r="R67" s="65"/>
      <c r="S67" s="86"/>
      <c r="T67" s="77"/>
      <c r="U67" s="29"/>
      <c r="V67" s="78"/>
      <c r="W67" s="29"/>
      <c r="X67" s="12"/>
      <c r="Y67" s="12"/>
      <c r="Z67" s="6"/>
    </row>
    <row r="68" spans="1:111" s="9" customFormat="1" x14ac:dyDescent="0.3">
      <c r="B68" s="27" t="s">
        <v>202</v>
      </c>
      <c r="C68" s="79">
        <v>8.7599999999999997E-2</v>
      </c>
      <c r="D68" s="79"/>
      <c r="E68" s="106"/>
      <c r="F68" s="66"/>
      <c r="G68" s="202"/>
      <c r="H68" s="203"/>
      <c r="I68" s="197"/>
      <c r="J68" s="203"/>
      <c r="K68" s="203"/>
      <c r="L68" s="203"/>
      <c r="M68" s="203"/>
      <c r="N68" s="209"/>
      <c r="O68" s="197"/>
      <c r="P68" s="210"/>
      <c r="Q68" s="210"/>
      <c r="R68" s="210"/>
      <c r="S68" s="210"/>
      <c r="T68" s="204"/>
      <c r="U68" s="205"/>
      <c r="V68" s="206"/>
      <c r="W68" s="203"/>
      <c r="X68" s="66"/>
      <c r="Y68" s="66"/>
      <c r="Z68" s="66"/>
    </row>
    <row r="69" spans="1:111" s="9" customFormat="1" x14ac:dyDescent="0.3">
      <c r="B69" s="27" t="s">
        <v>18</v>
      </c>
      <c r="C69" s="79">
        <v>0.02</v>
      </c>
      <c r="D69" s="79"/>
      <c r="E69" s="107"/>
      <c r="G69" s="66"/>
      <c r="H69" s="23"/>
      <c r="I69" s="207"/>
      <c r="J69" s="6"/>
      <c r="K69" s="6"/>
      <c r="L69" s="6"/>
      <c r="M69" s="6"/>
      <c r="N69" s="6"/>
      <c r="O69" s="6"/>
      <c r="P69" s="92"/>
      <c r="Q69" s="29"/>
      <c r="R69" s="29"/>
      <c r="S69" s="208"/>
      <c r="T69" s="28"/>
      <c r="U69" s="28"/>
      <c r="V69" s="28"/>
      <c r="W69" s="28"/>
      <c r="X69" s="28"/>
      <c r="Y69" s="28"/>
    </row>
    <row r="70" spans="1:111" s="9" customFormat="1" ht="20.25" customHeight="1" x14ac:dyDescent="0.3">
      <c r="B70" s="27" t="s">
        <v>203</v>
      </c>
      <c r="C70" s="79">
        <v>4.1700000000000001E-2</v>
      </c>
      <c r="D70" s="79"/>
      <c r="E70" s="106"/>
      <c r="G70" s="66"/>
      <c r="H70" s="23"/>
      <c r="I70" s="23"/>
      <c r="K70" s="216"/>
      <c r="L70" s="217" t="s">
        <v>199</v>
      </c>
      <c r="M70" s="218">
        <f>K66-N66</f>
        <v>538175.48760285869</v>
      </c>
      <c r="Q70" s="28"/>
      <c r="R70" s="28"/>
      <c r="S70" s="23"/>
      <c r="T70" s="28"/>
      <c r="U70" s="28"/>
      <c r="V70" s="28"/>
      <c r="W70" s="28"/>
      <c r="X70" s="28"/>
      <c r="Y70" s="28"/>
    </row>
    <row r="71" spans="1:111" s="9" customFormat="1" x14ac:dyDescent="0.3">
      <c r="C71" s="27"/>
      <c r="D71" s="27"/>
      <c r="E71" s="99"/>
      <c r="F71" s="28"/>
      <c r="G71" s="28"/>
      <c r="H71" s="125"/>
      <c r="I71" s="23"/>
      <c r="Q71" s="28"/>
      <c r="R71" s="28"/>
      <c r="S71" s="23"/>
      <c r="T71" s="28"/>
      <c r="U71" s="28"/>
      <c r="V71" s="28"/>
      <c r="W71" s="28"/>
      <c r="X71" s="28"/>
      <c r="Y71" s="28"/>
    </row>
    <row r="72" spans="1:111" s="27" customFormat="1" ht="12.75" customHeight="1" x14ac:dyDescent="0.3">
      <c r="B72" s="27" t="s">
        <v>175</v>
      </c>
      <c r="E72" s="99"/>
      <c r="G72" s="28"/>
      <c r="H72" s="26"/>
      <c r="I72" s="87"/>
      <c r="S72" s="26"/>
    </row>
    <row r="73" spans="1:111" s="27" customFormat="1" x14ac:dyDescent="0.3">
      <c r="B73" s="199">
        <f>B79</f>
        <v>925322.14</v>
      </c>
      <c r="E73" s="99"/>
      <c r="G73" s="67"/>
      <c r="H73" s="26"/>
      <c r="I73" s="87"/>
      <c r="S73" s="26"/>
    </row>
    <row r="74" spans="1:111" s="27" customFormat="1" ht="16.899999999999999" customHeight="1" x14ac:dyDescent="0.3">
      <c r="B74" s="27" t="s">
        <v>70</v>
      </c>
      <c r="E74" s="99"/>
      <c r="G74" s="28"/>
      <c r="H74" s="26"/>
      <c r="I74" s="87"/>
      <c r="S74" s="26"/>
    </row>
    <row r="75" spans="1:111" s="27" customFormat="1" ht="14.5" customHeight="1" x14ac:dyDescent="0.3">
      <c r="B75" s="200">
        <f>B79/2</f>
        <v>462661.07</v>
      </c>
      <c r="E75" s="99"/>
      <c r="G75" s="69"/>
      <c r="H75" s="26"/>
      <c r="I75" s="87"/>
      <c r="S75" s="26"/>
    </row>
    <row r="76" spans="1:111" s="27" customFormat="1" ht="16.899999999999999" customHeight="1" x14ac:dyDescent="0.3">
      <c r="B76" s="27" t="s">
        <v>71</v>
      </c>
      <c r="E76" s="99"/>
      <c r="G76" s="28"/>
      <c r="H76" s="26"/>
      <c r="I76" s="87"/>
      <c r="S76" s="26"/>
    </row>
    <row r="77" spans="1:111" s="27" customFormat="1" ht="14.5" customHeight="1" x14ac:dyDescent="0.3">
      <c r="B77" s="200">
        <f>B79/2</f>
        <v>462661.07</v>
      </c>
      <c r="E77" s="99"/>
      <c r="G77" s="69"/>
      <c r="H77" s="26"/>
      <c r="I77" s="87"/>
      <c r="S77" s="26"/>
    </row>
    <row r="78" spans="1:111" s="27" customFormat="1" x14ac:dyDescent="0.3">
      <c r="E78" s="99"/>
      <c r="G78" s="28"/>
      <c r="H78" s="26"/>
      <c r="I78" s="87"/>
      <c r="S78" s="26"/>
    </row>
    <row r="79" spans="1:111" s="27" customFormat="1" ht="18" customHeight="1" x14ac:dyDescent="0.3">
      <c r="B79" s="201">
        <v>925322.14</v>
      </c>
      <c r="C79" s="67"/>
      <c r="E79" s="99"/>
      <c r="G79" s="28"/>
      <c r="H79" s="26"/>
      <c r="I79" s="87"/>
      <c r="S79" s="26"/>
    </row>
    <row r="80" spans="1:111" s="9" customFormat="1" x14ac:dyDescent="0.3">
      <c r="B80" s="27"/>
      <c r="C80" s="68"/>
      <c r="D80" s="27"/>
      <c r="E80" s="99"/>
      <c r="F80" s="28"/>
      <c r="G80" s="28"/>
      <c r="H80" s="125"/>
      <c r="I80" s="88"/>
      <c r="Q80" s="28"/>
      <c r="R80" s="28"/>
      <c r="S80" s="23"/>
      <c r="T80" s="28"/>
      <c r="U80" s="28"/>
      <c r="V80" s="28"/>
      <c r="W80" s="28"/>
      <c r="X80" s="28"/>
      <c r="Y80" s="28"/>
    </row>
    <row r="81" spans="2:27" s="9" customFormat="1" x14ac:dyDescent="0.3">
      <c r="B81" s="27"/>
      <c r="C81" s="69"/>
      <c r="D81" s="27"/>
      <c r="E81" s="99"/>
      <c r="F81" s="28"/>
      <c r="G81" s="28"/>
      <c r="H81" s="125"/>
      <c r="I81" s="88"/>
      <c r="Q81" s="28"/>
      <c r="R81" s="28"/>
      <c r="S81" s="23"/>
      <c r="T81" s="28"/>
      <c r="U81" s="28"/>
      <c r="V81" s="28"/>
      <c r="W81" s="28"/>
      <c r="X81" s="28"/>
      <c r="Y81" s="28"/>
    </row>
    <row r="82" spans="2:27" s="9" customFormat="1" x14ac:dyDescent="0.3">
      <c r="B82" s="80"/>
      <c r="C82" s="27"/>
      <c r="D82" s="27"/>
      <c r="E82" s="99"/>
      <c r="F82" s="28"/>
      <c r="G82" s="28"/>
      <c r="H82" s="125"/>
      <c r="I82" s="88"/>
      <c r="Q82" s="28"/>
      <c r="R82" s="28"/>
      <c r="S82" s="23"/>
      <c r="T82" s="28"/>
      <c r="U82" s="28"/>
      <c r="V82" s="28"/>
      <c r="W82" s="28"/>
      <c r="X82" s="28"/>
      <c r="Y82" s="28"/>
    </row>
    <row r="83" spans="2:27" s="9" customFormat="1" x14ac:dyDescent="0.3">
      <c r="C83" s="27"/>
      <c r="D83" s="27"/>
      <c r="E83" s="99"/>
      <c r="F83" s="28"/>
      <c r="G83" s="28"/>
      <c r="H83" s="125"/>
      <c r="I83" s="88"/>
      <c r="Q83" s="28"/>
      <c r="R83" s="28"/>
      <c r="S83" s="23"/>
      <c r="T83" s="28"/>
      <c r="U83" s="28"/>
      <c r="V83" s="28"/>
      <c r="W83" s="28"/>
      <c r="X83" s="28"/>
      <c r="Y83" s="28"/>
    </row>
    <row r="84" spans="2:27" s="9" customFormat="1" x14ac:dyDescent="0.3">
      <c r="C84" s="27"/>
      <c r="D84" s="27"/>
      <c r="E84" s="99"/>
      <c r="F84" s="28"/>
      <c r="G84" s="28"/>
      <c r="H84" s="125"/>
      <c r="I84" s="88"/>
      <c r="Q84" s="28"/>
      <c r="R84" s="28"/>
      <c r="S84" s="89"/>
      <c r="T84" s="28"/>
      <c r="U84" s="28"/>
      <c r="V84" s="28"/>
      <c r="W84" s="28"/>
      <c r="X84" s="28"/>
      <c r="Y84" s="28"/>
    </row>
    <row r="85" spans="2:27" s="9" customFormat="1" x14ac:dyDescent="0.3">
      <c r="C85" s="27"/>
      <c r="D85" s="27"/>
      <c r="E85" s="99"/>
      <c r="F85" s="28"/>
      <c r="G85" s="28"/>
      <c r="H85" s="125"/>
      <c r="I85" s="88"/>
      <c r="Q85" s="28"/>
      <c r="R85" s="28"/>
      <c r="S85" s="23"/>
      <c r="T85" s="28"/>
      <c r="U85" s="28"/>
      <c r="V85" s="28"/>
      <c r="W85" s="28"/>
      <c r="X85" s="28"/>
      <c r="Y85" s="28"/>
      <c r="Z85" s="6"/>
      <c r="AA85" s="6"/>
    </row>
    <row r="86" spans="2:27" s="6" customFormat="1" x14ac:dyDescent="0.3">
      <c r="B86" s="9"/>
      <c r="C86" s="27"/>
      <c r="D86" s="27"/>
      <c r="E86" s="99"/>
      <c r="F86" s="28"/>
      <c r="G86" s="28"/>
      <c r="H86" s="125"/>
      <c r="I86" s="125"/>
      <c r="J86" s="9"/>
      <c r="K86" s="9"/>
      <c r="L86" s="9"/>
      <c r="M86" s="9"/>
      <c r="N86" s="9"/>
      <c r="O86" s="9"/>
      <c r="P86" s="9"/>
      <c r="Q86" s="28"/>
      <c r="R86" s="28"/>
      <c r="S86" s="23"/>
      <c r="T86" s="28"/>
      <c r="U86" s="28"/>
      <c r="V86" s="28"/>
      <c r="W86" s="28"/>
      <c r="X86" s="28"/>
      <c r="Y86" s="28"/>
      <c r="Z86" s="9"/>
    </row>
    <row r="87" spans="2:27" s="9" customFormat="1" x14ac:dyDescent="0.3">
      <c r="C87" s="27"/>
      <c r="D87" s="27"/>
      <c r="E87" s="99"/>
      <c r="F87" s="28"/>
      <c r="G87" s="28"/>
      <c r="H87" s="125"/>
      <c r="I87" s="125"/>
      <c r="Q87" s="28"/>
      <c r="R87" s="28"/>
      <c r="S87" s="23"/>
      <c r="T87" s="28"/>
      <c r="U87" s="28"/>
      <c r="V87" s="28"/>
      <c r="W87" s="28"/>
      <c r="X87" s="28"/>
      <c r="Y87" s="28"/>
    </row>
    <row r="88" spans="2:27" s="9" customFormat="1" x14ac:dyDescent="0.3">
      <c r="C88" s="27"/>
      <c r="D88" s="27"/>
      <c r="E88" s="99"/>
      <c r="F88" s="28"/>
      <c r="G88" s="28"/>
      <c r="H88" s="125"/>
      <c r="I88" s="125"/>
      <c r="Q88" s="28"/>
      <c r="R88" s="28"/>
      <c r="S88" s="23"/>
      <c r="T88" s="28"/>
      <c r="U88" s="28"/>
      <c r="V88" s="28"/>
      <c r="W88" s="28"/>
      <c r="X88" s="28"/>
      <c r="Y88" s="28"/>
    </row>
    <row r="89" spans="2:27" s="9" customFormat="1" x14ac:dyDescent="0.3">
      <c r="C89" s="27"/>
      <c r="D89" s="27"/>
      <c r="E89" s="99"/>
      <c r="F89" s="28"/>
      <c r="G89" s="28"/>
      <c r="H89" s="125"/>
      <c r="I89" s="125"/>
      <c r="Q89" s="28"/>
      <c r="R89" s="28"/>
      <c r="S89" s="23"/>
      <c r="T89" s="28"/>
      <c r="U89" s="28"/>
      <c r="V89" s="28"/>
      <c r="W89" s="28"/>
      <c r="X89" s="28"/>
      <c r="Y89" s="28"/>
    </row>
    <row r="90" spans="2:27" s="9" customFormat="1" x14ac:dyDescent="0.3">
      <c r="C90" s="27"/>
      <c r="D90" s="27"/>
      <c r="E90" s="99"/>
      <c r="F90" s="28"/>
      <c r="G90" s="28"/>
      <c r="H90" s="125"/>
      <c r="I90" s="125"/>
      <c r="Q90" s="28"/>
      <c r="R90" s="28"/>
      <c r="S90" s="23"/>
      <c r="T90" s="28"/>
      <c r="U90" s="28"/>
      <c r="V90" s="28"/>
      <c r="W90" s="28"/>
      <c r="X90" s="28"/>
      <c r="Y90" s="28"/>
    </row>
    <row r="91" spans="2:27" s="9" customFormat="1" x14ac:dyDescent="0.3">
      <c r="C91" s="27"/>
      <c r="D91" s="27"/>
      <c r="E91" s="99"/>
      <c r="F91" s="28"/>
      <c r="G91" s="28"/>
      <c r="H91" s="125"/>
      <c r="I91" s="125"/>
      <c r="Q91" s="28"/>
      <c r="R91" s="28"/>
      <c r="S91" s="23"/>
      <c r="T91" s="28"/>
      <c r="U91" s="28"/>
      <c r="V91" s="28"/>
      <c r="W91" s="28"/>
      <c r="X91" s="28"/>
      <c r="Y91" s="28"/>
    </row>
    <row r="92" spans="2:27" s="9" customFormat="1" x14ac:dyDescent="0.3">
      <c r="C92" s="27"/>
      <c r="D92" s="27"/>
      <c r="E92" s="99"/>
      <c r="F92" s="28"/>
      <c r="G92" s="28"/>
      <c r="H92" s="125"/>
      <c r="I92" s="125"/>
      <c r="Q92" s="28"/>
      <c r="R92" s="28"/>
      <c r="S92" s="23"/>
      <c r="T92" s="28"/>
      <c r="U92" s="28"/>
      <c r="V92" s="28"/>
      <c r="W92" s="28"/>
      <c r="X92" s="28"/>
      <c r="Y92" s="28"/>
    </row>
    <row r="93" spans="2:27" s="9" customFormat="1" x14ac:dyDescent="0.3">
      <c r="C93" s="27"/>
      <c r="D93" s="27"/>
      <c r="E93" s="99"/>
      <c r="F93" s="28"/>
      <c r="G93" s="28"/>
      <c r="H93" s="125"/>
      <c r="I93" s="125"/>
      <c r="Q93" s="28"/>
      <c r="R93" s="28"/>
      <c r="S93" s="23"/>
      <c r="T93" s="28"/>
      <c r="U93" s="28"/>
      <c r="V93" s="28"/>
      <c r="W93" s="28"/>
      <c r="X93" s="28"/>
      <c r="Y93" s="28"/>
    </row>
    <row r="94" spans="2:27" s="9" customFormat="1" x14ac:dyDescent="0.3">
      <c r="C94" s="27"/>
      <c r="D94" s="27"/>
      <c r="E94" s="99"/>
      <c r="F94" s="28"/>
      <c r="G94" s="28"/>
      <c r="H94" s="125"/>
      <c r="I94" s="125"/>
      <c r="Q94" s="28"/>
      <c r="R94" s="28"/>
      <c r="S94" s="23"/>
      <c r="T94" s="28"/>
      <c r="U94" s="28"/>
      <c r="V94" s="28"/>
      <c r="W94" s="28"/>
      <c r="X94" s="28"/>
      <c r="Y94" s="28"/>
    </row>
    <row r="95" spans="2:27" s="9" customFormat="1" x14ac:dyDescent="0.3">
      <c r="C95" s="27"/>
      <c r="D95" s="27"/>
      <c r="E95" s="99"/>
      <c r="F95" s="28"/>
      <c r="G95" s="28"/>
      <c r="H95" s="125"/>
      <c r="I95" s="125"/>
      <c r="Q95" s="28"/>
      <c r="R95" s="28"/>
      <c r="S95" s="23"/>
      <c r="T95" s="28"/>
      <c r="U95" s="28"/>
      <c r="V95" s="28"/>
      <c r="W95" s="28"/>
      <c r="X95" s="28"/>
      <c r="Y95" s="28"/>
    </row>
    <row r="96" spans="2:27" s="9" customFormat="1" x14ac:dyDescent="0.3">
      <c r="C96" s="27"/>
      <c r="D96" s="27"/>
      <c r="E96" s="99"/>
      <c r="F96" s="28"/>
      <c r="G96" s="28"/>
      <c r="H96" s="125"/>
      <c r="I96" s="125"/>
      <c r="Q96" s="28"/>
      <c r="R96" s="28"/>
      <c r="S96" s="23"/>
      <c r="T96" s="28"/>
      <c r="U96" s="28"/>
      <c r="V96" s="28"/>
      <c r="W96" s="28"/>
      <c r="X96" s="28"/>
      <c r="Y96" s="28"/>
    </row>
    <row r="97" spans="3:25" s="9" customFormat="1" x14ac:dyDescent="0.3">
      <c r="C97" s="27"/>
      <c r="D97" s="27"/>
      <c r="E97" s="99"/>
      <c r="F97" s="28"/>
      <c r="G97" s="28"/>
      <c r="H97" s="125"/>
      <c r="I97" s="125"/>
      <c r="Q97" s="28"/>
      <c r="R97" s="28"/>
      <c r="S97" s="23"/>
      <c r="T97" s="28"/>
      <c r="U97" s="28"/>
      <c r="V97" s="28"/>
      <c r="W97" s="28"/>
      <c r="X97" s="28"/>
      <c r="Y97" s="28"/>
    </row>
    <row r="98" spans="3:25" s="9" customFormat="1" x14ac:dyDescent="0.3">
      <c r="C98" s="27"/>
      <c r="D98" s="27"/>
      <c r="E98" s="99"/>
      <c r="F98" s="28"/>
      <c r="G98" s="28"/>
      <c r="H98" s="125"/>
      <c r="I98" s="125"/>
      <c r="Q98" s="28"/>
      <c r="R98" s="28"/>
      <c r="S98" s="23"/>
      <c r="T98" s="28"/>
      <c r="U98" s="28"/>
      <c r="V98" s="28"/>
      <c r="W98" s="28"/>
      <c r="X98" s="28"/>
      <c r="Y98" s="28"/>
    </row>
    <row r="99" spans="3:25" s="9" customFormat="1" x14ac:dyDescent="0.3">
      <c r="C99" s="27"/>
      <c r="D99" s="27"/>
      <c r="E99" s="99"/>
      <c r="F99" s="28"/>
      <c r="G99" s="28"/>
      <c r="H99" s="125"/>
      <c r="I99" s="125"/>
      <c r="Q99" s="28"/>
      <c r="R99" s="28"/>
      <c r="S99" s="23"/>
      <c r="T99" s="28"/>
      <c r="U99" s="28"/>
      <c r="V99" s="28"/>
      <c r="W99" s="28"/>
      <c r="X99" s="28"/>
      <c r="Y99" s="28"/>
    </row>
    <row r="100" spans="3:25" s="9" customFormat="1" x14ac:dyDescent="0.3">
      <c r="C100" s="27"/>
      <c r="D100" s="27"/>
      <c r="E100" s="99"/>
      <c r="F100" s="28"/>
      <c r="G100" s="28"/>
      <c r="H100" s="125"/>
      <c r="I100" s="125"/>
      <c r="Q100" s="28"/>
      <c r="R100" s="28"/>
      <c r="S100" s="23"/>
      <c r="T100" s="28"/>
      <c r="U100" s="28"/>
      <c r="V100" s="28"/>
      <c r="W100" s="28"/>
      <c r="X100" s="28"/>
      <c r="Y100" s="28"/>
    </row>
    <row r="101" spans="3:25" s="9" customFormat="1" x14ac:dyDescent="0.3">
      <c r="C101" s="27"/>
      <c r="D101" s="27"/>
      <c r="E101" s="99"/>
      <c r="F101" s="28"/>
      <c r="G101" s="28"/>
      <c r="H101" s="125"/>
      <c r="I101" s="125"/>
      <c r="Q101" s="28"/>
      <c r="R101" s="28"/>
      <c r="S101" s="23"/>
      <c r="T101" s="28"/>
      <c r="U101" s="28"/>
      <c r="V101" s="28"/>
      <c r="W101" s="28"/>
      <c r="X101" s="28"/>
      <c r="Y101" s="28"/>
    </row>
    <row r="102" spans="3:25" s="9" customFormat="1" x14ac:dyDescent="0.3">
      <c r="C102" s="27"/>
      <c r="D102" s="27"/>
      <c r="E102" s="99"/>
      <c r="F102" s="28"/>
      <c r="G102" s="28"/>
      <c r="H102" s="125"/>
      <c r="I102" s="125"/>
      <c r="Q102" s="28"/>
      <c r="R102" s="28"/>
      <c r="S102" s="23"/>
      <c r="T102" s="28"/>
      <c r="U102" s="28"/>
      <c r="V102" s="28"/>
      <c r="W102" s="28"/>
      <c r="X102" s="28"/>
      <c r="Y102" s="28"/>
    </row>
    <row r="103" spans="3:25" s="9" customFormat="1" x14ac:dyDescent="0.3">
      <c r="C103" s="27"/>
      <c r="D103" s="27"/>
      <c r="E103" s="99"/>
      <c r="F103" s="28"/>
      <c r="G103" s="28"/>
      <c r="H103" s="125"/>
      <c r="I103" s="125"/>
      <c r="Q103" s="28"/>
      <c r="R103" s="28"/>
      <c r="S103" s="23"/>
      <c r="T103" s="28"/>
      <c r="U103" s="28"/>
      <c r="V103" s="28"/>
      <c r="W103" s="28"/>
      <c r="X103" s="28"/>
      <c r="Y103" s="28"/>
    </row>
    <row r="104" spans="3:25" s="9" customFormat="1" x14ac:dyDescent="0.3">
      <c r="C104" s="27"/>
      <c r="D104" s="27"/>
      <c r="E104" s="99"/>
      <c r="F104" s="28"/>
      <c r="G104" s="28"/>
      <c r="H104" s="125"/>
      <c r="I104" s="125"/>
      <c r="Q104" s="28"/>
      <c r="R104" s="28"/>
      <c r="S104" s="23"/>
      <c r="T104" s="28"/>
      <c r="U104" s="28"/>
      <c r="V104" s="28"/>
      <c r="W104" s="28"/>
      <c r="X104" s="28"/>
      <c r="Y104" s="28"/>
    </row>
    <row r="105" spans="3:25" s="9" customFormat="1" x14ac:dyDescent="0.3">
      <c r="C105" s="27"/>
      <c r="D105" s="27"/>
      <c r="E105" s="99"/>
      <c r="F105" s="28"/>
      <c r="G105" s="28"/>
      <c r="H105" s="125"/>
      <c r="I105" s="125"/>
      <c r="Q105" s="28"/>
      <c r="R105" s="28"/>
      <c r="S105" s="23"/>
      <c r="T105" s="28"/>
      <c r="U105" s="28"/>
      <c r="V105" s="28"/>
      <c r="W105" s="28"/>
      <c r="X105" s="28"/>
      <c r="Y105" s="28"/>
    </row>
    <row r="106" spans="3:25" s="9" customFormat="1" x14ac:dyDescent="0.3">
      <c r="C106" s="27"/>
      <c r="D106" s="27"/>
      <c r="E106" s="99"/>
      <c r="F106" s="28"/>
      <c r="G106" s="28"/>
      <c r="H106" s="125"/>
      <c r="I106" s="125"/>
      <c r="Q106" s="28"/>
      <c r="R106" s="28"/>
      <c r="S106" s="23"/>
      <c r="T106" s="28"/>
      <c r="U106" s="28"/>
      <c r="V106" s="28"/>
      <c r="W106" s="28"/>
      <c r="X106" s="28"/>
      <c r="Y106" s="28"/>
    </row>
    <row r="107" spans="3:25" s="9" customFormat="1" x14ac:dyDescent="0.3">
      <c r="C107" s="27"/>
      <c r="D107" s="27"/>
      <c r="E107" s="99"/>
      <c r="F107" s="28"/>
      <c r="G107" s="28"/>
      <c r="H107" s="125"/>
      <c r="I107" s="125"/>
      <c r="Q107" s="28"/>
      <c r="R107" s="28"/>
      <c r="S107" s="23"/>
      <c r="T107" s="28"/>
      <c r="U107" s="28"/>
      <c r="V107" s="28"/>
      <c r="W107" s="28"/>
      <c r="X107" s="28"/>
      <c r="Y107" s="28"/>
    </row>
    <row r="108" spans="3:25" s="9" customFormat="1" x14ac:dyDescent="0.3">
      <c r="C108" s="27"/>
      <c r="D108" s="27"/>
      <c r="E108" s="99"/>
      <c r="F108" s="28"/>
      <c r="G108" s="28"/>
      <c r="H108" s="125"/>
      <c r="I108" s="125"/>
      <c r="Q108" s="28"/>
      <c r="R108" s="28"/>
      <c r="S108" s="23"/>
      <c r="T108" s="28"/>
      <c r="U108" s="28"/>
      <c r="V108" s="28"/>
      <c r="W108" s="28"/>
      <c r="X108" s="28"/>
      <c r="Y108" s="28"/>
    </row>
    <row r="109" spans="3:25" s="9" customFormat="1" x14ac:dyDescent="0.3">
      <c r="C109" s="27"/>
      <c r="D109" s="27"/>
      <c r="E109" s="99"/>
      <c r="F109" s="28"/>
      <c r="G109" s="28"/>
      <c r="H109" s="125"/>
      <c r="I109" s="125"/>
      <c r="Q109" s="28"/>
      <c r="R109" s="28"/>
      <c r="S109" s="23"/>
      <c r="T109" s="28"/>
      <c r="U109" s="28"/>
      <c r="V109" s="28"/>
      <c r="W109" s="28"/>
      <c r="X109" s="28"/>
      <c r="Y109" s="28"/>
    </row>
    <row r="110" spans="3:25" s="9" customFormat="1" x14ac:dyDescent="0.3">
      <c r="C110" s="27"/>
      <c r="D110" s="27"/>
      <c r="E110" s="99"/>
      <c r="F110" s="28"/>
      <c r="G110" s="28"/>
      <c r="H110" s="125"/>
      <c r="I110" s="125"/>
      <c r="Q110" s="28"/>
      <c r="R110" s="28"/>
      <c r="S110" s="23"/>
      <c r="T110" s="28"/>
      <c r="U110" s="28"/>
      <c r="V110" s="28"/>
      <c r="W110" s="28"/>
      <c r="X110" s="28"/>
      <c r="Y110" s="28"/>
    </row>
    <row r="111" spans="3:25" s="9" customFormat="1" x14ac:dyDescent="0.3">
      <c r="C111" s="27"/>
      <c r="D111" s="27"/>
      <c r="E111" s="99"/>
      <c r="F111" s="28"/>
      <c r="G111" s="28"/>
      <c r="H111" s="125"/>
      <c r="I111" s="125"/>
      <c r="Q111" s="28"/>
      <c r="R111" s="28"/>
      <c r="S111" s="23"/>
      <c r="T111" s="28"/>
      <c r="U111" s="28"/>
      <c r="V111" s="28"/>
      <c r="W111" s="28"/>
      <c r="X111" s="28"/>
      <c r="Y111" s="28"/>
    </row>
    <row r="112" spans="3:25" s="9" customFormat="1" x14ac:dyDescent="0.3">
      <c r="C112" s="27"/>
      <c r="D112" s="27"/>
      <c r="E112" s="99"/>
      <c r="F112" s="28"/>
      <c r="G112" s="28"/>
      <c r="H112" s="125"/>
      <c r="I112" s="125"/>
      <c r="Q112" s="28"/>
      <c r="R112" s="28"/>
      <c r="S112" s="23"/>
      <c r="T112" s="28"/>
      <c r="U112" s="28"/>
      <c r="V112" s="28"/>
      <c r="W112" s="28"/>
      <c r="X112" s="28"/>
      <c r="Y112" s="28"/>
    </row>
    <row r="113" spans="3:25" s="9" customFormat="1" x14ac:dyDescent="0.3">
      <c r="C113" s="27"/>
      <c r="D113" s="27"/>
      <c r="E113" s="99"/>
      <c r="F113" s="28"/>
      <c r="G113" s="28"/>
      <c r="H113" s="125"/>
      <c r="I113" s="125"/>
      <c r="Q113" s="28"/>
      <c r="R113" s="28"/>
      <c r="S113" s="23"/>
      <c r="T113" s="28"/>
      <c r="U113" s="28"/>
      <c r="V113" s="28"/>
      <c r="W113" s="28"/>
      <c r="X113" s="28"/>
      <c r="Y113" s="28"/>
    </row>
    <row r="114" spans="3:25" s="9" customFormat="1" x14ac:dyDescent="0.3">
      <c r="C114" s="27"/>
      <c r="D114" s="27"/>
      <c r="E114" s="99"/>
      <c r="F114" s="28"/>
      <c r="G114" s="28"/>
      <c r="H114" s="125"/>
      <c r="I114" s="125"/>
      <c r="Q114" s="28"/>
      <c r="R114" s="28"/>
      <c r="S114" s="23"/>
      <c r="T114" s="28"/>
      <c r="U114" s="28"/>
      <c r="V114" s="28"/>
      <c r="W114" s="28"/>
      <c r="X114" s="28"/>
      <c r="Y114" s="28"/>
    </row>
    <row r="115" spans="3:25" s="9" customFormat="1" x14ac:dyDescent="0.3">
      <c r="C115" s="27"/>
      <c r="D115" s="27"/>
      <c r="E115" s="99"/>
      <c r="F115" s="28"/>
      <c r="G115" s="28"/>
      <c r="H115" s="125"/>
      <c r="I115" s="125"/>
      <c r="Q115" s="28"/>
      <c r="R115" s="28"/>
      <c r="S115" s="23"/>
      <c r="T115" s="28"/>
      <c r="U115" s="28"/>
      <c r="V115" s="28"/>
      <c r="W115" s="28"/>
      <c r="X115" s="28"/>
      <c r="Y115" s="28"/>
    </row>
    <row r="116" spans="3:25" s="9" customFormat="1" x14ac:dyDescent="0.3">
      <c r="C116" s="27"/>
      <c r="D116" s="27"/>
      <c r="E116" s="99"/>
      <c r="F116" s="28"/>
      <c r="G116" s="28"/>
      <c r="H116" s="125"/>
      <c r="I116" s="125"/>
      <c r="Q116" s="28"/>
      <c r="R116" s="28"/>
      <c r="S116" s="23"/>
      <c r="T116" s="28"/>
      <c r="U116" s="28"/>
      <c r="V116" s="28"/>
      <c r="W116" s="28"/>
      <c r="X116" s="28"/>
      <c r="Y116" s="28"/>
    </row>
    <row r="117" spans="3:25" s="9" customFormat="1" x14ac:dyDescent="0.3">
      <c r="C117" s="27"/>
      <c r="D117" s="27"/>
      <c r="E117" s="99"/>
      <c r="F117" s="28"/>
      <c r="G117" s="28"/>
      <c r="H117" s="125"/>
      <c r="I117" s="125"/>
      <c r="Q117" s="28"/>
      <c r="R117" s="28"/>
      <c r="S117" s="23"/>
      <c r="T117" s="28"/>
      <c r="U117" s="28"/>
      <c r="V117" s="28"/>
      <c r="W117" s="28"/>
      <c r="X117" s="28"/>
      <c r="Y117" s="28"/>
    </row>
    <row r="118" spans="3:25" s="9" customFormat="1" x14ac:dyDescent="0.3">
      <c r="C118" s="27"/>
      <c r="D118" s="27"/>
      <c r="E118" s="99"/>
      <c r="F118" s="28"/>
      <c r="G118" s="28"/>
      <c r="H118" s="125"/>
      <c r="I118" s="125"/>
      <c r="Q118" s="28"/>
      <c r="R118" s="28"/>
      <c r="S118" s="23"/>
      <c r="T118" s="28"/>
      <c r="U118" s="28"/>
      <c r="V118" s="28"/>
      <c r="W118" s="28"/>
      <c r="X118" s="28"/>
      <c r="Y118" s="28"/>
    </row>
    <row r="119" spans="3:25" s="9" customFormat="1" x14ac:dyDescent="0.3">
      <c r="C119" s="27"/>
      <c r="D119" s="27"/>
      <c r="E119" s="99"/>
      <c r="F119" s="28"/>
      <c r="G119" s="28"/>
      <c r="H119" s="125"/>
      <c r="I119" s="125"/>
      <c r="Q119" s="28"/>
      <c r="R119" s="28"/>
      <c r="S119" s="23"/>
      <c r="T119" s="28"/>
      <c r="U119" s="28"/>
      <c r="V119" s="28"/>
      <c r="W119" s="28"/>
      <c r="X119" s="28"/>
      <c r="Y119" s="28"/>
    </row>
    <row r="120" spans="3:25" s="9" customFormat="1" x14ac:dyDescent="0.3">
      <c r="C120" s="27"/>
      <c r="D120" s="27"/>
      <c r="E120" s="99"/>
      <c r="F120" s="28"/>
      <c r="G120" s="28"/>
      <c r="H120" s="125"/>
      <c r="I120" s="125"/>
      <c r="Q120" s="28"/>
      <c r="R120" s="28"/>
      <c r="S120" s="23"/>
      <c r="T120" s="28"/>
      <c r="U120" s="28"/>
      <c r="V120" s="28"/>
      <c r="W120" s="28"/>
      <c r="X120" s="28"/>
      <c r="Y120" s="28"/>
    </row>
    <row r="121" spans="3:25" s="9" customFormat="1" x14ac:dyDescent="0.3">
      <c r="C121" s="27"/>
      <c r="D121" s="27"/>
      <c r="E121" s="99"/>
      <c r="F121" s="28"/>
      <c r="G121" s="28"/>
      <c r="H121" s="125"/>
      <c r="I121" s="125"/>
      <c r="Q121" s="28"/>
      <c r="R121" s="28"/>
      <c r="S121" s="23"/>
      <c r="T121" s="28"/>
      <c r="U121" s="28"/>
      <c r="V121" s="28"/>
      <c r="W121" s="28"/>
      <c r="X121" s="28"/>
      <c r="Y121" s="28"/>
    </row>
    <row r="122" spans="3:25" s="9" customFormat="1" x14ac:dyDescent="0.3">
      <c r="C122" s="27"/>
      <c r="D122" s="27"/>
      <c r="E122" s="99"/>
      <c r="F122" s="28"/>
      <c r="G122" s="28"/>
      <c r="H122" s="125"/>
      <c r="I122" s="125"/>
      <c r="Q122" s="28"/>
      <c r="R122" s="28"/>
      <c r="S122" s="23"/>
      <c r="T122" s="28"/>
      <c r="U122" s="28"/>
      <c r="V122" s="28"/>
      <c r="W122" s="28"/>
      <c r="X122" s="28"/>
      <c r="Y122" s="28"/>
    </row>
    <row r="123" spans="3:25" s="9" customFormat="1" x14ac:dyDescent="0.3">
      <c r="C123" s="27"/>
      <c r="D123" s="27"/>
      <c r="E123" s="99"/>
      <c r="F123" s="28"/>
      <c r="G123" s="28"/>
      <c r="H123" s="125"/>
      <c r="I123" s="125"/>
      <c r="Q123" s="28"/>
      <c r="R123" s="28"/>
      <c r="S123" s="23"/>
      <c r="T123" s="28"/>
      <c r="U123" s="28"/>
      <c r="V123" s="28"/>
      <c r="W123" s="28"/>
      <c r="X123" s="28"/>
      <c r="Y123" s="28"/>
    </row>
    <row r="124" spans="3:25" s="9" customFormat="1" x14ac:dyDescent="0.3">
      <c r="C124" s="27"/>
      <c r="D124" s="27"/>
      <c r="E124" s="99"/>
      <c r="F124" s="28"/>
      <c r="G124" s="28"/>
      <c r="H124" s="125"/>
      <c r="I124" s="125"/>
      <c r="Q124" s="28"/>
      <c r="R124" s="28"/>
      <c r="S124" s="23"/>
      <c r="T124" s="28"/>
      <c r="U124" s="28"/>
      <c r="V124" s="28"/>
      <c r="W124" s="28"/>
      <c r="X124" s="28"/>
      <c r="Y124" s="28"/>
    </row>
    <row r="125" spans="3:25" s="9" customFormat="1" x14ac:dyDescent="0.3">
      <c r="C125" s="27"/>
      <c r="D125" s="27"/>
      <c r="E125" s="99"/>
      <c r="F125" s="28"/>
      <c r="G125" s="28"/>
      <c r="H125" s="125"/>
      <c r="I125" s="125"/>
      <c r="Q125" s="28"/>
      <c r="R125" s="28"/>
      <c r="S125" s="23"/>
      <c r="T125" s="28"/>
      <c r="U125" s="28"/>
      <c r="V125" s="28"/>
      <c r="W125" s="28"/>
      <c r="X125" s="28"/>
      <c r="Y125" s="28"/>
    </row>
    <row r="126" spans="3:25" s="9" customFormat="1" x14ac:dyDescent="0.3">
      <c r="C126" s="27"/>
      <c r="D126" s="27"/>
      <c r="E126" s="99"/>
      <c r="F126" s="28"/>
      <c r="G126" s="28"/>
      <c r="H126" s="125"/>
      <c r="I126" s="125"/>
      <c r="Q126" s="28"/>
      <c r="R126" s="28"/>
      <c r="S126" s="23"/>
      <c r="T126" s="28"/>
      <c r="U126" s="28"/>
      <c r="V126" s="28"/>
      <c r="W126" s="28"/>
      <c r="X126" s="28"/>
      <c r="Y126" s="28"/>
    </row>
    <row r="127" spans="3:25" s="9" customFormat="1" x14ac:dyDescent="0.3">
      <c r="C127" s="27"/>
      <c r="D127" s="27"/>
      <c r="E127" s="99"/>
      <c r="F127" s="28"/>
      <c r="G127" s="28"/>
      <c r="H127" s="125"/>
      <c r="I127" s="125"/>
      <c r="Q127" s="28"/>
      <c r="R127" s="28"/>
      <c r="S127" s="23"/>
      <c r="T127" s="28"/>
      <c r="U127" s="28"/>
      <c r="V127" s="28"/>
      <c r="W127" s="28"/>
      <c r="X127" s="28"/>
      <c r="Y127" s="28"/>
    </row>
    <row r="128" spans="3:25" s="9" customFormat="1" x14ac:dyDescent="0.3">
      <c r="C128" s="27"/>
      <c r="D128" s="27"/>
      <c r="E128" s="99"/>
      <c r="F128" s="28"/>
      <c r="G128" s="28"/>
      <c r="H128" s="125"/>
      <c r="I128" s="125"/>
      <c r="Q128" s="28"/>
      <c r="R128" s="28"/>
      <c r="S128" s="23"/>
      <c r="T128" s="28"/>
      <c r="U128" s="28"/>
      <c r="V128" s="28"/>
      <c r="W128" s="28"/>
      <c r="X128" s="28"/>
      <c r="Y128" s="28"/>
    </row>
    <row r="129" spans="3:25" s="9" customFormat="1" x14ac:dyDescent="0.3">
      <c r="C129" s="27"/>
      <c r="D129" s="27"/>
      <c r="E129" s="99"/>
      <c r="F129" s="28"/>
      <c r="G129" s="28"/>
      <c r="H129" s="125"/>
      <c r="I129" s="125"/>
      <c r="Q129" s="28"/>
      <c r="R129" s="28"/>
      <c r="S129" s="23"/>
      <c r="T129" s="28"/>
      <c r="U129" s="28"/>
      <c r="V129" s="28"/>
      <c r="W129" s="28"/>
      <c r="X129" s="28"/>
      <c r="Y129" s="28"/>
    </row>
    <row r="130" spans="3:25" s="9" customFormat="1" x14ac:dyDescent="0.3">
      <c r="C130" s="27"/>
      <c r="D130" s="27"/>
      <c r="E130" s="99"/>
      <c r="F130" s="28"/>
      <c r="G130" s="28"/>
      <c r="H130" s="125"/>
      <c r="I130" s="125"/>
      <c r="Q130" s="28"/>
      <c r="R130" s="28"/>
      <c r="S130" s="23"/>
      <c r="T130" s="28"/>
      <c r="U130" s="28"/>
      <c r="V130" s="28"/>
      <c r="W130" s="28"/>
      <c r="X130" s="28"/>
      <c r="Y130" s="28"/>
    </row>
    <row r="131" spans="3:25" s="9" customFormat="1" x14ac:dyDescent="0.3">
      <c r="C131" s="27"/>
      <c r="D131" s="27"/>
      <c r="E131" s="99"/>
      <c r="F131" s="28"/>
      <c r="G131" s="28"/>
      <c r="H131" s="125"/>
      <c r="I131" s="125"/>
      <c r="Q131" s="28"/>
      <c r="R131" s="28"/>
      <c r="S131" s="23"/>
      <c r="T131" s="28"/>
      <c r="U131" s="28"/>
      <c r="V131" s="28"/>
      <c r="W131" s="28"/>
      <c r="X131" s="28"/>
      <c r="Y131" s="28"/>
    </row>
    <row r="132" spans="3:25" s="9" customFormat="1" x14ac:dyDescent="0.3">
      <c r="C132" s="27"/>
      <c r="D132" s="27"/>
      <c r="E132" s="99"/>
      <c r="F132" s="28"/>
      <c r="G132" s="28"/>
      <c r="H132" s="125"/>
      <c r="I132" s="125"/>
      <c r="Q132" s="28"/>
      <c r="R132" s="28"/>
      <c r="S132" s="23"/>
      <c r="T132" s="28"/>
      <c r="U132" s="28"/>
      <c r="V132" s="28"/>
      <c r="W132" s="28"/>
      <c r="X132" s="28"/>
      <c r="Y132" s="28"/>
    </row>
    <row r="133" spans="3:25" s="9" customFormat="1" x14ac:dyDescent="0.3">
      <c r="C133" s="27"/>
      <c r="D133" s="27"/>
      <c r="E133" s="99"/>
      <c r="F133" s="28"/>
      <c r="G133" s="28"/>
      <c r="H133" s="125"/>
      <c r="I133" s="125"/>
      <c r="Q133" s="28"/>
      <c r="R133" s="28"/>
      <c r="S133" s="23"/>
      <c r="T133" s="28"/>
      <c r="U133" s="28"/>
      <c r="V133" s="28"/>
      <c r="W133" s="28"/>
      <c r="X133" s="28"/>
      <c r="Y133" s="28"/>
    </row>
    <row r="134" spans="3:25" s="9" customFormat="1" x14ac:dyDescent="0.3">
      <c r="C134" s="27"/>
      <c r="D134" s="27"/>
      <c r="E134" s="99"/>
      <c r="F134" s="28"/>
      <c r="G134" s="28"/>
      <c r="H134" s="125"/>
      <c r="I134" s="125"/>
      <c r="Q134" s="28"/>
      <c r="R134" s="28"/>
      <c r="S134" s="23"/>
      <c r="T134" s="28"/>
      <c r="U134" s="28"/>
      <c r="V134" s="28"/>
      <c r="W134" s="28"/>
      <c r="X134" s="28"/>
      <c r="Y134" s="28"/>
    </row>
    <row r="135" spans="3:25" s="9" customFormat="1" x14ac:dyDescent="0.3">
      <c r="C135" s="27"/>
      <c r="D135" s="27"/>
      <c r="E135" s="99"/>
      <c r="F135" s="28"/>
      <c r="G135" s="28"/>
      <c r="H135" s="125"/>
      <c r="I135" s="125"/>
      <c r="Q135" s="28"/>
      <c r="R135" s="28"/>
      <c r="S135" s="23"/>
      <c r="T135" s="28"/>
      <c r="U135" s="28"/>
      <c r="V135" s="28"/>
      <c r="W135" s="28"/>
      <c r="X135" s="28"/>
      <c r="Y135" s="28"/>
    </row>
    <row r="136" spans="3:25" s="9" customFormat="1" x14ac:dyDescent="0.3">
      <c r="C136" s="27"/>
      <c r="D136" s="27"/>
      <c r="E136" s="99"/>
      <c r="F136" s="28"/>
      <c r="G136" s="28"/>
      <c r="H136" s="125"/>
      <c r="I136" s="125"/>
      <c r="Q136" s="28"/>
      <c r="R136" s="28"/>
      <c r="S136" s="23"/>
      <c r="T136" s="28"/>
      <c r="U136" s="28"/>
      <c r="V136" s="28"/>
      <c r="W136" s="28"/>
      <c r="X136" s="28"/>
      <c r="Y136" s="28"/>
    </row>
    <row r="137" spans="3:25" s="9" customFormat="1" x14ac:dyDescent="0.3">
      <c r="C137" s="27"/>
      <c r="D137" s="27"/>
      <c r="E137" s="99"/>
      <c r="F137" s="28"/>
      <c r="G137" s="28"/>
      <c r="H137" s="125"/>
      <c r="I137" s="125"/>
      <c r="Q137" s="28"/>
      <c r="R137" s="28"/>
      <c r="S137" s="23"/>
      <c r="T137" s="28"/>
      <c r="U137" s="28"/>
      <c r="V137" s="28"/>
      <c r="W137" s="28"/>
      <c r="X137" s="28"/>
      <c r="Y137" s="28"/>
    </row>
    <row r="138" spans="3:25" s="9" customFormat="1" x14ac:dyDescent="0.3">
      <c r="C138" s="27"/>
      <c r="D138" s="27"/>
      <c r="E138" s="99"/>
      <c r="F138" s="28"/>
      <c r="G138" s="28"/>
      <c r="H138" s="125"/>
      <c r="I138" s="125"/>
      <c r="Q138" s="28"/>
      <c r="R138" s="28"/>
      <c r="S138" s="23"/>
      <c r="T138" s="28"/>
      <c r="U138" s="28"/>
      <c r="V138" s="28"/>
      <c r="W138" s="28"/>
      <c r="X138" s="28"/>
      <c r="Y138" s="28"/>
    </row>
    <row r="139" spans="3:25" s="9" customFormat="1" x14ac:dyDescent="0.3">
      <c r="C139" s="27"/>
      <c r="D139" s="27"/>
      <c r="E139" s="99"/>
      <c r="F139" s="28"/>
      <c r="G139" s="28"/>
      <c r="H139" s="125"/>
      <c r="I139" s="125"/>
      <c r="Q139" s="28"/>
      <c r="R139" s="28"/>
      <c r="S139" s="23"/>
      <c r="T139" s="28"/>
      <c r="U139" s="28"/>
      <c r="V139" s="28"/>
      <c r="W139" s="28"/>
      <c r="X139" s="28"/>
      <c r="Y139" s="28"/>
    </row>
    <row r="140" spans="3:25" s="9" customFormat="1" x14ac:dyDescent="0.3">
      <c r="C140" s="27"/>
      <c r="D140" s="27"/>
      <c r="E140" s="99"/>
      <c r="F140" s="28"/>
      <c r="G140" s="28"/>
      <c r="H140" s="125"/>
      <c r="I140" s="125"/>
      <c r="Q140" s="28"/>
      <c r="R140" s="28"/>
      <c r="S140" s="23"/>
      <c r="T140" s="28"/>
      <c r="U140" s="28"/>
      <c r="V140" s="28"/>
      <c r="W140" s="28"/>
      <c r="X140" s="28"/>
      <c r="Y140" s="28"/>
    </row>
    <row r="141" spans="3:25" s="9" customFormat="1" x14ac:dyDescent="0.3">
      <c r="C141" s="27"/>
      <c r="D141" s="27"/>
      <c r="E141" s="99"/>
      <c r="F141" s="28"/>
      <c r="G141" s="28"/>
      <c r="H141" s="125"/>
      <c r="I141" s="125"/>
      <c r="Q141" s="28"/>
      <c r="R141" s="28"/>
      <c r="S141" s="23"/>
      <c r="T141" s="28"/>
      <c r="U141" s="28"/>
      <c r="V141" s="28"/>
      <c r="W141" s="28"/>
      <c r="X141" s="28"/>
      <c r="Y141" s="28"/>
    </row>
    <row r="142" spans="3:25" s="9" customFormat="1" x14ac:dyDescent="0.3">
      <c r="C142" s="27"/>
      <c r="D142" s="27"/>
      <c r="E142" s="99"/>
      <c r="F142" s="28"/>
      <c r="G142" s="28"/>
      <c r="H142" s="125"/>
      <c r="I142" s="125"/>
      <c r="Q142" s="28"/>
      <c r="R142" s="28"/>
      <c r="S142" s="23"/>
      <c r="T142" s="28"/>
      <c r="U142" s="28"/>
      <c r="V142" s="28"/>
      <c r="W142" s="28"/>
      <c r="X142" s="28"/>
      <c r="Y142" s="28"/>
    </row>
    <row r="143" spans="3:25" s="9" customFormat="1" x14ac:dyDescent="0.3">
      <c r="C143" s="27"/>
      <c r="D143" s="27"/>
      <c r="E143" s="99"/>
      <c r="F143" s="28"/>
      <c r="G143" s="28"/>
      <c r="H143" s="125"/>
      <c r="I143" s="125"/>
      <c r="Q143" s="28"/>
      <c r="R143" s="28"/>
      <c r="S143" s="23"/>
      <c r="T143" s="28"/>
      <c r="U143" s="28"/>
      <c r="V143" s="28"/>
      <c r="W143" s="28"/>
      <c r="X143" s="28"/>
      <c r="Y143" s="28"/>
    </row>
    <row r="144" spans="3:25" s="9" customFormat="1" x14ac:dyDescent="0.3">
      <c r="C144" s="27"/>
      <c r="D144" s="27"/>
      <c r="E144" s="99"/>
      <c r="F144" s="28"/>
      <c r="G144" s="28"/>
      <c r="H144" s="125"/>
      <c r="I144" s="125"/>
      <c r="Q144" s="28"/>
      <c r="R144" s="28"/>
      <c r="S144" s="23"/>
      <c r="T144" s="28"/>
      <c r="U144" s="28"/>
      <c r="V144" s="28"/>
      <c r="W144" s="28"/>
      <c r="X144" s="28"/>
      <c r="Y144" s="28"/>
    </row>
    <row r="145" spans="3:25" s="9" customFormat="1" x14ac:dyDescent="0.3">
      <c r="C145" s="27"/>
      <c r="D145" s="27"/>
      <c r="E145" s="99"/>
      <c r="F145" s="28"/>
      <c r="G145" s="28"/>
      <c r="H145" s="125"/>
      <c r="I145" s="125"/>
      <c r="Q145" s="28"/>
      <c r="R145" s="28"/>
      <c r="S145" s="23"/>
      <c r="T145" s="28"/>
      <c r="U145" s="28"/>
      <c r="V145" s="28"/>
      <c r="W145" s="28"/>
      <c r="X145" s="28"/>
      <c r="Y145" s="28"/>
    </row>
    <row r="146" spans="3:25" s="9" customFormat="1" x14ac:dyDescent="0.3">
      <c r="C146" s="27"/>
      <c r="D146" s="27"/>
      <c r="E146" s="99"/>
      <c r="F146" s="28"/>
      <c r="G146" s="28"/>
      <c r="H146" s="125"/>
      <c r="I146" s="125"/>
      <c r="Q146" s="28"/>
      <c r="R146" s="28"/>
      <c r="S146" s="23"/>
      <c r="T146" s="28"/>
      <c r="U146" s="28"/>
      <c r="V146" s="28"/>
      <c r="W146" s="28"/>
      <c r="X146" s="28"/>
      <c r="Y146" s="28"/>
    </row>
    <row r="147" spans="3:25" s="9" customFormat="1" x14ac:dyDescent="0.3">
      <c r="C147" s="27"/>
      <c r="D147" s="27"/>
      <c r="E147" s="99"/>
      <c r="F147" s="28"/>
      <c r="G147" s="28"/>
      <c r="H147" s="125"/>
      <c r="I147" s="125"/>
      <c r="Q147" s="28"/>
      <c r="R147" s="28"/>
      <c r="S147" s="23"/>
      <c r="T147" s="28"/>
      <c r="U147" s="28"/>
      <c r="V147" s="28"/>
      <c r="W147" s="28"/>
      <c r="X147" s="28"/>
      <c r="Y147" s="28"/>
    </row>
    <row r="148" spans="3:25" s="9" customFormat="1" x14ac:dyDescent="0.3">
      <c r="C148" s="27"/>
      <c r="D148" s="27"/>
      <c r="E148" s="99"/>
      <c r="F148" s="28"/>
      <c r="G148" s="28"/>
      <c r="H148" s="125"/>
      <c r="I148" s="125"/>
      <c r="Q148" s="28"/>
      <c r="R148" s="28"/>
      <c r="S148" s="23"/>
      <c r="T148" s="28"/>
      <c r="U148" s="28"/>
      <c r="V148" s="28"/>
      <c r="W148" s="28"/>
      <c r="X148" s="28"/>
      <c r="Y148" s="28"/>
    </row>
    <row r="149" spans="3:25" s="9" customFormat="1" x14ac:dyDescent="0.3">
      <c r="C149" s="27"/>
      <c r="D149" s="27"/>
      <c r="E149" s="99"/>
      <c r="F149" s="28"/>
      <c r="G149" s="28"/>
      <c r="H149" s="125"/>
      <c r="I149" s="125"/>
      <c r="Q149" s="28"/>
      <c r="R149" s="28"/>
      <c r="S149" s="23"/>
      <c r="T149" s="28"/>
      <c r="U149" s="28"/>
      <c r="V149" s="28"/>
      <c r="W149" s="28"/>
      <c r="X149" s="28"/>
      <c r="Y149" s="28"/>
    </row>
    <row r="150" spans="3:25" s="9" customFormat="1" x14ac:dyDescent="0.3">
      <c r="C150" s="27"/>
      <c r="D150" s="27"/>
      <c r="E150" s="99"/>
      <c r="F150" s="28"/>
      <c r="G150" s="28"/>
      <c r="H150" s="125"/>
      <c r="I150" s="125"/>
      <c r="Q150" s="28"/>
      <c r="R150" s="28"/>
      <c r="S150" s="23"/>
      <c r="T150" s="28"/>
      <c r="U150" s="28"/>
      <c r="V150" s="28"/>
      <c r="W150" s="28"/>
      <c r="X150" s="28"/>
      <c r="Y150" s="28"/>
    </row>
    <row r="151" spans="3:25" s="9" customFormat="1" x14ac:dyDescent="0.3">
      <c r="C151" s="27"/>
      <c r="D151" s="27"/>
      <c r="E151" s="99"/>
      <c r="F151" s="28"/>
      <c r="G151" s="28"/>
      <c r="H151" s="125"/>
      <c r="I151" s="125"/>
      <c r="Q151" s="28"/>
      <c r="R151" s="28"/>
      <c r="S151" s="23"/>
      <c r="T151" s="28"/>
      <c r="U151" s="28"/>
      <c r="V151" s="28"/>
      <c r="W151" s="28"/>
      <c r="X151" s="28"/>
      <c r="Y151" s="28"/>
    </row>
    <row r="152" spans="3:25" s="9" customFormat="1" x14ac:dyDescent="0.3">
      <c r="C152" s="27"/>
      <c r="D152" s="27"/>
      <c r="E152" s="99"/>
      <c r="F152" s="28"/>
      <c r="G152" s="28"/>
      <c r="H152" s="125"/>
      <c r="I152" s="125"/>
      <c r="Q152" s="28"/>
      <c r="R152" s="28"/>
      <c r="S152" s="23"/>
      <c r="T152" s="28"/>
      <c r="U152" s="28"/>
      <c r="V152" s="28"/>
      <c r="W152" s="28"/>
      <c r="X152" s="28"/>
      <c r="Y152" s="28"/>
    </row>
    <row r="153" spans="3:25" s="9" customFormat="1" x14ac:dyDescent="0.3">
      <c r="C153" s="27"/>
      <c r="D153" s="27"/>
      <c r="E153" s="99"/>
      <c r="F153" s="28"/>
      <c r="G153" s="28"/>
      <c r="H153" s="125"/>
      <c r="I153" s="125"/>
      <c r="Q153" s="28"/>
      <c r="R153" s="28"/>
      <c r="S153" s="23"/>
      <c r="T153" s="28"/>
      <c r="U153" s="28"/>
      <c r="V153" s="28"/>
      <c r="W153" s="28"/>
      <c r="X153" s="28"/>
      <c r="Y153" s="28"/>
    </row>
    <row r="154" spans="3:25" s="9" customFormat="1" x14ac:dyDescent="0.3">
      <c r="C154" s="27"/>
      <c r="D154" s="27"/>
      <c r="E154" s="99"/>
      <c r="F154" s="28"/>
      <c r="G154" s="28"/>
      <c r="H154" s="125"/>
      <c r="I154" s="125"/>
      <c r="Q154" s="28"/>
      <c r="R154" s="28"/>
      <c r="S154" s="23"/>
      <c r="T154" s="28"/>
      <c r="U154" s="28"/>
      <c r="V154" s="28"/>
      <c r="W154" s="28"/>
      <c r="X154" s="28"/>
      <c r="Y154" s="28"/>
    </row>
    <row r="155" spans="3:25" s="9" customFormat="1" x14ac:dyDescent="0.3">
      <c r="C155" s="27"/>
      <c r="D155" s="27"/>
      <c r="E155" s="99"/>
      <c r="F155" s="28"/>
      <c r="G155" s="28"/>
      <c r="H155" s="125"/>
      <c r="I155" s="125"/>
      <c r="Q155" s="28"/>
      <c r="R155" s="28"/>
      <c r="S155" s="23"/>
      <c r="T155" s="28"/>
      <c r="U155" s="28"/>
      <c r="V155" s="28"/>
      <c r="W155" s="28"/>
      <c r="X155" s="28"/>
      <c r="Y155" s="28"/>
    </row>
    <row r="156" spans="3:25" s="9" customFormat="1" x14ac:dyDescent="0.3">
      <c r="C156" s="27"/>
      <c r="D156" s="27"/>
      <c r="E156" s="99"/>
      <c r="F156" s="28"/>
      <c r="G156" s="28"/>
      <c r="H156" s="125"/>
      <c r="I156" s="125"/>
      <c r="Q156" s="28"/>
      <c r="R156" s="28"/>
      <c r="S156" s="23"/>
      <c r="T156" s="28"/>
      <c r="U156" s="28"/>
      <c r="V156" s="28"/>
      <c r="W156" s="28"/>
      <c r="X156" s="28"/>
      <c r="Y156" s="28"/>
    </row>
    <row r="157" spans="3:25" s="9" customFormat="1" x14ac:dyDescent="0.3">
      <c r="C157" s="27"/>
      <c r="D157" s="27"/>
      <c r="E157" s="99"/>
      <c r="F157" s="28"/>
      <c r="G157" s="28"/>
      <c r="H157" s="125"/>
      <c r="I157" s="125"/>
      <c r="Q157" s="28"/>
      <c r="R157" s="28"/>
      <c r="S157" s="23"/>
      <c r="T157" s="28"/>
      <c r="U157" s="28"/>
      <c r="V157" s="28"/>
      <c r="W157" s="28"/>
      <c r="X157" s="28"/>
      <c r="Y157" s="28"/>
    </row>
    <row r="158" spans="3:25" s="9" customFormat="1" x14ac:dyDescent="0.3">
      <c r="C158" s="27"/>
      <c r="D158" s="27"/>
      <c r="E158" s="99"/>
      <c r="F158" s="28"/>
      <c r="G158" s="28"/>
      <c r="H158" s="125"/>
      <c r="I158" s="125"/>
      <c r="Q158" s="28"/>
      <c r="R158" s="28"/>
      <c r="S158" s="23"/>
      <c r="T158" s="28"/>
      <c r="U158" s="28"/>
      <c r="V158" s="28"/>
      <c r="W158" s="28"/>
      <c r="X158" s="28"/>
      <c r="Y158" s="28"/>
    </row>
    <row r="159" spans="3:25" s="9" customFormat="1" x14ac:dyDescent="0.3">
      <c r="C159" s="27"/>
      <c r="D159" s="27"/>
      <c r="E159" s="99"/>
      <c r="F159" s="28"/>
      <c r="G159" s="28"/>
      <c r="H159" s="125"/>
      <c r="I159" s="125"/>
      <c r="Q159" s="28"/>
      <c r="R159" s="28"/>
      <c r="S159" s="23"/>
      <c r="T159" s="28"/>
      <c r="U159" s="28"/>
      <c r="V159" s="28"/>
      <c r="W159" s="28"/>
      <c r="X159" s="28"/>
      <c r="Y159" s="28"/>
    </row>
    <row r="160" spans="3:25" s="9" customFormat="1" x14ac:dyDescent="0.3">
      <c r="C160" s="27"/>
      <c r="D160" s="27"/>
      <c r="E160" s="99"/>
      <c r="F160" s="28"/>
      <c r="G160" s="28"/>
      <c r="H160" s="125"/>
      <c r="I160" s="125"/>
      <c r="Q160" s="28"/>
      <c r="R160" s="28"/>
      <c r="S160" s="23"/>
      <c r="T160" s="28"/>
      <c r="U160" s="28"/>
      <c r="V160" s="28"/>
      <c r="W160" s="28"/>
      <c r="X160" s="28"/>
      <c r="Y160" s="28"/>
    </row>
    <row r="161" spans="3:25" s="9" customFormat="1" x14ac:dyDescent="0.3">
      <c r="C161" s="27"/>
      <c r="D161" s="27"/>
      <c r="E161" s="99"/>
      <c r="F161" s="28"/>
      <c r="G161" s="28"/>
      <c r="H161" s="125"/>
      <c r="I161" s="125"/>
      <c r="Q161" s="28"/>
      <c r="R161" s="28"/>
      <c r="S161" s="23"/>
      <c r="T161" s="28"/>
      <c r="U161" s="28"/>
      <c r="V161" s="28"/>
      <c r="W161" s="28"/>
      <c r="X161" s="28"/>
      <c r="Y161" s="28"/>
    </row>
    <row r="162" spans="3:25" s="9" customFormat="1" x14ac:dyDescent="0.3">
      <c r="C162" s="27"/>
      <c r="D162" s="27"/>
      <c r="E162" s="99"/>
      <c r="F162" s="28"/>
      <c r="G162" s="28"/>
      <c r="H162" s="125"/>
      <c r="I162" s="125"/>
      <c r="Q162" s="28"/>
      <c r="R162" s="28"/>
      <c r="S162" s="23"/>
      <c r="T162" s="28"/>
      <c r="U162" s="28"/>
      <c r="V162" s="28"/>
      <c r="W162" s="28"/>
      <c r="X162" s="28"/>
      <c r="Y162" s="28"/>
    </row>
    <row r="163" spans="3:25" s="9" customFormat="1" x14ac:dyDescent="0.3">
      <c r="C163" s="27"/>
      <c r="D163" s="27"/>
      <c r="E163" s="99"/>
      <c r="F163" s="28"/>
      <c r="G163" s="28"/>
      <c r="H163" s="125"/>
      <c r="I163" s="125"/>
      <c r="Q163" s="28"/>
      <c r="R163" s="28"/>
      <c r="S163" s="23"/>
      <c r="T163" s="28"/>
      <c r="U163" s="28"/>
      <c r="V163" s="28"/>
      <c r="W163" s="28"/>
      <c r="X163" s="28"/>
      <c r="Y163" s="28"/>
    </row>
    <row r="164" spans="3:25" s="9" customFormat="1" x14ac:dyDescent="0.3">
      <c r="C164" s="27"/>
      <c r="D164" s="27"/>
      <c r="E164" s="99"/>
      <c r="F164" s="28"/>
      <c r="G164" s="28"/>
      <c r="H164" s="125"/>
      <c r="I164" s="125"/>
      <c r="Q164" s="28"/>
      <c r="R164" s="28"/>
      <c r="S164" s="23"/>
      <c r="T164" s="28"/>
      <c r="U164" s="28"/>
      <c r="V164" s="28"/>
      <c r="W164" s="28"/>
      <c r="X164" s="28"/>
      <c r="Y164" s="28"/>
    </row>
    <row r="165" spans="3:25" s="9" customFormat="1" x14ac:dyDescent="0.3">
      <c r="C165" s="27"/>
      <c r="D165" s="27"/>
      <c r="E165" s="99"/>
      <c r="F165" s="28"/>
      <c r="G165" s="28"/>
      <c r="H165" s="125"/>
      <c r="I165" s="125"/>
      <c r="Q165" s="28"/>
      <c r="R165" s="28"/>
      <c r="S165" s="23"/>
      <c r="T165" s="28"/>
      <c r="U165" s="28"/>
      <c r="V165" s="28"/>
      <c r="W165" s="28"/>
      <c r="X165" s="28"/>
      <c r="Y165" s="28"/>
    </row>
    <row r="166" spans="3:25" s="9" customFormat="1" x14ac:dyDescent="0.3">
      <c r="C166" s="27"/>
      <c r="D166" s="27"/>
      <c r="E166" s="99"/>
      <c r="F166" s="28"/>
      <c r="G166" s="28"/>
      <c r="H166" s="125"/>
      <c r="I166" s="125"/>
      <c r="Q166" s="28"/>
      <c r="R166" s="28"/>
      <c r="S166" s="23"/>
      <c r="T166" s="28"/>
      <c r="U166" s="28"/>
      <c r="V166" s="28"/>
      <c r="W166" s="28"/>
      <c r="X166" s="28"/>
      <c r="Y166" s="28"/>
    </row>
    <row r="167" spans="3:25" s="9" customFormat="1" x14ac:dyDescent="0.3">
      <c r="C167" s="27"/>
      <c r="D167" s="27"/>
      <c r="E167" s="99"/>
      <c r="F167" s="28"/>
      <c r="G167" s="28"/>
      <c r="H167" s="125"/>
      <c r="I167" s="125"/>
      <c r="Q167" s="28"/>
      <c r="R167" s="28"/>
      <c r="S167" s="23"/>
      <c r="T167" s="28"/>
      <c r="U167" s="28"/>
      <c r="V167" s="28"/>
      <c r="W167" s="28"/>
      <c r="X167" s="28"/>
      <c r="Y167" s="28"/>
    </row>
    <row r="168" spans="3:25" s="9" customFormat="1" x14ac:dyDescent="0.3">
      <c r="C168" s="27"/>
      <c r="D168" s="27"/>
      <c r="E168" s="99"/>
      <c r="F168" s="28"/>
      <c r="G168" s="28"/>
      <c r="H168" s="125"/>
      <c r="I168" s="125"/>
      <c r="Q168" s="28"/>
      <c r="R168" s="28"/>
      <c r="S168" s="23"/>
      <c r="T168" s="28"/>
      <c r="U168" s="28"/>
      <c r="V168" s="28"/>
      <c r="W168" s="28"/>
      <c r="X168" s="28"/>
      <c r="Y168" s="28"/>
    </row>
    <row r="169" spans="3:25" s="9" customFormat="1" x14ac:dyDescent="0.3">
      <c r="C169" s="27"/>
      <c r="D169" s="27"/>
      <c r="E169" s="99"/>
      <c r="F169" s="28"/>
      <c r="G169" s="28"/>
      <c r="H169" s="125"/>
      <c r="I169" s="125"/>
      <c r="Q169" s="28"/>
      <c r="R169" s="28"/>
      <c r="S169" s="23"/>
      <c r="T169" s="28"/>
      <c r="U169" s="28"/>
      <c r="V169" s="28"/>
      <c r="W169" s="28"/>
      <c r="X169" s="28"/>
      <c r="Y169" s="28"/>
    </row>
    <row r="170" spans="3:25" s="9" customFormat="1" x14ac:dyDescent="0.3">
      <c r="C170" s="27"/>
      <c r="D170" s="27"/>
      <c r="E170" s="99"/>
      <c r="F170" s="28"/>
      <c r="G170" s="28"/>
      <c r="H170" s="125"/>
      <c r="I170" s="125"/>
      <c r="Q170" s="28"/>
      <c r="R170" s="28"/>
      <c r="S170" s="23"/>
      <c r="T170" s="28"/>
      <c r="U170" s="28"/>
      <c r="V170" s="28"/>
      <c r="W170" s="28"/>
      <c r="X170" s="28"/>
      <c r="Y170" s="28"/>
    </row>
    <row r="171" spans="3:25" s="9" customFormat="1" x14ac:dyDescent="0.3">
      <c r="C171" s="27"/>
      <c r="D171" s="27"/>
      <c r="E171" s="99"/>
      <c r="F171" s="28"/>
      <c r="G171" s="28"/>
      <c r="H171" s="125"/>
      <c r="I171" s="125"/>
      <c r="Q171" s="28"/>
      <c r="R171" s="28"/>
      <c r="S171" s="23"/>
      <c r="T171" s="28"/>
      <c r="U171" s="28"/>
      <c r="V171" s="28"/>
      <c r="W171" s="28"/>
      <c r="X171" s="28"/>
      <c r="Y171" s="28"/>
    </row>
    <row r="172" spans="3:25" s="9" customFormat="1" x14ac:dyDescent="0.3">
      <c r="C172" s="27"/>
      <c r="D172" s="27"/>
      <c r="E172" s="99"/>
      <c r="F172" s="28"/>
      <c r="G172" s="28"/>
      <c r="H172" s="125"/>
      <c r="I172" s="125"/>
      <c r="Q172" s="28"/>
      <c r="R172" s="28"/>
      <c r="S172" s="23"/>
      <c r="T172" s="28"/>
      <c r="U172" s="28"/>
      <c r="V172" s="28"/>
      <c r="W172" s="28"/>
      <c r="X172" s="28"/>
      <c r="Y172" s="28"/>
    </row>
    <row r="173" spans="3:25" s="9" customFormat="1" x14ac:dyDescent="0.3">
      <c r="C173" s="27"/>
      <c r="D173" s="27"/>
      <c r="E173" s="99"/>
      <c r="F173" s="28"/>
      <c r="G173" s="28"/>
      <c r="H173" s="125"/>
      <c r="I173" s="125"/>
      <c r="Q173" s="28"/>
      <c r="R173" s="28"/>
      <c r="S173" s="23"/>
      <c r="T173" s="28"/>
      <c r="U173" s="28"/>
      <c r="V173" s="28"/>
      <c r="W173" s="28"/>
      <c r="X173" s="28"/>
      <c r="Y173" s="28"/>
    </row>
    <row r="174" spans="3:25" s="9" customFormat="1" x14ac:dyDescent="0.3">
      <c r="C174" s="27"/>
      <c r="D174" s="27"/>
      <c r="E174" s="99"/>
      <c r="F174" s="28"/>
      <c r="G174" s="28"/>
      <c r="H174" s="125"/>
      <c r="I174" s="125"/>
      <c r="Q174" s="28"/>
      <c r="R174" s="28"/>
      <c r="S174" s="23"/>
      <c r="T174" s="28"/>
      <c r="U174" s="28"/>
      <c r="V174" s="28"/>
      <c r="W174" s="28"/>
      <c r="X174" s="28"/>
      <c r="Y174" s="28"/>
    </row>
    <row r="175" spans="3:25" s="9" customFormat="1" x14ac:dyDescent="0.3">
      <c r="C175" s="27"/>
      <c r="D175" s="27"/>
      <c r="E175" s="99"/>
      <c r="F175" s="28"/>
      <c r="G175" s="28"/>
      <c r="H175" s="125"/>
      <c r="I175" s="125"/>
      <c r="Q175" s="28"/>
      <c r="R175" s="28"/>
      <c r="S175" s="23"/>
      <c r="T175" s="28"/>
      <c r="U175" s="28"/>
      <c r="V175" s="28"/>
      <c r="W175" s="28"/>
      <c r="X175" s="28"/>
      <c r="Y175" s="28"/>
    </row>
    <row r="176" spans="3:25" s="9" customFormat="1" x14ac:dyDescent="0.3">
      <c r="C176" s="27"/>
      <c r="D176" s="27"/>
      <c r="E176" s="99"/>
      <c r="F176" s="28"/>
      <c r="G176" s="28"/>
      <c r="H176" s="125"/>
      <c r="I176" s="125"/>
      <c r="Q176" s="28"/>
      <c r="R176" s="28"/>
      <c r="S176" s="23"/>
      <c r="T176" s="28"/>
      <c r="U176" s="28"/>
      <c r="V176" s="28"/>
      <c r="W176" s="28"/>
      <c r="X176" s="28"/>
      <c r="Y176" s="28"/>
    </row>
    <row r="177" spans="3:25" s="9" customFormat="1" x14ac:dyDescent="0.3">
      <c r="C177" s="27"/>
      <c r="D177" s="27"/>
      <c r="E177" s="99"/>
      <c r="F177" s="28"/>
      <c r="G177" s="28"/>
      <c r="H177" s="125"/>
      <c r="I177" s="125"/>
      <c r="Q177" s="28"/>
      <c r="R177" s="28"/>
      <c r="S177" s="23"/>
      <c r="T177" s="28"/>
      <c r="U177" s="28"/>
      <c r="V177" s="28"/>
      <c r="W177" s="28"/>
      <c r="X177" s="28"/>
      <c r="Y177" s="28"/>
    </row>
    <row r="178" spans="3:25" s="9" customFormat="1" x14ac:dyDescent="0.3">
      <c r="C178" s="27"/>
      <c r="D178" s="27"/>
      <c r="E178" s="99"/>
      <c r="F178" s="28"/>
      <c r="G178" s="28"/>
      <c r="H178" s="125"/>
      <c r="I178" s="125"/>
      <c r="Q178" s="28"/>
      <c r="R178" s="28"/>
      <c r="S178" s="23"/>
      <c r="T178" s="28"/>
      <c r="U178" s="28"/>
      <c r="V178" s="28"/>
      <c r="W178" s="28"/>
      <c r="X178" s="28"/>
      <c r="Y178" s="28"/>
    </row>
    <row r="179" spans="3:25" s="9" customFormat="1" x14ac:dyDescent="0.3">
      <c r="C179" s="27"/>
      <c r="D179" s="27"/>
      <c r="E179" s="99"/>
      <c r="F179" s="28"/>
      <c r="G179" s="28"/>
      <c r="H179" s="125"/>
      <c r="I179" s="125"/>
      <c r="Q179" s="28"/>
      <c r="R179" s="28"/>
      <c r="S179" s="23"/>
      <c r="T179" s="28"/>
      <c r="U179" s="28"/>
      <c r="V179" s="28"/>
      <c r="W179" s="28"/>
      <c r="X179" s="28"/>
      <c r="Y179" s="28"/>
    </row>
    <row r="180" spans="3:25" s="9" customFormat="1" x14ac:dyDescent="0.3">
      <c r="C180" s="27"/>
      <c r="D180" s="27"/>
      <c r="E180" s="99"/>
      <c r="F180" s="28"/>
      <c r="G180" s="28"/>
      <c r="H180" s="125"/>
      <c r="I180" s="125"/>
      <c r="Q180" s="28"/>
      <c r="R180" s="28"/>
      <c r="S180" s="23"/>
      <c r="T180" s="28"/>
      <c r="U180" s="28"/>
      <c r="V180" s="28"/>
      <c r="W180" s="28"/>
      <c r="X180" s="28"/>
      <c r="Y180" s="28"/>
    </row>
    <row r="181" spans="3:25" s="9" customFormat="1" x14ac:dyDescent="0.3">
      <c r="C181" s="27"/>
      <c r="D181" s="27"/>
      <c r="E181" s="99"/>
      <c r="F181" s="28"/>
      <c r="G181" s="28"/>
      <c r="H181" s="125"/>
      <c r="I181" s="125"/>
      <c r="Q181" s="28"/>
      <c r="R181" s="28"/>
      <c r="S181" s="23"/>
      <c r="T181" s="28"/>
      <c r="U181" s="28"/>
      <c r="V181" s="28"/>
      <c r="W181" s="28"/>
      <c r="X181" s="28"/>
      <c r="Y181" s="28"/>
    </row>
    <row r="182" spans="3:25" s="9" customFormat="1" x14ac:dyDescent="0.3">
      <c r="C182" s="27"/>
      <c r="D182" s="27"/>
      <c r="E182" s="99"/>
      <c r="F182" s="28"/>
      <c r="G182" s="28"/>
      <c r="H182" s="125"/>
      <c r="I182" s="125"/>
      <c r="Q182" s="28"/>
      <c r="R182" s="28"/>
      <c r="S182" s="23"/>
      <c r="T182" s="28"/>
      <c r="U182" s="28"/>
      <c r="V182" s="28"/>
      <c r="W182" s="28"/>
      <c r="X182" s="28"/>
      <c r="Y182" s="28"/>
    </row>
    <row r="183" spans="3:25" s="9" customFormat="1" x14ac:dyDescent="0.3">
      <c r="C183" s="27"/>
      <c r="D183" s="27"/>
      <c r="E183" s="99"/>
      <c r="F183" s="28"/>
      <c r="G183" s="28"/>
      <c r="H183" s="125"/>
      <c r="I183" s="125"/>
      <c r="Q183" s="28"/>
      <c r="R183" s="28"/>
      <c r="S183" s="23"/>
      <c r="T183" s="28"/>
      <c r="U183" s="28"/>
      <c r="V183" s="28"/>
      <c r="W183" s="28"/>
      <c r="X183" s="28"/>
      <c r="Y183" s="28"/>
    </row>
    <row r="184" spans="3:25" s="9" customFormat="1" x14ac:dyDescent="0.3">
      <c r="C184" s="27"/>
      <c r="D184" s="27"/>
      <c r="E184" s="99"/>
      <c r="F184" s="28"/>
      <c r="G184" s="28"/>
      <c r="H184" s="125"/>
      <c r="I184" s="125"/>
      <c r="Q184" s="28"/>
      <c r="R184" s="28"/>
      <c r="S184" s="23"/>
      <c r="T184" s="28"/>
      <c r="U184" s="28"/>
      <c r="V184" s="28"/>
      <c r="W184" s="28"/>
      <c r="X184" s="28"/>
      <c r="Y184" s="28"/>
    </row>
    <row r="185" spans="3:25" s="9" customFormat="1" x14ac:dyDescent="0.3">
      <c r="C185" s="27"/>
      <c r="D185" s="27"/>
      <c r="E185" s="99"/>
      <c r="F185" s="28"/>
      <c r="G185" s="28"/>
      <c r="H185" s="125"/>
      <c r="I185" s="125"/>
      <c r="Q185" s="28"/>
      <c r="R185" s="28"/>
      <c r="S185" s="23"/>
      <c r="T185" s="28"/>
      <c r="U185" s="28"/>
      <c r="V185" s="28"/>
      <c r="W185" s="28"/>
      <c r="X185" s="28"/>
      <c r="Y185" s="28"/>
    </row>
    <row r="186" spans="3:25" s="9" customFormat="1" x14ac:dyDescent="0.3">
      <c r="C186" s="27"/>
      <c r="D186" s="27"/>
      <c r="E186" s="99"/>
      <c r="F186" s="28"/>
      <c r="G186" s="28"/>
      <c r="H186" s="125"/>
      <c r="I186" s="125"/>
      <c r="Q186" s="28"/>
      <c r="R186" s="28"/>
      <c r="S186" s="23"/>
      <c r="T186" s="28"/>
      <c r="U186" s="28"/>
      <c r="V186" s="28"/>
      <c r="W186" s="28"/>
      <c r="X186" s="28"/>
      <c r="Y186" s="28"/>
    </row>
    <row r="187" spans="3:25" s="9" customFormat="1" x14ac:dyDescent="0.3">
      <c r="C187" s="27"/>
      <c r="D187" s="27"/>
      <c r="E187" s="99"/>
      <c r="F187" s="28"/>
      <c r="G187" s="28"/>
      <c r="H187" s="125"/>
      <c r="I187" s="125"/>
      <c r="Q187" s="28"/>
      <c r="R187" s="28"/>
      <c r="S187" s="23"/>
      <c r="T187" s="28"/>
      <c r="U187" s="28"/>
      <c r="V187" s="28"/>
      <c r="W187" s="28"/>
      <c r="X187" s="28"/>
      <c r="Y187" s="28"/>
    </row>
    <row r="188" spans="3:25" s="9" customFormat="1" x14ac:dyDescent="0.3">
      <c r="C188" s="27"/>
      <c r="D188" s="27"/>
      <c r="E188" s="99"/>
      <c r="F188" s="28"/>
      <c r="G188" s="28"/>
      <c r="H188" s="125"/>
      <c r="I188" s="125"/>
      <c r="Q188" s="28"/>
      <c r="R188" s="28"/>
      <c r="S188" s="23"/>
      <c r="T188" s="28"/>
      <c r="U188" s="28"/>
      <c r="V188" s="28"/>
      <c r="W188" s="28"/>
      <c r="X188" s="28"/>
      <c r="Y188" s="28"/>
    </row>
    <row r="189" spans="3:25" s="9" customFormat="1" x14ac:dyDescent="0.3">
      <c r="C189" s="27"/>
      <c r="D189" s="27"/>
      <c r="E189" s="99"/>
      <c r="F189" s="28"/>
      <c r="G189" s="28"/>
      <c r="H189" s="125"/>
      <c r="I189" s="125"/>
      <c r="Q189" s="28"/>
      <c r="R189" s="28"/>
      <c r="S189" s="23"/>
      <c r="T189" s="28"/>
      <c r="U189" s="28"/>
      <c r="V189" s="28"/>
      <c r="W189" s="28"/>
      <c r="X189" s="28"/>
      <c r="Y189" s="28"/>
    </row>
    <row r="190" spans="3:25" s="9" customFormat="1" x14ac:dyDescent="0.3">
      <c r="C190" s="27"/>
      <c r="D190" s="27"/>
      <c r="E190" s="99"/>
      <c r="F190" s="28"/>
      <c r="G190" s="28"/>
      <c r="H190" s="125"/>
      <c r="I190" s="125"/>
      <c r="Q190" s="28"/>
      <c r="R190" s="28"/>
      <c r="S190" s="23"/>
      <c r="T190" s="28"/>
      <c r="U190" s="28"/>
      <c r="V190" s="28"/>
      <c r="W190" s="28"/>
      <c r="X190" s="28"/>
      <c r="Y190" s="28"/>
    </row>
    <row r="191" spans="3:25" s="9" customFormat="1" x14ac:dyDescent="0.3">
      <c r="C191" s="27"/>
      <c r="D191" s="27"/>
      <c r="E191" s="99"/>
      <c r="F191" s="28"/>
      <c r="G191" s="28"/>
      <c r="H191" s="125"/>
      <c r="I191" s="125"/>
      <c r="Q191" s="28"/>
      <c r="R191" s="28"/>
      <c r="S191" s="23"/>
      <c r="T191" s="28"/>
      <c r="U191" s="28"/>
      <c r="V191" s="28"/>
      <c r="W191" s="28"/>
      <c r="X191" s="28"/>
      <c r="Y191" s="28"/>
    </row>
    <row r="192" spans="3:25" s="9" customFormat="1" x14ac:dyDescent="0.3">
      <c r="C192" s="27"/>
      <c r="D192" s="27"/>
      <c r="E192" s="99"/>
      <c r="F192" s="28"/>
      <c r="G192" s="28"/>
      <c r="H192" s="125"/>
      <c r="I192" s="125"/>
      <c r="Q192" s="28"/>
      <c r="R192" s="28"/>
      <c r="S192" s="23"/>
      <c r="T192" s="28"/>
      <c r="U192" s="28"/>
      <c r="V192" s="28"/>
      <c r="W192" s="28"/>
      <c r="X192" s="28"/>
      <c r="Y192" s="28"/>
    </row>
    <row r="193" spans="3:25" s="9" customFormat="1" x14ac:dyDescent="0.3">
      <c r="C193" s="27"/>
      <c r="D193" s="27"/>
      <c r="E193" s="99"/>
      <c r="F193" s="28"/>
      <c r="G193" s="28"/>
      <c r="H193" s="125"/>
      <c r="I193" s="125"/>
      <c r="Q193" s="28"/>
      <c r="R193" s="28"/>
      <c r="S193" s="23"/>
      <c r="T193" s="28"/>
      <c r="U193" s="28"/>
      <c r="V193" s="28"/>
      <c r="W193" s="28"/>
      <c r="X193" s="28"/>
      <c r="Y193" s="28"/>
    </row>
    <row r="194" spans="3:25" s="9" customFormat="1" x14ac:dyDescent="0.3">
      <c r="C194" s="27"/>
      <c r="D194" s="27"/>
      <c r="E194" s="99"/>
      <c r="F194" s="28"/>
      <c r="G194" s="28"/>
      <c r="H194" s="125"/>
      <c r="I194" s="125"/>
      <c r="Q194" s="28"/>
      <c r="R194" s="28"/>
      <c r="S194" s="23"/>
      <c r="T194" s="28"/>
      <c r="U194" s="28"/>
      <c r="V194" s="28"/>
      <c r="W194" s="28"/>
      <c r="X194" s="28"/>
      <c r="Y194" s="28"/>
    </row>
    <row r="195" spans="3:25" s="9" customFormat="1" x14ac:dyDescent="0.3">
      <c r="C195" s="27"/>
      <c r="D195" s="27"/>
      <c r="E195" s="99"/>
      <c r="F195" s="28"/>
      <c r="G195" s="28"/>
      <c r="H195" s="125"/>
      <c r="I195" s="125"/>
      <c r="Q195" s="28"/>
      <c r="R195" s="28"/>
      <c r="S195" s="23"/>
      <c r="T195" s="28"/>
      <c r="U195" s="28"/>
      <c r="V195" s="28"/>
      <c r="W195" s="28"/>
      <c r="X195" s="28"/>
      <c r="Y195" s="28"/>
    </row>
    <row r="196" spans="3:25" s="9" customFormat="1" x14ac:dyDescent="0.3">
      <c r="C196" s="27"/>
      <c r="D196" s="27"/>
      <c r="E196" s="99"/>
      <c r="F196" s="28"/>
      <c r="G196" s="28"/>
      <c r="H196" s="125"/>
      <c r="I196" s="125"/>
      <c r="Q196" s="28"/>
      <c r="R196" s="28"/>
      <c r="S196" s="23"/>
      <c r="T196" s="28"/>
      <c r="U196" s="28"/>
      <c r="V196" s="28"/>
      <c r="W196" s="28"/>
      <c r="X196" s="28"/>
      <c r="Y196" s="28"/>
    </row>
    <row r="197" spans="3:25" s="9" customFormat="1" x14ac:dyDescent="0.3">
      <c r="C197" s="27"/>
      <c r="D197" s="27"/>
      <c r="E197" s="99"/>
      <c r="F197" s="28"/>
      <c r="G197" s="28"/>
      <c r="H197" s="125"/>
      <c r="I197" s="125"/>
      <c r="Q197" s="28"/>
      <c r="R197" s="28"/>
      <c r="S197" s="23"/>
      <c r="T197" s="28"/>
      <c r="U197" s="28"/>
      <c r="V197" s="28"/>
      <c r="W197" s="28"/>
      <c r="X197" s="28"/>
      <c r="Y197" s="28"/>
    </row>
    <row r="198" spans="3:25" s="9" customFormat="1" x14ac:dyDescent="0.3">
      <c r="C198" s="27"/>
      <c r="D198" s="27"/>
      <c r="E198" s="99"/>
      <c r="F198" s="28"/>
      <c r="G198" s="28"/>
      <c r="H198" s="125"/>
      <c r="I198" s="125"/>
      <c r="Q198" s="28"/>
      <c r="R198" s="28"/>
      <c r="S198" s="23"/>
      <c r="T198" s="28"/>
      <c r="U198" s="28"/>
      <c r="V198" s="28"/>
      <c r="W198" s="28"/>
      <c r="X198" s="28"/>
      <c r="Y198" s="28"/>
    </row>
    <row r="199" spans="3:25" s="9" customFormat="1" x14ac:dyDescent="0.3">
      <c r="C199" s="27"/>
      <c r="D199" s="27"/>
      <c r="E199" s="99"/>
      <c r="F199" s="28"/>
      <c r="G199" s="28"/>
      <c r="H199" s="125"/>
      <c r="I199" s="125"/>
      <c r="Q199" s="28"/>
      <c r="R199" s="28"/>
      <c r="S199" s="23"/>
      <c r="T199" s="28"/>
      <c r="U199" s="28"/>
      <c r="V199" s="28"/>
      <c r="W199" s="28"/>
      <c r="X199" s="28"/>
      <c r="Y199" s="28"/>
    </row>
    <row r="200" spans="3:25" s="9" customFormat="1" x14ac:dyDescent="0.3">
      <c r="C200" s="27"/>
      <c r="D200" s="27"/>
      <c r="E200" s="99"/>
      <c r="F200" s="28"/>
      <c r="G200" s="28"/>
      <c r="H200" s="125"/>
      <c r="I200" s="125"/>
      <c r="Q200" s="28"/>
      <c r="R200" s="28"/>
      <c r="S200" s="23"/>
      <c r="T200" s="28"/>
      <c r="U200" s="28"/>
      <c r="V200" s="28"/>
      <c r="W200" s="28"/>
      <c r="X200" s="28"/>
      <c r="Y200" s="28"/>
    </row>
    <row r="201" spans="3:25" s="9" customFormat="1" x14ac:dyDescent="0.3">
      <c r="C201" s="27"/>
      <c r="D201" s="27"/>
      <c r="E201" s="99"/>
      <c r="F201" s="28"/>
      <c r="G201" s="28"/>
      <c r="H201" s="125"/>
      <c r="I201" s="125"/>
      <c r="Q201" s="28"/>
      <c r="R201" s="28"/>
      <c r="S201" s="23"/>
      <c r="T201" s="28"/>
      <c r="U201" s="28"/>
      <c r="V201" s="28"/>
      <c r="W201" s="28"/>
      <c r="X201" s="28"/>
      <c r="Y201" s="28"/>
    </row>
    <row r="202" spans="3:25" s="9" customFormat="1" x14ac:dyDescent="0.3">
      <c r="C202" s="27"/>
      <c r="D202" s="27"/>
      <c r="E202" s="99"/>
      <c r="F202" s="28"/>
      <c r="G202" s="28"/>
      <c r="H202" s="125"/>
      <c r="I202" s="125"/>
      <c r="Q202" s="28"/>
      <c r="R202" s="28"/>
      <c r="S202" s="23"/>
      <c r="T202" s="28"/>
      <c r="U202" s="28"/>
      <c r="V202" s="28"/>
      <c r="W202" s="28"/>
      <c r="X202" s="28"/>
      <c r="Y202" s="28"/>
    </row>
    <row r="203" spans="3:25" s="9" customFormat="1" x14ac:dyDescent="0.3">
      <c r="C203" s="27"/>
      <c r="D203" s="27"/>
      <c r="E203" s="99"/>
      <c r="F203" s="28"/>
      <c r="G203" s="28"/>
      <c r="H203" s="125"/>
      <c r="I203" s="125"/>
      <c r="Q203" s="28"/>
      <c r="R203" s="28"/>
      <c r="S203" s="23"/>
      <c r="T203" s="28"/>
      <c r="U203" s="28"/>
      <c r="V203" s="28"/>
      <c r="W203" s="28"/>
      <c r="X203" s="28"/>
      <c r="Y203" s="28"/>
    </row>
    <row r="204" spans="3:25" s="9" customFormat="1" x14ac:dyDescent="0.3">
      <c r="C204" s="27"/>
      <c r="D204" s="27"/>
      <c r="E204" s="99"/>
      <c r="F204" s="28"/>
      <c r="G204" s="28"/>
      <c r="H204" s="125"/>
      <c r="I204" s="125"/>
      <c r="Q204" s="28"/>
      <c r="R204" s="28"/>
      <c r="S204" s="23"/>
      <c r="T204" s="28"/>
      <c r="U204" s="28"/>
      <c r="V204" s="28"/>
      <c r="W204" s="28"/>
      <c r="X204" s="28"/>
      <c r="Y204" s="28"/>
    </row>
    <row r="205" spans="3:25" s="9" customFormat="1" x14ac:dyDescent="0.3">
      <c r="C205" s="27"/>
      <c r="D205" s="27"/>
      <c r="E205" s="99"/>
      <c r="F205" s="28"/>
      <c r="G205" s="28"/>
      <c r="H205" s="125"/>
      <c r="I205" s="125"/>
      <c r="Q205" s="28"/>
      <c r="R205" s="28"/>
      <c r="S205" s="23"/>
      <c r="T205" s="28"/>
      <c r="U205" s="28"/>
      <c r="V205" s="28"/>
      <c r="W205" s="28"/>
      <c r="X205" s="28"/>
      <c r="Y205" s="28"/>
    </row>
    <row r="206" spans="3:25" s="9" customFormat="1" x14ac:dyDescent="0.3">
      <c r="C206" s="27"/>
      <c r="D206" s="27"/>
      <c r="E206" s="99"/>
      <c r="F206" s="28"/>
      <c r="G206" s="28"/>
      <c r="H206" s="125"/>
      <c r="I206" s="125"/>
      <c r="Q206" s="28"/>
      <c r="R206" s="28"/>
      <c r="S206" s="23"/>
      <c r="T206" s="28"/>
      <c r="U206" s="28"/>
      <c r="V206" s="28"/>
      <c r="W206" s="28"/>
      <c r="X206" s="28"/>
      <c r="Y206" s="28"/>
    </row>
    <row r="207" spans="3:25" s="9" customFormat="1" x14ac:dyDescent="0.3">
      <c r="C207" s="27"/>
      <c r="D207" s="27"/>
      <c r="E207" s="99"/>
      <c r="F207" s="28"/>
      <c r="G207" s="28"/>
      <c r="H207" s="125"/>
      <c r="I207" s="125"/>
      <c r="Q207" s="28"/>
      <c r="R207" s="28"/>
      <c r="S207" s="23"/>
      <c r="T207" s="28"/>
      <c r="U207" s="28"/>
      <c r="V207" s="28"/>
      <c r="W207" s="28"/>
      <c r="X207" s="28"/>
      <c r="Y207" s="28"/>
    </row>
    <row r="208" spans="3:25" s="9" customFormat="1" x14ac:dyDescent="0.3">
      <c r="C208" s="27"/>
      <c r="D208" s="27"/>
      <c r="E208" s="99"/>
      <c r="F208" s="28"/>
      <c r="G208" s="28"/>
      <c r="H208" s="125"/>
      <c r="I208" s="125"/>
      <c r="Q208" s="28"/>
      <c r="R208" s="28"/>
      <c r="S208" s="23"/>
      <c r="T208" s="28"/>
      <c r="U208" s="28"/>
      <c r="V208" s="28"/>
      <c r="W208" s="28"/>
      <c r="X208" s="28"/>
      <c r="Y208" s="28"/>
    </row>
    <row r="209" spans="3:25" s="9" customFormat="1" x14ac:dyDescent="0.3">
      <c r="C209" s="27"/>
      <c r="D209" s="27"/>
      <c r="E209" s="99"/>
      <c r="F209" s="28"/>
      <c r="G209" s="28"/>
      <c r="H209" s="125"/>
      <c r="I209" s="125"/>
      <c r="Q209" s="28"/>
      <c r="R209" s="28"/>
      <c r="S209" s="23"/>
      <c r="T209" s="28"/>
      <c r="U209" s="28"/>
      <c r="V209" s="28"/>
      <c r="W209" s="28"/>
      <c r="X209" s="28"/>
      <c r="Y209" s="28"/>
    </row>
    <row r="210" spans="3:25" s="9" customFormat="1" x14ac:dyDescent="0.3">
      <c r="C210" s="27"/>
      <c r="D210" s="27"/>
      <c r="E210" s="99"/>
      <c r="F210" s="28"/>
      <c r="G210" s="28"/>
      <c r="H210" s="125"/>
      <c r="I210" s="125"/>
      <c r="Q210" s="28"/>
      <c r="R210" s="28"/>
      <c r="S210" s="23"/>
      <c r="T210" s="28"/>
      <c r="U210" s="28"/>
      <c r="V210" s="28"/>
      <c r="W210" s="28"/>
      <c r="X210" s="28"/>
      <c r="Y210" s="28"/>
    </row>
    <row r="211" spans="3:25" s="9" customFormat="1" x14ac:dyDescent="0.3">
      <c r="C211" s="27"/>
      <c r="D211" s="27"/>
      <c r="E211" s="99"/>
      <c r="F211" s="28"/>
      <c r="G211" s="28"/>
      <c r="H211" s="125"/>
      <c r="I211" s="125"/>
      <c r="Q211" s="28"/>
      <c r="R211" s="28"/>
      <c r="S211" s="23"/>
      <c r="T211" s="28"/>
      <c r="U211" s="28"/>
      <c r="V211" s="28"/>
      <c r="W211" s="28"/>
      <c r="X211" s="28"/>
      <c r="Y211" s="28"/>
    </row>
    <row r="212" spans="3:25" s="9" customFormat="1" x14ac:dyDescent="0.3">
      <c r="C212" s="27"/>
      <c r="D212" s="27"/>
      <c r="E212" s="99"/>
      <c r="F212" s="28"/>
      <c r="G212" s="28"/>
      <c r="H212" s="125"/>
      <c r="I212" s="125"/>
      <c r="Q212" s="28"/>
      <c r="R212" s="28"/>
      <c r="S212" s="23"/>
      <c r="T212" s="28"/>
      <c r="U212" s="28"/>
      <c r="V212" s="28"/>
      <c r="W212" s="28"/>
      <c r="X212" s="28"/>
      <c r="Y212" s="28"/>
    </row>
    <row r="213" spans="3:25" s="9" customFormat="1" x14ac:dyDescent="0.3">
      <c r="C213" s="27"/>
      <c r="D213" s="27"/>
      <c r="E213" s="99"/>
      <c r="F213" s="28"/>
      <c r="G213" s="28"/>
      <c r="H213" s="125"/>
      <c r="I213" s="125"/>
      <c r="Q213" s="28"/>
      <c r="R213" s="28"/>
      <c r="S213" s="23"/>
      <c r="T213" s="28"/>
      <c r="U213" s="28"/>
      <c r="V213" s="28"/>
      <c r="W213" s="28"/>
      <c r="X213" s="28"/>
      <c r="Y213" s="28"/>
    </row>
    <row r="214" spans="3:25" s="9" customFormat="1" x14ac:dyDescent="0.3">
      <c r="C214" s="27"/>
      <c r="D214" s="27"/>
      <c r="E214" s="99"/>
      <c r="F214" s="28"/>
      <c r="G214" s="28"/>
      <c r="H214" s="125"/>
      <c r="I214" s="125"/>
      <c r="Q214" s="28"/>
      <c r="R214" s="28"/>
      <c r="S214" s="23"/>
      <c r="T214" s="28"/>
      <c r="U214" s="28"/>
      <c r="V214" s="28"/>
      <c r="W214" s="28"/>
      <c r="X214" s="28"/>
      <c r="Y214" s="28"/>
    </row>
    <row r="215" spans="3:25" s="9" customFormat="1" x14ac:dyDescent="0.3">
      <c r="C215" s="27"/>
      <c r="D215" s="27"/>
      <c r="E215" s="99"/>
      <c r="F215" s="28"/>
      <c r="G215" s="28"/>
      <c r="H215" s="125"/>
      <c r="I215" s="125"/>
      <c r="Q215" s="28"/>
      <c r="R215" s="28"/>
      <c r="S215" s="23"/>
      <c r="T215" s="28"/>
      <c r="U215" s="28"/>
      <c r="V215" s="28"/>
      <c r="W215" s="28"/>
      <c r="X215" s="28"/>
      <c r="Y215" s="28"/>
    </row>
    <row r="216" spans="3:25" s="9" customFormat="1" x14ac:dyDescent="0.3">
      <c r="C216" s="27"/>
      <c r="D216" s="27"/>
      <c r="E216" s="99"/>
      <c r="F216" s="28"/>
      <c r="G216" s="28"/>
      <c r="H216" s="125"/>
      <c r="I216" s="125"/>
      <c r="Q216" s="28"/>
      <c r="R216" s="28"/>
      <c r="S216" s="23"/>
      <c r="T216" s="28"/>
      <c r="U216" s="28"/>
      <c r="V216" s="28"/>
      <c r="W216" s="28"/>
      <c r="X216" s="28"/>
      <c r="Y216" s="28"/>
    </row>
    <row r="217" spans="3:25" s="9" customFormat="1" x14ac:dyDescent="0.3">
      <c r="C217" s="27"/>
      <c r="D217" s="27"/>
      <c r="E217" s="99"/>
      <c r="F217" s="28"/>
      <c r="G217" s="28"/>
      <c r="H217" s="125"/>
      <c r="I217" s="125"/>
      <c r="Q217" s="28"/>
      <c r="R217" s="28"/>
      <c r="S217" s="23"/>
      <c r="T217" s="28"/>
      <c r="U217" s="28"/>
      <c r="V217" s="28"/>
      <c r="W217" s="28"/>
      <c r="X217" s="28"/>
      <c r="Y217" s="28"/>
    </row>
    <row r="218" spans="3:25" s="9" customFormat="1" x14ac:dyDescent="0.3">
      <c r="C218" s="27"/>
      <c r="D218" s="27"/>
      <c r="E218" s="99"/>
      <c r="F218" s="28"/>
      <c r="G218" s="28"/>
      <c r="H218" s="125"/>
      <c r="I218" s="125"/>
      <c r="Q218" s="28"/>
      <c r="R218" s="28"/>
      <c r="S218" s="23"/>
      <c r="T218" s="28"/>
      <c r="U218" s="28"/>
      <c r="V218" s="28"/>
      <c r="W218" s="28"/>
      <c r="X218" s="28"/>
      <c r="Y218" s="28"/>
    </row>
    <row r="219" spans="3:25" s="9" customFormat="1" x14ac:dyDescent="0.3">
      <c r="C219" s="27"/>
      <c r="D219" s="27"/>
      <c r="E219" s="99"/>
      <c r="F219" s="28"/>
      <c r="G219" s="28"/>
      <c r="H219" s="125"/>
      <c r="I219" s="125"/>
      <c r="Q219" s="28"/>
      <c r="R219" s="28"/>
      <c r="S219" s="23"/>
      <c r="T219" s="28"/>
      <c r="U219" s="28"/>
      <c r="V219" s="28"/>
      <c r="W219" s="28"/>
      <c r="X219" s="28"/>
      <c r="Y219" s="28"/>
    </row>
    <row r="220" spans="3:25" s="9" customFormat="1" x14ac:dyDescent="0.3">
      <c r="C220" s="27"/>
      <c r="D220" s="27"/>
      <c r="E220" s="99"/>
      <c r="F220" s="28"/>
      <c r="G220" s="28"/>
      <c r="H220" s="125"/>
      <c r="I220" s="125"/>
      <c r="Q220" s="28"/>
      <c r="R220" s="28"/>
      <c r="S220" s="23"/>
      <c r="T220" s="28"/>
      <c r="U220" s="28"/>
      <c r="V220" s="28"/>
      <c r="W220" s="28"/>
      <c r="X220" s="28"/>
      <c r="Y220" s="28"/>
    </row>
    <row r="221" spans="3:25" s="9" customFormat="1" x14ac:dyDescent="0.3">
      <c r="C221" s="27"/>
      <c r="D221" s="27"/>
      <c r="E221" s="99"/>
      <c r="F221" s="28"/>
      <c r="G221" s="28"/>
      <c r="H221" s="125"/>
      <c r="I221" s="125"/>
      <c r="Q221" s="28"/>
      <c r="R221" s="28"/>
      <c r="S221" s="23"/>
      <c r="T221" s="28"/>
      <c r="U221" s="28"/>
      <c r="V221" s="28"/>
      <c r="W221" s="28"/>
      <c r="X221" s="28"/>
      <c r="Y221" s="28"/>
    </row>
    <row r="222" spans="3:25" s="9" customFormat="1" x14ac:dyDescent="0.3">
      <c r="C222" s="27"/>
      <c r="D222" s="27"/>
      <c r="E222" s="99"/>
      <c r="F222" s="28"/>
      <c r="G222" s="28"/>
      <c r="H222" s="125"/>
      <c r="I222" s="125"/>
      <c r="Q222" s="28"/>
      <c r="R222" s="28"/>
      <c r="S222" s="23"/>
      <c r="T222" s="28"/>
      <c r="U222" s="28"/>
      <c r="V222" s="28"/>
      <c r="W222" s="28"/>
      <c r="X222" s="28"/>
      <c r="Y222" s="28"/>
    </row>
    <row r="223" spans="3:25" s="9" customFormat="1" x14ac:dyDescent="0.3">
      <c r="C223" s="27"/>
      <c r="D223" s="27"/>
      <c r="E223" s="99"/>
      <c r="F223" s="28"/>
      <c r="G223" s="28"/>
      <c r="H223" s="125"/>
      <c r="I223" s="125"/>
      <c r="Q223" s="28"/>
      <c r="R223" s="28"/>
      <c r="S223" s="23"/>
      <c r="T223" s="28"/>
      <c r="U223" s="28"/>
      <c r="V223" s="28"/>
      <c r="W223" s="28"/>
      <c r="X223" s="28"/>
      <c r="Y223" s="28"/>
    </row>
    <row r="224" spans="3:25" s="9" customFormat="1" x14ac:dyDescent="0.3">
      <c r="C224" s="27"/>
      <c r="D224" s="27"/>
      <c r="E224" s="99"/>
      <c r="F224" s="28"/>
      <c r="G224" s="28"/>
      <c r="H224" s="125"/>
      <c r="I224" s="125"/>
      <c r="Q224" s="28"/>
      <c r="R224" s="28"/>
      <c r="S224" s="23"/>
      <c r="T224" s="28"/>
      <c r="U224" s="28"/>
      <c r="V224" s="28"/>
      <c r="W224" s="28"/>
      <c r="X224" s="28"/>
      <c r="Y224" s="28"/>
    </row>
    <row r="225" spans="3:25" s="9" customFormat="1" x14ac:dyDescent="0.3">
      <c r="C225" s="27"/>
      <c r="D225" s="27"/>
      <c r="E225" s="99"/>
      <c r="F225" s="28"/>
      <c r="G225" s="28"/>
      <c r="H225" s="125"/>
      <c r="I225" s="125"/>
      <c r="Q225" s="28"/>
      <c r="R225" s="28"/>
      <c r="S225" s="23"/>
      <c r="T225" s="28"/>
      <c r="U225" s="28"/>
      <c r="V225" s="28"/>
      <c r="W225" s="28"/>
      <c r="X225" s="28"/>
      <c r="Y225" s="28"/>
    </row>
    <row r="226" spans="3:25" s="9" customFormat="1" x14ac:dyDescent="0.3">
      <c r="C226" s="27"/>
      <c r="D226" s="27"/>
      <c r="E226" s="99"/>
      <c r="F226" s="28"/>
      <c r="G226" s="28"/>
      <c r="H226" s="125"/>
      <c r="I226" s="125"/>
      <c r="Q226" s="28"/>
      <c r="R226" s="28"/>
      <c r="S226" s="23"/>
      <c r="T226" s="28"/>
      <c r="U226" s="28"/>
      <c r="V226" s="28"/>
      <c r="W226" s="28"/>
      <c r="X226" s="28"/>
      <c r="Y226" s="28"/>
    </row>
    <row r="227" spans="3:25" s="9" customFormat="1" x14ac:dyDescent="0.3">
      <c r="C227" s="27"/>
      <c r="D227" s="27"/>
      <c r="E227" s="99"/>
      <c r="F227" s="28"/>
      <c r="G227" s="28"/>
      <c r="H227" s="125"/>
      <c r="I227" s="125"/>
      <c r="Q227" s="28"/>
      <c r="R227" s="28"/>
      <c r="S227" s="23"/>
      <c r="T227" s="28"/>
      <c r="U227" s="28"/>
      <c r="V227" s="28"/>
      <c r="W227" s="28"/>
      <c r="X227" s="28"/>
      <c r="Y227" s="28"/>
    </row>
    <row r="228" spans="3:25" s="9" customFormat="1" x14ac:dyDescent="0.3">
      <c r="C228" s="27"/>
      <c r="D228" s="27"/>
      <c r="E228" s="99"/>
      <c r="F228" s="28"/>
      <c r="G228" s="28"/>
      <c r="H228" s="125"/>
      <c r="I228" s="125"/>
      <c r="Q228" s="28"/>
      <c r="R228" s="28"/>
      <c r="S228" s="23"/>
      <c r="T228" s="28"/>
      <c r="U228" s="28"/>
      <c r="V228" s="28"/>
      <c r="W228" s="28"/>
      <c r="X228" s="28"/>
      <c r="Y228" s="28"/>
    </row>
    <row r="229" spans="3:25" s="9" customFormat="1" x14ac:dyDescent="0.3">
      <c r="C229" s="27"/>
      <c r="D229" s="27"/>
      <c r="E229" s="99"/>
      <c r="F229" s="28"/>
      <c r="G229" s="28"/>
      <c r="H229" s="125"/>
      <c r="I229" s="125"/>
      <c r="Q229" s="28"/>
      <c r="R229" s="28"/>
      <c r="S229" s="23"/>
      <c r="T229" s="28"/>
      <c r="U229" s="28"/>
      <c r="V229" s="28"/>
      <c r="W229" s="28"/>
      <c r="X229" s="28"/>
      <c r="Y229" s="28"/>
    </row>
    <row r="230" spans="3:25" s="9" customFormat="1" x14ac:dyDescent="0.3">
      <c r="C230" s="27"/>
      <c r="D230" s="27"/>
      <c r="E230" s="99"/>
      <c r="F230" s="28"/>
      <c r="G230" s="28"/>
      <c r="H230" s="125"/>
      <c r="I230" s="125"/>
      <c r="Q230" s="28"/>
      <c r="R230" s="28"/>
      <c r="S230" s="23"/>
      <c r="T230" s="28"/>
      <c r="U230" s="28"/>
      <c r="V230" s="28"/>
      <c r="W230" s="28"/>
      <c r="X230" s="28"/>
      <c r="Y230" s="28"/>
    </row>
    <row r="231" spans="3:25" s="9" customFormat="1" x14ac:dyDescent="0.3">
      <c r="C231" s="27"/>
      <c r="D231" s="27"/>
      <c r="E231" s="99"/>
      <c r="F231" s="28"/>
      <c r="G231" s="28"/>
      <c r="H231" s="125"/>
      <c r="I231" s="125"/>
      <c r="Q231" s="28"/>
      <c r="R231" s="28"/>
      <c r="S231" s="23"/>
      <c r="T231" s="28"/>
      <c r="U231" s="28"/>
      <c r="V231" s="28"/>
      <c r="W231" s="28"/>
      <c r="X231" s="28"/>
      <c r="Y231" s="28"/>
    </row>
    <row r="232" spans="3:25" s="9" customFormat="1" x14ac:dyDescent="0.3">
      <c r="C232" s="27"/>
      <c r="D232" s="27"/>
      <c r="E232" s="99"/>
      <c r="F232" s="28"/>
      <c r="G232" s="28"/>
      <c r="H232" s="125"/>
      <c r="I232" s="125"/>
      <c r="Q232" s="28"/>
      <c r="R232" s="28"/>
      <c r="S232" s="23"/>
      <c r="T232" s="28"/>
      <c r="U232" s="28"/>
      <c r="V232" s="28"/>
      <c r="W232" s="28"/>
      <c r="X232" s="28"/>
      <c r="Y232" s="28"/>
    </row>
    <row r="233" spans="3:25" s="9" customFormat="1" x14ac:dyDescent="0.3">
      <c r="C233" s="27"/>
      <c r="D233" s="27"/>
      <c r="E233" s="99"/>
      <c r="F233" s="28"/>
      <c r="G233" s="28"/>
      <c r="H233" s="125"/>
      <c r="I233" s="125"/>
      <c r="Q233" s="28"/>
      <c r="R233" s="28"/>
      <c r="S233" s="23"/>
      <c r="T233" s="28"/>
      <c r="U233" s="28"/>
      <c r="V233" s="28"/>
      <c r="W233" s="28"/>
      <c r="X233" s="28"/>
      <c r="Y233" s="28"/>
    </row>
    <row r="234" spans="3:25" s="9" customFormat="1" x14ac:dyDescent="0.3">
      <c r="C234" s="27"/>
      <c r="D234" s="27"/>
      <c r="E234" s="99"/>
      <c r="F234" s="28"/>
      <c r="G234" s="28"/>
      <c r="H234" s="125"/>
      <c r="I234" s="125"/>
      <c r="Q234" s="28"/>
      <c r="R234" s="28"/>
      <c r="S234" s="23"/>
      <c r="T234" s="28"/>
      <c r="U234" s="28"/>
      <c r="V234" s="28"/>
      <c r="W234" s="28"/>
      <c r="X234" s="28"/>
      <c r="Y234" s="28"/>
    </row>
    <row r="235" spans="3:25" s="9" customFormat="1" x14ac:dyDescent="0.3">
      <c r="C235" s="27"/>
      <c r="D235" s="27"/>
      <c r="E235" s="99"/>
      <c r="F235" s="28"/>
      <c r="G235" s="28"/>
      <c r="H235" s="125"/>
      <c r="I235" s="125"/>
      <c r="Q235" s="28"/>
      <c r="R235" s="28"/>
      <c r="S235" s="23"/>
      <c r="T235" s="28"/>
      <c r="U235" s="28"/>
      <c r="V235" s="28"/>
      <c r="W235" s="28"/>
      <c r="X235" s="28"/>
      <c r="Y235" s="28"/>
    </row>
    <row r="236" spans="3:25" s="9" customFormat="1" x14ac:dyDescent="0.3">
      <c r="C236" s="27"/>
      <c r="D236" s="27"/>
      <c r="E236" s="99"/>
      <c r="F236" s="28"/>
      <c r="G236" s="28"/>
      <c r="H236" s="125"/>
      <c r="I236" s="125"/>
      <c r="Q236" s="28"/>
      <c r="R236" s="28"/>
      <c r="S236" s="23"/>
      <c r="T236" s="28"/>
      <c r="U236" s="28"/>
      <c r="V236" s="28"/>
      <c r="W236" s="28"/>
      <c r="X236" s="28"/>
      <c r="Y236" s="28"/>
    </row>
    <row r="237" spans="3:25" s="9" customFormat="1" x14ac:dyDescent="0.3">
      <c r="C237" s="27"/>
      <c r="D237" s="27"/>
      <c r="E237" s="99"/>
      <c r="F237" s="28"/>
      <c r="G237" s="28"/>
      <c r="H237" s="125"/>
      <c r="I237" s="125"/>
      <c r="Q237" s="28"/>
      <c r="R237" s="28"/>
      <c r="S237" s="23"/>
      <c r="T237" s="28"/>
      <c r="U237" s="28"/>
      <c r="V237" s="28"/>
      <c r="W237" s="28"/>
      <c r="X237" s="28"/>
      <c r="Y237" s="28"/>
    </row>
    <row r="238" spans="3:25" s="9" customFormat="1" x14ac:dyDescent="0.3">
      <c r="C238" s="27"/>
      <c r="D238" s="27"/>
      <c r="E238" s="99"/>
      <c r="F238" s="28"/>
      <c r="G238" s="28"/>
      <c r="H238" s="125"/>
      <c r="I238" s="125"/>
      <c r="Q238" s="28"/>
      <c r="R238" s="28"/>
      <c r="S238" s="23"/>
      <c r="T238" s="28"/>
      <c r="U238" s="28"/>
      <c r="V238" s="28"/>
      <c r="W238" s="28"/>
      <c r="X238" s="28"/>
      <c r="Y238" s="28"/>
    </row>
    <row r="239" spans="3:25" s="9" customFormat="1" x14ac:dyDescent="0.3">
      <c r="C239" s="27"/>
      <c r="D239" s="27"/>
      <c r="E239" s="99"/>
      <c r="F239" s="28"/>
      <c r="G239" s="28"/>
      <c r="H239" s="125"/>
      <c r="I239" s="125"/>
      <c r="Q239" s="28"/>
      <c r="R239" s="28"/>
      <c r="S239" s="23"/>
      <c r="T239" s="28"/>
      <c r="U239" s="28"/>
      <c r="V239" s="28"/>
      <c r="W239" s="28"/>
      <c r="X239" s="28"/>
      <c r="Y239" s="28"/>
    </row>
    <row r="240" spans="3:25" s="9" customFormat="1" x14ac:dyDescent="0.3">
      <c r="C240" s="27"/>
      <c r="D240" s="27"/>
      <c r="E240" s="99"/>
      <c r="F240" s="28"/>
      <c r="G240" s="28"/>
      <c r="H240" s="125"/>
      <c r="I240" s="125"/>
      <c r="Q240" s="28"/>
      <c r="R240" s="28"/>
      <c r="S240" s="23"/>
      <c r="T240" s="28"/>
      <c r="U240" s="28"/>
      <c r="V240" s="28"/>
      <c r="W240" s="28"/>
      <c r="X240" s="28"/>
      <c r="Y240" s="28"/>
    </row>
    <row r="241" spans="3:25" s="9" customFormat="1" x14ac:dyDescent="0.3">
      <c r="C241" s="27"/>
      <c r="D241" s="27"/>
      <c r="E241" s="99"/>
      <c r="F241" s="28"/>
      <c r="G241" s="28"/>
      <c r="H241" s="125"/>
      <c r="I241" s="125"/>
      <c r="Q241" s="28"/>
      <c r="R241" s="28"/>
      <c r="S241" s="23"/>
      <c r="T241" s="28"/>
      <c r="U241" s="28"/>
      <c r="V241" s="28"/>
      <c r="W241" s="28"/>
      <c r="X241" s="28"/>
      <c r="Y241" s="28"/>
    </row>
    <row r="242" spans="3:25" s="9" customFormat="1" x14ac:dyDescent="0.3">
      <c r="C242" s="27"/>
      <c r="D242" s="27"/>
      <c r="E242" s="99"/>
      <c r="F242" s="28"/>
      <c r="G242" s="28"/>
      <c r="H242" s="125"/>
      <c r="I242" s="125"/>
      <c r="Q242" s="28"/>
      <c r="R242" s="28"/>
      <c r="S242" s="23"/>
      <c r="T242" s="28"/>
      <c r="U242" s="28"/>
      <c r="V242" s="28"/>
      <c r="W242" s="28"/>
      <c r="X242" s="28"/>
      <c r="Y242" s="28"/>
    </row>
    <row r="243" spans="3:25" s="9" customFormat="1" x14ac:dyDescent="0.3">
      <c r="C243" s="27"/>
      <c r="D243" s="27"/>
      <c r="E243" s="99"/>
      <c r="F243" s="28"/>
      <c r="G243" s="28"/>
      <c r="H243" s="125"/>
      <c r="I243" s="125"/>
      <c r="Q243" s="28"/>
      <c r="R243" s="28"/>
      <c r="S243" s="23"/>
      <c r="T243" s="28"/>
      <c r="U243" s="28"/>
      <c r="V243" s="28"/>
      <c r="W243" s="28"/>
      <c r="X243" s="28"/>
      <c r="Y243" s="28"/>
    </row>
    <row r="244" spans="3:25" s="9" customFormat="1" x14ac:dyDescent="0.3">
      <c r="C244" s="27"/>
      <c r="D244" s="27"/>
      <c r="E244" s="99"/>
      <c r="F244" s="28"/>
      <c r="G244" s="28"/>
      <c r="H244" s="125"/>
      <c r="I244" s="125"/>
      <c r="Q244" s="28"/>
      <c r="R244" s="28"/>
      <c r="S244" s="23"/>
      <c r="T244" s="28"/>
      <c r="U244" s="28"/>
      <c r="V244" s="28"/>
      <c r="W244" s="28"/>
      <c r="X244" s="28"/>
      <c r="Y244" s="28"/>
    </row>
    <row r="245" spans="3:25" s="9" customFormat="1" x14ac:dyDescent="0.3">
      <c r="C245" s="27"/>
      <c r="D245" s="27"/>
      <c r="E245" s="99"/>
      <c r="F245" s="28"/>
      <c r="G245" s="28"/>
      <c r="H245" s="125"/>
      <c r="I245" s="125"/>
      <c r="Q245" s="28"/>
      <c r="R245" s="28"/>
      <c r="S245" s="23"/>
      <c r="T245" s="28"/>
      <c r="U245" s="28"/>
      <c r="V245" s="28"/>
      <c r="W245" s="28"/>
      <c r="X245" s="28"/>
      <c r="Y245" s="28"/>
    </row>
    <row r="246" spans="3:25" s="9" customFormat="1" x14ac:dyDescent="0.3">
      <c r="C246" s="27"/>
      <c r="D246" s="27"/>
      <c r="E246" s="99"/>
      <c r="F246" s="28"/>
      <c r="G246" s="28"/>
      <c r="H246" s="125"/>
      <c r="I246" s="125"/>
      <c r="Q246" s="28"/>
      <c r="R246" s="28"/>
      <c r="S246" s="23"/>
      <c r="T246" s="28"/>
      <c r="U246" s="28"/>
      <c r="V246" s="28"/>
      <c r="W246" s="28"/>
      <c r="X246" s="28"/>
      <c r="Y246" s="28"/>
    </row>
    <row r="247" spans="3:25" s="9" customFormat="1" x14ac:dyDescent="0.3">
      <c r="C247" s="27"/>
      <c r="D247" s="27"/>
      <c r="E247" s="99"/>
      <c r="F247" s="28"/>
      <c r="G247" s="28"/>
      <c r="H247" s="125"/>
      <c r="I247" s="125"/>
      <c r="Q247" s="28"/>
      <c r="R247" s="28"/>
      <c r="S247" s="23"/>
      <c r="T247" s="28"/>
      <c r="U247" s="28"/>
      <c r="V247" s="28"/>
      <c r="W247" s="28"/>
      <c r="X247" s="28"/>
      <c r="Y247" s="28"/>
    </row>
    <row r="248" spans="3:25" s="9" customFormat="1" x14ac:dyDescent="0.3">
      <c r="C248" s="27"/>
      <c r="D248" s="27"/>
      <c r="E248" s="99"/>
      <c r="F248" s="28"/>
      <c r="G248" s="28"/>
      <c r="H248" s="125"/>
      <c r="I248" s="125"/>
      <c r="Q248" s="28"/>
      <c r="R248" s="28"/>
      <c r="S248" s="23"/>
      <c r="T248" s="28"/>
      <c r="U248" s="28"/>
      <c r="V248" s="28"/>
      <c r="W248" s="28"/>
      <c r="X248" s="28"/>
      <c r="Y248" s="28"/>
    </row>
    <row r="249" spans="3:25" s="9" customFormat="1" x14ac:dyDescent="0.3">
      <c r="C249" s="27"/>
      <c r="D249" s="27"/>
      <c r="E249" s="99"/>
      <c r="F249" s="28"/>
      <c r="G249" s="28"/>
      <c r="H249" s="125"/>
      <c r="I249" s="125"/>
      <c r="Q249" s="28"/>
      <c r="R249" s="28"/>
      <c r="S249" s="23"/>
      <c r="T249" s="28"/>
      <c r="U249" s="28"/>
      <c r="V249" s="28"/>
      <c r="W249" s="28"/>
      <c r="X249" s="28"/>
      <c r="Y249" s="28"/>
    </row>
    <row r="250" spans="3:25" s="9" customFormat="1" x14ac:dyDescent="0.3">
      <c r="C250" s="27"/>
      <c r="D250" s="27"/>
      <c r="E250" s="99"/>
      <c r="F250" s="28"/>
      <c r="G250" s="28"/>
      <c r="H250" s="125"/>
      <c r="I250" s="125"/>
      <c r="Q250" s="28"/>
      <c r="R250" s="28"/>
      <c r="S250" s="23"/>
      <c r="T250" s="28"/>
      <c r="U250" s="28"/>
      <c r="V250" s="28"/>
      <c r="W250" s="28"/>
      <c r="X250" s="28"/>
      <c r="Y250" s="28"/>
    </row>
    <row r="251" spans="3:25" s="9" customFormat="1" x14ac:dyDescent="0.3">
      <c r="C251" s="27"/>
      <c r="D251" s="27"/>
      <c r="E251" s="99"/>
      <c r="F251" s="28"/>
      <c r="G251" s="28"/>
      <c r="H251" s="125"/>
      <c r="I251" s="125"/>
      <c r="Q251" s="28"/>
      <c r="R251" s="28"/>
      <c r="S251" s="23"/>
      <c r="T251" s="28"/>
      <c r="U251" s="28"/>
      <c r="V251" s="28"/>
      <c r="W251" s="28"/>
      <c r="X251" s="28"/>
      <c r="Y251" s="28"/>
    </row>
    <row r="252" spans="3:25" s="9" customFormat="1" x14ac:dyDescent="0.3">
      <c r="C252" s="27"/>
      <c r="D252" s="27"/>
      <c r="E252" s="99"/>
      <c r="F252" s="28"/>
      <c r="G252" s="28"/>
      <c r="H252" s="125"/>
      <c r="I252" s="125"/>
      <c r="Q252" s="28"/>
      <c r="R252" s="28"/>
      <c r="S252" s="23"/>
      <c r="T252" s="28"/>
      <c r="U252" s="28"/>
      <c r="V252" s="28"/>
      <c r="W252" s="28"/>
      <c r="X252" s="28"/>
      <c r="Y252" s="28"/>
    </row>
    <row r="253" spans="3:25" s="9" customFormat="1" x14ac:dyDescent="0.3">
      <c r="C253" s="27"/>
      <c r="D253" s="27"/>
      <c r="E253" s="99"/>
      <c r="F253" s="28"/>
      <c r="G253" s="28"/>
      <c r="H253" s="125"/>
      <c r="I253" s="125"/>
      <c r="Q253" s="28"/>
      <c r="R253" s="28"/>
      <c r="S253" s="23"/>
      <c r="T253" s="28"/>
      <c r="U253" s="28"/>
      <c r="V253" s="28"/>
      <c r="W253" s="28"/>
      <c r="X253" s="28"/>
      <c r="Y253" s="28"/>
    </row>
    <row r="254" spans="3:25" s="9" customFormat="1" x14ac:dyDescent="0.3">
      <c r="C254" s="27"/>
      <c r="D254" s="27"/>
      <c r="E254" s="99"/>
      <c r="F254" s="28"/>
      <c r="G254" s="28"/>
      <c r="H254" s="125"/>
      <c r="I254" s="125"/>
      <c r="Q254" s="28"/>
      <c r="R254" s="28"/>
      <c r="S254" s="23"/>
      <c r="T254" s="28"/>
      <c r="U254" s="28"/>
      <c r="V254" s="28"/>
      <c r="W254" s="28"/>
      <c r="X254" s="28"/>
      <c r="Y254" s="28"/>
    </row>
    <row r="255" spans="3:25" s="9" customFormat="1" x14ac:dyDescent="0.3">
      <c r="C255" s="27"/>
      <c r="D255" s="27"/>
      <c r="E255" s="99"/>
      <c r="F255" s="28"/>
      <c r="G255" s="28"/>
      <c r="H255" s="125"/>
      <c r="I255" s="125"/>
      <c r="Q255" s="28"/>
      <c r="R255" s="28"/>
      <c r="S255" s="23"/>
      <c r="T255" s="28"/>
      <c r="U255" s="28"/>
      <c r="V255" s="28"/>
      <c r="W255" s="28"/>
      <c r="X255" s="28"/>
      <c r="Y255" s="28"/>
    </row>
    <row r="256" spans="3:25" s="9" customFormat="1" x14ac:dyDescent="0.3">
      <c r="C256" s="27"/>
      <c r="D256" s="27"/>
      <c r="E256" s="99"/>
      <c r="F256" s="28"/>
      <c r="G256" s="28"/>
      <c r="H256" s="125"/>
      <c r="I256" s="125"/>
      <c r="Q256" s="28"/>
      <c r="R256" s="28"/>
      <c r="S256" s="23"/>
      <c r="T256" s="28"/>
      <c r="U256" s="28"/>
      <c r="V256" s="28"/>
      <c r="W256" s="28"/>
      <c r="X256" s="28"/>
      <c r="Y256" s="28"/>
    </row>
    <row r="257" spans="3:25" s="9" customFormat="1" x14ac:dyDescent="0.3">
      <c r="C257" s="27"/>
      <c r="D257" s="27"/>
      <c r="E257" s="99"/>
      <c r="F257" s="28"/>
      <c r="G257" s="28"/>
      <c r="H257" s="125"/>
      <c r="I257" s="125"/>
      <c r="Q257" s="28"/>
      <c r="R257" s="28"/>
      <c r="S257" s="23"/>
      <c r="T257" s="28"/>
      <c r="U257" s="28"/>
      <c r="V257" s="28"/>
      <c r="W257" s="28"/>
      <c r="X257" s="28"/>
      <c r="Y257" s="28"/>
    </row>
    <row r="258" spans="3:25" s="9" customFormat="1" x14ac:dyDescent="0.3">
      <c r="C258" s="27"/>
      <c r="D258" s="27"/>
      <c r="E258" s="99"/>
      <c r="F258" s="28"/>
      <c r="G258" s="28"/>
      <c r="H258" s="125"/>
      <c r="I258" s="125"/>
      <c r="Q258" s="28"/>
      <c r="R258" s="28"/>
      <c r="S258" s="23"/>
      <c r="T258" s="28"/>
      <c r="U258" s="28"/>
      <c r="V258" s="28"/>
      <c r="W258" s="28"/>
      <c r="X258" s="28"/>
      <c r="Y258" s="28"/>
    </row>
    <row r="259" spans="3:25" s="9" customFormat="1" x14ac:dyDescent="0.3">
      <c r="C259" s="27"/>
      <c r="D259" s="27"/>
      <c r="E259" s="99"/>
      <c r="F259" s="28"/>
      <c r="G259" s="28"/>
      <c r="H259" s="125"/>
      <c r="I259" s="125"/>
      <c r="Q259" s="28"/>
      <c r="R259" s="28"/>
      <c r="S259" s="23"/>
      <c r="T259" s="28"/>
      <c r="U259" s="28"/>
      <c r="V259" s="28"/>
      <c r="W259" s="28"/>
      <c r="X259" s="28"/>
      <c r="Y259" s="28"/>
    </row>
    <row r="260" spans="3:25" s="9" customFormat="1" x14ac:dyDescent="0.3">
      <c r="C260" s="27"/>
      <c r="D260" s="27"/>
      <c r="E260" s="99"/>
      <c r="F260" s="28"/>
      <c r="G260" s="28"/>
      <c r="H260" s="125"/>
      <c r="I260" s="125"/>
      <c r="Q260" s="28"/>
      <c r="R260" s="28"/>
      <c r="S260" s="23"/>
      <c r="T260" s="28"/>
      <c r="U260" s="28"/>
      <c r="V260" s="28"/>
      <c r="W260" s="28"/>
      <c r="X260" s="28"/>
      <c r="Y260" s="28"/>
    </row>
    <row r="261" spans="3:25" s="9" customFormat="1" x14ac:dyDescent="0.3">
      <c r="C261" s="27"/>
      <c r="D261" s="27"/>
      <c r="E261" s="99"/>
      <c r="F261" s="28"/>
      <c r="G261" s="28"/>
      <c r="H261" s="125"/>
      <c r="I261" s="125"/>
      <c r="Q261" s="28"/>
      <c r="R261" s="28"/>
      <c r="S261" s="23"/>
      <c r="T261" s="28"/>
      <c r="U261" s="28"/>
      <c r="V261" s="28"/>
      <c r="W261" s="28"/>
      <c r="X261" s="28"/>
      <c r="Y261" s="28"/>
    </row>
    <row r="262" spans="3:25" s="9" customFormat="1" x14ac:dyDescent="0.3">
      <c r="C262" s="27"/>
      <c r="D262" s="27"/>
      <c r="E262" s="99"/>
      <c r="F262" s="28"/>
      <c r="G262" s="28"/>
      <c r="H262" s="125"/>
      <c r="I262" s="125"/>
      <c r="Q262" s="28"/>
      <c r="R262" s="28"/>
      <c r="S262" s="23"/>
      <c r="T262" s="28"/>
      <c r="U262" s="28"/>
      <c r="V262" s="28"/>
      <c r="W262" s="28"/>
      <c r="X262" s="28"/>
      <c r="Y262" s="28"/>
    </row>
    <row r="263" spans="3:25" s="9" customFormat="1" x14ac:dyDescent="0.3">
      <c r="C263" s="27"/>
      <c r="D263" s="27"/>
      <c r="E263" s="99"/>
      <c r="F263" s="28"/>
      <c r="G263" s="28"/>
      <c r="H263" s="125"/>
      <c r="I263" s="125"/>
      <c r="Q263" s="28"/>
      <c r="R263" s="28"/>
      <c r="S263" s="23"/>
      <c r="T263" s="28"/>
      <c r="U263" s="28"/>
      <c r="V263" s="28"/>
      <c r="W263" s="28"/>
      <c r="X263" s="28"/>
      <c r="Y263" s="28"/>
    </row>
    <row r="264" spans="3:25" s="9" customFormat="1" x14ac:dyDescent="0.3">
      <c r="C264" s="27"/>
      <c r="D264" s="27"/>
      <c r="E264" s="99"/>
      <c r="F264" s="28"/>
      <c r="G264" s="28"/>
      <c r="H264" s="125"/>
      <c r="I264" s="125"/>
      <c r="Q264" s="28"/>
      <c r="R264" s="28"/>
      <c r="S264" s="23"/>
      <c r="T264" s="28"/>
      <c r="U264" s="28"/>
      <c r="V264" s="28"/>
      <c r="W264" s="28"/>
      <c r="X264" s="28"/>
      <c r="Y264" s="28"/>
    </row>
    <row r="265" spans="3:25" s="9" customFormat="1" x14ac:dyDescent="0.3">
      <c r="C265" s="27"/>
      <c r="D265" s="27"/>
      <c r="E265" s="99"/>
      <c r="F265" s="28"/>
      <c r="G265" s="28"/>
      <c r="H265" s="125"/>
      <c r="I265" s="125"/>
      <c r="Q265" s="28"/>
      <c r="R265" s="28"/>
      <c r="S265" s="23"/>
      <c r="T265" s="28"/>
      <c r="U265" s="28"/>
      <c r="V265" s="28"/>
      <c r="W265" s="28"/>
      <c r="X265" s="28"/>
      <c r="Y265" s="28"/>
    </row>
    <row r="266" spans="3:25" s="9" customFormat="1" x14ac:dyDescent="0.3">
      <c r="C266" s="27"/>
      <c r="D266" s="27"/>
      <c r="E266" s="99"/>
      <c r="F266" s="28"/>
      <c r="G266" s="28"/>
      <c r="H266" s="125"/>
      <c r="I266" s="125"/>
      <c r="Q266" s="28"/>
      <c r="R266" s="28"/>
      <c r="S266" s="23"/>
      <c r="T266" s="28"/>
      <c r="U266" s="28"/>
      <c r="V266" s="28"/>
      <c r="W266" s="28"/>
      <c r="X266" s="28"/>
      <c r="Y266" s="28"/>
    </row>
    <row r="267" spans="3:25" s="9" customFormat="1" x14ac:dyDescent="0.3">
      <c r="C267" s="27"/>
      <c r="D267" s="27"/>
      <c r="E267" s="99"/>
      <c r="F267" s="28"/>
      <c r="G267" s="28"/>
      <c r="H267" s="125"/>
      <c r="I267" s="125"/>
      <c r="Q267" s="28"/>
      <c r="R267" s="28"/>
      <c r="S267" s="23"/>
      <c r="T267" s="28"/>
      <c r="U267" s="28"/>
      <c r="V267" s="28"/>
      <c r="W267" s="28"/>
      <c r="X267" s="28"/>
      <c r="Y267" s="28"/>
    </row>
    <row r="268" spans="3:25" s="9" customFormat="1" x14ac:dyDescent="0.3">
      <c r="C268" s="27"/>
      <c r="D268" s="27"/>
      <c r="E268" s="99"/>
      <c r="F268" s="28"/>
      <c r="G268" s="28"/>
      <c r="H268" s="125"/>
      <c r="I268" s="125"/>
      <c r="Q268" s="28"/>
      <c r="R268" s="28"/>
      <c r="S268" s="23"/>
      <c r="T268" s="28"/>
      <c r="U268" s="28"/>
      <c r="V268" s="28"/>
      <c r="W268" s="28"/>
      <c r="X268" s="28"/>
      <c r="Y268" s="28"/>
    </row>
    <row r="269" spans="3:25" s="9" customFormat="1" x14ac:dyDescent="0.3">
      <c r="C269" s="27"/>
      <c r="D269" s="27"/>
      <c r="E269" s="99"/>
      <c r="F269" s="28"/>
      <c r="G269" s="28"/>
      <c r="H269" s="125"/>
      <c r="I269" s="125"/>
      <c r="Q269" s="28"/>
      <c r="R269" s="28"/>
      <c r="S269" s="23"/>
      <c r="T269" s="28"/>
      <c r="U269" s="28"/>
      <c r="V269" s="28"/>
      <c r="W269" s="28"/>
      <c r="X269" s="28"/>
      <c r="Y269" s="28"/>
    </row>
    <row r="270" spans="3:25" s="9" customFormat="1" x14ac:dyDescent="0.3">
      <c r="C270" s="27"/>
      <c r="D270" s="27"/>
      <c r="E270" s="99"/>
      <c r="F270" s="28"/>
      <c r="G270" s="28"/>
      <c r="H270" s="125"/>
      <c r="I270" s="125"/>
      <c r="Q270" s="28"/>
      <c r="R270" s="28"/>
      <c r="S270" s="23"/>
      <c r="T270" s="28"/>
      <c r="U270" s="28"/>
      <c r="V270" s="28"/>
      <c r="W270" s="28"/>
      <c r="X270" s="28"/>
      <c r="Y270" s="28"/>
    </row>
    <row r="271" spans="3:25" s="9" customFormat="1" x14ac:dyDescent="0.3">
      <c r="C271" s="27"/>
      <c r="D271" s="27"/>
      <c r="E271" s="99"/>
      <c r="F271" s="28"/>
      <c r="G271" s="28"/>
      <c r="H271" s="125"/>
      <c r="I271" s="125"/>
      <c r="Q271" s="28"/>
      <c r="R271" s="28"/>
      <c r="S271" s="23"/>
      <c r="T271" s="28"/>
      <c r="U271" s="28"/>
      <c r="V271" s="28"/>
      <c r="W271" s="28"/>
      <c r="X271" s="28"/>
      <c r="Y271" s="28"/>
    </row>
    <row r="272" spans="3:25" s="9" customFormat="1" x14ac:dyDescent="0.3">
      <c r="C272" s="27"/>
      <c r="D272" s="27"/>
      <c r="E272" s="99"/>
      <c r="F272" s="28"/>
      <c r="G272" s="28"/>
      <c r="H272" s="125"/>
      <c r="I272" s="125"/>
      <c r="Q272" s="28"/>
      <c r="R272" s="28"/>
      <c r="S272" s="23"/>
      <c r="T272" s="28"/>
      <c r="U272" s="28"/>
      <c r="V272" s="28"/>
      <c r="W272" s="28"/>
      <c r="X272" s="28"/>
      <c r="Y272" s="28"/>
    </row>
    <row r="273" spans="3:25" s="9" customFormat="1" x14ac:dyDescent="0.3">
      <c r="C273" s="27"/>
      <c r="D273" s="27"/>
      <c r="E273" s="99"/>
      <c r="F273" s="28"/>
      <c r="G273" s="28"/>
      <c r="H273" s="125"/>
      <c r="I273" s="125"/>
      <c r="Q273" s="28"/>
      <c r="R273" s="28"/>
      <c r="S273" s="23"/>
      <c r="T273" s="28"/>
      <c r="U273" s="28"/>
      <c r="V273" s="28"/>
      <c r="W273" s="28"/>
      <c r="X273" s="28"/>
      <c r="Y273" s="28"/>
    </row>
    <row r="274" spans="3:25" s="9" customFormat="1" x14ac:dyDescent="0.3">
      <c r="C274" s="27"/>
      <c r="D274" s="27"/>
      <c r="E274" s="99"/>
      <c r="F274" s="28"/>
      <c r="G274" s="28"/>
      <c r="H274" s="125"/>
      <c r="I274" s="125"/>
      <c r="Q274" s="28"/>
      <c r="R274" s="28"/>
      <c r="S274" s="23"/>
      <c r="T274" s="28"/>
      <c r="U274" s="28"/>
      <c r="V274" s="28"/>
      <c r="W274" s="28"/>
      <c r="X274" s="28"/>
      <c r="Y274" s="28"/>
    </row>
    <row r="275" spans="3:25" s="9" customFormat="1" x14ac:dyDescent="0.3">
      <c r="C275" s="27"/>
      <c r="D275" s="27"/>
      <c r="E275" s="99"/>
      <c r="F275" s="28"/>
      <c r="G275" s="28"/>
      <c r="H275" s="125"/>
      <c r="I275" s="125"/>
      <c r="Q275" s="28"/>
      <c r="R275" s="28"/>
      <c r="S275" s="23"/>
      <c r="T275" s="28"/>
      <c r="U275" s="28"/>
      <c r="V275" s="28"/>
      <c r="W275" s="28"/>
      <c r="X275" s="28"/>
      <c r="Y275" s="28"/>
    </row>
    <row r="276" spans="3:25" s="9" customFormat="1" x14ac:dyDescent="0.3">
      <c r="C276" s="27"/>
      <c r="D276" s="27"/>
      <c r="E276" s="99"/>
      <c r="F276" s="28"/>
      <c r="G276" s="28"/>
      <c r="H276" s="125"/>
      <c r="I276" s="125"/>
      <c r="Q276" s="28"/>
      <c r="R276" s="28"/>
      <c r="S276" s="23"/>
      <c r="T276" s="28"/>
      <c r="U276" s="28"/>
      <c r="V276" s="28"/>
      <c r="W276" s="28"/>
      <c r="X276" s="28"/>
      <c r="Y276" s="28"/>
    </row>
    <row r="277" spans="3:25" s="9" customFormat="1" x14ac:dyDescent="0.3">
      <c r="C277" s="27"/>
      <c r="D277" s="27"/>
      <c r="E277" s="99"/>
      <c r="F277" s="28"/>
      <c r="G277" s="28"/>
      <c r="H277" s="125"/>
      <c r="I277" s="125"/>
      <c r="Q277" s="28"/>
      <c r="R277" s="28"/>
      <c r="S277" s="23"/>
      <c r="T277" s="28"/>
      <c r="U277" s="28"/>
      <c r="V277" s="28"/>
      <c r="W277" s="28"/>
      <c r="X277" s="28"/>
      <c r="Y277" s="28"/>
    </row>
    <row r="278" spans="3:25" s="9" customFormat="1" x14ac:dyDescent="0.3">
      <c r="C278" s="27"/>
      <c r="D278" s="27"/>
      <c r="E278" s="99"/>
      <c r="F278" s="28"/>
      <c r="G278" s="28"/>
      <c r="H278" s="125"/>
      <c r="I278" s="125"/>
      <c r="Q278" s="28"/>
      <c r="R278" s="28"/>
      <c r="S278" s="23"/>
      <c r="T278" s="28"/>
      <c r="U278" s="28"/>
      <c r="V278" s="28"/>
      <c r="W278" s="28"/>
      <c r="X278" s="28"/>
      <c r="Y278" s="28"/>
    </row>
    <row r="279" spans="3:25" s="9" customFormat="1" x14ac:dyDescent="0.3">
      <c r="C279" s="27"/>
      <c r="D279" s="27"/>
      <c r="E279" s="99"/>
      <c r="F279" s="28"/>
      <c r="G279" s="28"/>
      <c r="H279" s="125"/>
      <c r="I279" s="125"/>
      <c r="Q279" s="28"/>
      <c r="R279" s="28"/>
      <c r="S279" s="23"/>
      <c r="T279" s="28"/>
      <c r="U279" s="28"/>
      <c r="V279" s="28"/>
      <c r="W279" s="28"/>
      <c r="X279" s="28"/>
      <c r="Y279" s="28"/>
    </row>
    <row r="280" spans="3:25" s="9" customFormat="1" x14ac:dyDescent="0.3">
      <c r="C280" s="27"/>
      <c r="D280" s="27"/>
      <c r="E280" s="99"/>
      <c r="F280" s="28"/>
      <c r="G280" s="28"/>
      <c r="H280" s="125"/>
      <c r="I280" s="125"/>
      <c r="Q280" s="28"/>
      <c r="R280" s="28"/>
      <c r="S280" s="23"/>
      <c r="T280" s="28"/>
      <c r="U280" s="28"/>
      <c r="V280" s="28"/>
      <c r="W280" s="28"/>
      <c r="X280" s="28"/>
      <c r="Y280" s="28"/>
    </row>
    <row r="281" spans="3:25" s="9" customFormat="1" x14ac:dyDescent="0.3">
      <c r="C281" s="27"/>
      <c r="D281" s="27"/>
      <c r="E281" s="99"/>
      <c r="F281" s="28"/>
      <c r="G281" s="28"/>
      <c r="H281" s="125"/>
      <c r="I281" s="125"/>
      <c r="Q281" s="28"/>
      <c r="R281" s="28"/>
      <c r="S281" s="23"/>
      <c r="T281" s="28"/>
      <c r="U281" s="28"/>
      <c r="V281" s="28"/>
      <c r="W281" s="28"/>
      <c r="X281" s="28"/>
      <c r="Y281" s="28"/>
    </row>
    <row r="282" spans="3:25" s="9" customFormat="1" x14ac:dyDescent="0.3">
      <c r="C282" s="27"/>
      <c r="D282" s="27"/>
      <c r="E282" s="99"/>
      <c r="F282" s="28"/>
      <c r="G282" s="28"/>
      <c r="H282" s="125"/>
      <c r="I282" s="125"/>
      <c r="Q282" s="28"/>
      <c r="R282" s="28"/>
      <c r="S282" s="23"/>
      <c r="T282" s="28"/>
      <c r="U282" s="28"/>
      <c r="V282" s="28"/>
      <c r="W282" s="28"/>
      <c r="X282" s="28"/>
      <c r="Y282" s="28"/>
    </row>
    <row r="283" spans="3:25" s="9" customFormat="1" x14ac:dyDescent="0.3">
      <c r="C283" s="27"/>
      <c r="D283" s="27"/>
      <c r="E283" s="99"/>
      <c r="F283" s="28"/>
      <c r="G283" s="28"/>
      <c r="H283" s="125"/>
      <c r="I283" s="125"/>
      <c r="Q283" s="28"/>
      <c r="R283" s="28"/>
      <c r="S283" s="23"/>
      <c r="T283" s="28"/>
      <c r="U283" s="28"/>
      <c r="V283" s="28"/>
      <c r="W283" s="28"/>
      <c r="X283" s="28"/>
      <c r="Y283" s="28"/>
    </row>
    <row r="284" spans="3:25" s="9" customFormat="1" x14ac:dyDescent="0.3">
      <c r="C284" s="27"/>
      <c r="D284" s="27"/>
      <c r="E284" s="99"/>
      <c r="F284" s="28"/>
      <c r="G284" s="28"/>
      <c r="H284" s="125"/>
      <c r="I284" s="125"/>
      <c r="Q284" s="28"/>
      <c r="R284" s="28"/>
      <c r="S284" s="23"/>
      <c r="T284" s="28"/>
      <c r="U284" s="28"/>
      <c r="V284" s="28"/>
      <c r="W284" s="28"/>
      <c r="X284" s="28"/>
      <c r="Y284" s="28"/>
    </row>
    <row r="285" spans="3:25" s="9" customFormat="1" x14ac:dyDescent="0.3">
      <c r="C285" s="27"/>
      <c r="D285" s="27"/>
      <c r="E285" s="99"/>
      <c r="F285" s="28"/>
      <c r="G285" s="28"/>
      <c r="H285" s="125"/>
      <c r="I285" s="125"/>
      <c r="Q285" s="28"/>
      <c r="R285" s="28"/>
      <c r="S285" s="23"/>
      <c r="T285" s="28"/>
      <c r="U285" s="28"/>
      <c r="V285" s="28"/>
      <c r="W285" s="28"/>
      <c r="X285" s="28"/>
      <c r="Y285" s="28"/>
    </row>
    <row r="286" spans="3:25" s="9" customFormat="1" x14ac:dyDescent="0.3">
      <c r="C286" s="27"/>
      <c r="D286" s="27"/>
      <c r="E286" s="99"/>
      <c r="F286" s="28"/>
      <c r="G286" s="28"/>
      <c r="H286" s="125"/>
      <c r="I286" s="125"/>
      <c r="Q286" s="28"/>
      <c r="R286" s="28"/>
      <c r="S286" s="23"/>
      <c r="T286" s="28"/>
      <c r="U286" s="28"/>
      <c r="V286" s="28"/>
      <c r="W286" s="28"/>
      <c r="X286" s="28"/>
      <c r="Y286" s="28"/>
    </row>
    <row r="287" spans="3:25" s="9" customFormat="1" x14ac:dyDescent="0.3">
      <c r="C287" s="27"/>
      <c r="D287" s="27"/>
      <c r="E287" s="99"/>
      <c r="F287" s="28"/>
      <c r="G287" s="28"/>
      <c r="H287" s="125"/>
      <c r="I287" s="125"/>
      <c r="Q287" s="28"/>
      <c r="R287" s="28"/>
      <c r="S287" s="23"/>
      <c r="T287" s="28"/>
      <c r="U287" s="28"/>
      <c r="V287" s="28"/>
      <c r="W287" s="28"/>
      <c r="X287" s="28"/>
      <c r="Y287" s="28"/>
    </row>
    <row r="288" spans="3:25" s="9" customFormat="1" x14ac:dyDescent="0.3">
      <c r="C288" s="27"/>
      <c r="D288" s="27"/>
      <c r="E288" s="99"/>
      <c r="F288" s="28"/>
      <c r="G288" s="28"/>
      <c r="H288" s="125"/>
      <c r="I288" s="125"/>
      <c r="Q288" s="28"/>
      <c r="R288" s="28"/>
      <c r="S288" s="23"/>
      <c r="T288" s="28"/>
      <c r="U288" s="28"/>
      <c r="V288" s="28"/>
      <c r="W288" s="28"/>
      <c r="X288" s="28"/>
      <c r="Y288" s="28"/>
    </row>
    <row r="289" spans="3:25" s="9" customFormat="1" x14ac:dyDescent="0.3">
      <c r="C289" s="27"/>
      <c r="D289" s="27"/>
      <c r="E289" s="99"/>
      <c r="F289" s="28"/>
      <c r="G289" s="28"/>
      <c r="H289" s="125"/>
      <c r="I289" s="125"/>
      <c r="Q289" s="28"/>
      <c r="R289" s="28"/>
      <c r="S289" s="23"/>
      <c r="T289" s="28"/>
      <c r="U289" s="28"/>
      <c r="V289" s="28"/>
      <c r="W289" s="28"/>
      <c r="X289" s="28"/>
      <c r="Y289" s="28"/>
    </row>
    <row r="290" spans="3:25" s="9" customFormat="1" x14ac:dyDescent="0.3">
      <c r="C290" s="27"/>
      <c r="D290" s="27"/>
      <c r="E290" s="99"/>
      <c r="F290" s="28"/>
      <c r="G290" s="28"/>
      <c r="H290" s="125"/>
      <c r="I290" s="125"/>
      <c r="Q290" s="28"/>
      <c r="R290" s="28"/>
      <c r="S290" s="23"/>
      <c r="T290" s="28"/>
      <c r="U290" s="28"/>
      <c r="V290" s="28"/>
      <c r="W290" s="28"/>
      <c r="X290" s="28"/>
      <c r="Y290" s="28"/>
    </row>
    <row r="291" spans="3:25" s="9" customFormat="1" x14ac:dyDescent="0.3">
      <c r="C291" s="27"/>
      <c r="D291" s="27"/>
      <c r="E291" s="99"/>
      <c r="F291" s="28"/>
      <c r="G291" s="28"/>
      <c r="H291" s="125"/>
      <c r="I291" s="125"/>
      <c r="Q291" s="28"/>
      <c r="R291" s="28"/>
      <c r="S291" s="23"/>
      <c r="T291" s="28"/>
      <c r="U291" s="28"/>
      <c r="V291" s="28"/>
      <c r="W291" s="28"/>
      <c r="X291" s="28"/>
      <c r="Y291" s="28"/>
    </row>
    <row r="292" spans="3:25" s="9" customFormat="1" x14ac:dyDescent="0.3">
      <c r="C292" s="27"/>
      <c r="D292" s="27"/>
      <c r="E292" s="99"/>
      <c r="F292" s="28"/>
      <c r="G292" s="28"/>
      <c r="H292" s="125"/>
      <c r="I292" s="125"/>
      <c r="Q292" s="28"/>
      <c r="R292" s="28"/>
      <c r="S292" s="23"/>
      <c r="T292" s="28"/>
      <c r="U292" s="28"/>
      <c r="V292" s="28"/>
      <c r="W292" s="28"/>
      <c r="X292" s="28"/>
      <c r="Y292" s="28"/>
    </row>
    <row r="293" spans="3:25" s="9" customFormat="1" x14ac:dyDescent="0.3">
      <c r="C293" s="27"/>
      <c r="D293" s="27"/>
      <c r="E293" s="99"/>
      <c r="F293" s="28"/>
      <c r="G293" s="28"/>
      <c r="H293" s="125"/>
      <c r="I293" s="125"/>
      <c r="Q293" s="28"/>
      <c r="R293" s="28"/>
      <c r="S293" s="23"/>
      <c r="T293" s="28"/>
      <c r="U293" s="28"/>
      <c r="V293" s="28"/>
      <c r="W293" s="28"/>
      <c r="X293" s="28"/>
      <c r="Y293" s="28"/>
    </row>
    <row r="294" spans="3:25" s="9" customFormat="1" x14ac:dyDescent="0.3">
      <c r="C294" s="27"/>
      <c r="D294" s="27"/>
      <c r="E294" s="99"/>
      <c r="F294" s="28"/>
      <c r="G294" s="28"/>
      <c r="H294" s="125"/>
      <c r="I294" s="125"/>
      <c r="Q294" s="28"/>
      <c r="R294" s="28"/>
      <c r="S294" s="23"/>
      <c r="T294" s="28"/>
      <c r="U294" s="28"/>
      <c r="V294" s="28"/>
      <c r="W294" s="28"/>
      <c r="X294" s="28"/>
      <c r="Y294" s="28"/>
    </row>
    <row r="295" spans="3:25" s="9" customFormat="1" x14ac:dyDescent="0.3">
      <c r="C295" s="27"/>
      <c r="D295" s="27"/>
      <c r="E295" s="99"/>
      <c r="F295" s="28"/>
      <c r="G295" s="28"/>
      <c r="H295" s="125"/>
      <c r="I295" s="125"/>
      <c r="Q295" s="28"/>
      <c r="R295" s="28"/>
      <c r="S295" s="23"/>
      <c r="T295" s="28"/>
      <c r="U295" s="28"/>
      <c r="V295" s="28"/>
      <c r="W295" s="28"/>
      <c r="X295" s="28"/>
      <c r="Y295" s="28"/>
    </row>
    <row r="296" spans="3:25" s="9" customFormat="1" x14ac:dyDescent="0.3">
      <c r="C296" s="27"/>
      <c r="D296" s="27"/>
      <c r="E296" s="99"/>
      <c r="F296" s="28"/>
      <c r="G296" s="28"/>
      <c r="H296" s="125"/>
      <c r="I296" s="125"/>
      <c r="Q296" s="28"/>
      <c r="R296" s="28"/>
      <c r="S296" s="23"/>
      <c r="T296" s="28"/>
      <c r="U296" s="28"/>
      <c r="V296" s="28"/>
      <c r="W296" s="28"/>
      <c r="X296" s="28"/>
      <c r="Y296" s="28"/>
    </row>
    <row r="297" spans="3:25" s="9" customFormat="1" x14ac:dyDescent="0.3">
      <c r="C297" s="27"/>
      <c r="D297" s="27"/>
      <c r="E297" s="99"/>
      <c r="F297" s="28"/>
      <c r="G297" s="28"/>
      <c r="H297" s="125"/>
      <c r="I297" s="125"/>
      <c r="Q297" s="28"/>
      <c r="R297" s="28"/>
      <c r="S297" s="23"/>
      <c r="T297" s="28"/>
      <c r="U297" s="28"/>
      <c r="V297" s="28"/>
      <c r="W297" s="28"/>
      <c r="X297" s="28"/>
      <c r="Y297" s="28"/>
    </row>
    <row r="298" spans="3:25" s="9" customFormat="1" x14ac:dyDescent="0.3">
      <c r="C298" s="27"/>
      <c r="D298" s="27"/>
      <c r="E298" s="99"/>
      <c r="F298" s="28"/>
      <c r="G298" s="28"/>
      <c r="H298" s="125"/>
      <c r="I298" s="125"/>
      <c r="Q298" s="28"/>
      <c r="R298" s="28"/>
      <c r="S298" s="23"/>
      <c r="T298" s="28"/>
      <c r="U298" s="28"/>
      <c r="V298" s="28"/>
      <c r="W298" s="28"/>
      <c r="X298" s="28"/>
      <c r="Y298" s="28"/>
    </row>
    <row r="299" spans="3:25" s="9" customFormat="1" x14ac:dyDescent="0.3">
      <c r="C299" s="27"/>
      <c r="D299" s="27"/>
      <c r="E299" s="99"/>
      <c r="F299" s="28"/>
      <c r="G299" s="28"/>
      <c r="H299" s="125"/>
      <c r="I299" s="125"/>
      <c r="Q299" s="28"/>
      <c r="R299" s="28"/>
      <c r="S299" s="23"/>
      <c r="T299" s="28"/>
      <c r="U299" s="28"/>
      <c r="V299" s="28"/>
      <c r="W299" s="28"/>
      <c r="X299" s="28"/>
      <c r="Y299" s="28"/>
    </row>
    <row r="300" spans="3:25" s="9" customFormat="1" x14ac:dyDescent="0.3">
      <c r="C300" s="27"/>
      <c r="D300" s="27"/>
      <c r="E300" s="99"/>
      <c r="F300" s="28"/>
      <c r="G300" s="28"/>
      <c r="H300" s="125"/>
      <c r="I300" s="125"/>
      <c r="Q300" s="28"/>
      <c r="R300" s="28"/>
      <c r="S300" s="23"/>
      <c r="T300" s="28"/>
      <c r="U300" s="28"/>
      <c r="V300" s="28"/>
      <c r="W300" s="28"/>
      <c r="X300" s="28"/>
      <c r="Y300" s="28"/>
    </row>
    <row r="301" spans="3:25" s="9" customFormat="1" x14ac:dyDescent="0.3">
      <c r="C301" s="27"/>
      <c r="D301" s="27"/>
      <c r="E301" s="99"/>
      <c r="F301" s="28"/>
      <c r="G301" s="28"/>
      <c r="H301" s="125"/>
      <c r="I301" s="125"/>
      <c r="Q301" s="28"/>
      <c r="R301" s="28"/>
      <c r="S301" s="23"/>
      <c r="T301" s="28"/>
      <c r="U301" s="28"/>
      <c r="V301" s="28"/>
      <c r="W301" s="28"/>
      <c r="X301" s="28"/>
      <c r="Y301" s="28"/>
    </row>
    <row r="302" spans="3:25" s="9" customFormat="1" x14ac:dyDescent="0.3">
      <c r="C302" s="27"/>
      <c r="D302" s="27"/>
      <c r="E302" s="99"/>
      <c r="F302" s="28"/>
      <c r="G302" s="28"/>
      <c r="H302" s="125"/>
      <c r="I302" s="125"/>
      <c r="Q302" s="28"/>
      <c r="R302" s="28"/>
      <c r="S302" s="23"/>
      <c r="T302" s="28"/>
      <c r="U302" s="28"/>
      <c r="V302" s="28"/>
      <c r="W302" s="28"/>
      <c r="X302" s="28"/>
      <c r="Y302" s="28"/>
    </row>
    <row r="303" spans="3:25" s="9" customFormat="1" x14ac:dyDescent="0.3">
      <c r="C303" s="27"/>
      <c r="D303" s="27"/>
      <c r="E303" s="99"/>
      <c r="F303" s="28"/>
      <c r="G303" s="28"/>
      <c r="H303" s="125"/>
      <c r="I303" s="125"/>
      <c r="Q303" s="28"/>
      <c r="R303" s="28"/>
      <c r="S303" s="23"/>
      <c r="T303" s="28"/>
      <c r="U303" s="28"/>
      <c r="V303" s="28"/>
      <c r="W303" s="28"/>
      <c r="X303" s="28"/>
      <c r="Y303" s="28"/>
    </row>
    <row r="304" spans="3:25" s="9" customFormat="1" x14ac:dyDescent="0.3">
      <c r="C304" s="27"/>
      <c r="D304" s="27"/>
      <c r="E304" s="99"/>
      <c r="F304" s="28"/>
      <c r="G304" s="28"/>
      <c r="H304" s="125"/>
      <c r="I304" s="125"/>
      <c r="Q304" s="28"/>
      <c r="R304" s="28"/>
      <c r="S304" s="23"/>
      <c r="T304" s="28"/>
      <c r="U304" s="28"/>
      <c r="V304" s="28"/>
      <c r="W304" s="28"/>
      <c r="X304" s="28"/>
      <c r="Y304" s="28"/>
    </row>
    <row r="305" spans="3:25" s="9" customFormat="1" x14ac:dyDescent="0.3">
      <c r="C305" s="27"/>
      <c r="D305" s="27"/>
      <c r="E305" s="99"/>
      <c r="F305" s="28"/>
      <c r="G305" s="28"/>
      <c r="H305" s="125"/>
      <c r="I305" s="125"/>
      <c r="Q305" s="28"/>
      <c r="R305" s="28"/>
      <c r="S305" s="23"/>
      <c r="T305" s="28"/>
      <c r="U305" s="28"/>
      <c r="V305" s="28"/>
      <c r="W305" s="28"/>
      <c r="X305" s="28"/>
      <c r="Y305" s="28"/>
    </row>
    <row r="306" spans="3:25" s="9" customFormat="1" x14ac:dyDescent="0.3">
      <c r="C306" s="27"/>
      <c r="D306" s="27"/>
      <c r="E306" s="99"/>
      <c r="F306" s="28"/>
      <c r="G306" s="28"/>
      <c r="H306" s="125"/>
      <c r="I306" s="125"/>
      <c r="Q306" s="28"/>
      <c r="R306" s="28"/>
      <c r="S306" s="23"/>
      <c r="T306" s="28"/>
      <c r="U306" s="28"/>
      <c r="V306" s="28"/>
      <c r="W306" s="28"/>
      <c r="X306" s="28"/>
      <c r="Y306" s="28"/>
    </row>
    <row r="307" spans="3:25" s="9" customFormat="1" x14ac:dyDescent="0.3">
      <c r="C307" s="27"/>
      <c r="D307" s="27"/>
      <c r="E307" s="99"/>
      <c r="F307" s="28"/>
      <c r="G307" s="28"/>
      <c r="H307" s="125"/>
      <c r="I307" s="125"/>
      <c r="Q307" s="28"/>
      <c r="R307" s="28"/>
      <c r="S307" s="23"/>
      <c r="T307" s="28"/>
      <c r="U307" s="28"/>
      <c r="V307" s="28"/>
      <c r="W307" s="28"/>
      <c r="X307" s="28"/>
      <c r="Y307" s="28"/>
    </row>
    <row r="308" spans="3:25" s="9" customFormat="1" x14ac:dyDescent="0.3">
      <c r="C308" s="27"/>
      <c r="D308" s="27"/>
      <c r="E308" s="99"/>
      <c r="F308" s="28"/>
      <c r="G308" s="28"/>
      <c r="H308" s="125"/>
      <c r="I308" s="125"/>
      <c r="Q308" s="28"/>
      <c r="R308" s="28"/>
      <c r="S308" s="23"/>
      <c r="T308" s="28"/>
      <c r="U308" s="28"/>
      <c r="V308" s="28"/>
      <c r="W308" s="28"/>
      <c r="X308" s="28"/>
      <c r="Y308" s="28"/>
    </row>
    <row r="309" spans="3:25" s="9" customFormat="1" x14ac:dyDescent="0.3">
      <c r="C309" s="27"/>
      <c r="D309" s="27"/>
      <c r="E309" s="99"/>
      <c r="F309" s="28"/>
      <c r="G309" s="28"/>
      <c r="H309" s="125"/>
      <c r="I309" s="125"/>
      <c r="Q309" s="28"/>
      <c r="R309" s="28"/>
      <c r="S309" s="23"/>
      <c r="T309" s="28"/>
      <c r="U309" s="28"/>
      <c r="V309" s="28"/>
      <c r="W309" s="28"/>
      <c r="X309" s="28"/>
      <c r="Y309" s="28"/>
    </row>
    <row r="310" spans="3:25" s="9" customFormat="1" x14ac:dyDescent="0.3">
      <c r="C310" s="27"/>
      <c r="D310" s="27"/>
      <c r="E310" s="99"/>
      <c r="F310" s="28"/>
      <c r="G310" s="28"/>
      <c r="H310" s="125"/>
      <c r="I310" s="125"/>
      <c r="Q310" s="28"/>
      <c r="R310" s="28"/>
      <c r="S310" s="23"/>
      <c r="T310" s="28"/>
      <c r="U310" s="28"/>
      <c r="V310" s="28"/>
      <c r="W310" s="28"/>
      <c r="X310" s="28"/>
      <c r="Y310" s="28"/>
    </row>
    <row r="311" spans="3:25" s="9" customFormat="1" x14ac:dyDescent="0.3">
      <c r="C311" s="27"/>
      <c r="D311" s="27"/>
      <c r="E311" s="99"/>
      <c r="F311" s="28"/>
      <c r="G311" s="28"/>
      <c r="H311" s="125"/>
      <c r="I311" s="125"/>
      <c r="Q311" s="28"/>
      <c r="R311" s="28"/>
      <c r="S311" s="23"/>
      <c r="T311" s="28"/>
      <c r="U311" s="28"/>
      <c r="V311" s="28"/>
      <c r="W311" s="28"/>
      <c r="X311" s="28"/>
      <c r="Y311" s="28"/>
    </row>
    <row r="312" spans="3:25" s="9" customFormat="1" x14ac:dyDescent="0.3">
      <c r="C312" s="27"/>
      <c r="D312" s="27"/>
      <c r="E312" s="99"/>
      <c r="F312" s="28"/>
      <c r="G312" s="28"/>
      <c r="H312" s="125"/>
      <c r="I312" s="125"/>
      <c r="Q312" s="28"/>
      <c r="R312" s="28"/>
      <c r="S312" s="23"/>
      <c r="T312" s="28"/>
      <c r="U312" s="28"/>
      <c r="V312" s="28"/>
      <c r="W312" s="28"/>
      <c r="X312" s="28"/>
      <c r="Y312" s="28"/>
    </row>
    <row r="313" spans="3:25" s="9" customFormat="1" x14ac:dyDescent="0.3">
      <c r="C313" s="27"/>
      <c r="D313" s="27"/>
      <c r="E313" s="99"/>
      <c r="F313" s="28"/>
      <c r="G313" s="28"/>
      <c r="H313" s="125"/>
      <c r="I313" s="125"/>
      <c r="Q313" s="28"/>
      <c r="R313" s="28"/>
      <c r="S313" s="23"/>
      <c r="T313" s="28"/>
      <c r="U313" s="28"/>
      <c r="V313" s="28"/>
      <c r="W313" s="28"/>
      <c r="X313" s="28"/>
      <c r="Y313" s="28"/>
    </row>
    <row r="314" spans="3:25" s="9" customFormat="1" x14ac:dyDescent="0.3">
      <c r="C314" s="27"/>
      <c r="D314" s="27"/>
      <c r="E314" s="99"/>
      <c r="F314" s="28"/>
      <c r="G314" s="28"/>
      <c r="H314" s="125"/>
      <c r="I314" s="125"/>
      <c r="Q314" s="28"/>
      <c r="R314" s="28"/>
      <c r="S314" s="23"/>
      <c r="T314" s="28"/>
      <c r="U314" s="28"/>
      <c r="V314" s="28"/>
      <c r="W314" s="28"/>
      <c r="X314" s="28"/>
      <c r="Y314" s="28"/>
    </row>
    <row r="315" spans="3:25" s="9" customFormat="1" x14ac:dyDescent="0.3">
      <c r="C315" s="27"/>
      <c r="D315" s="27"/>
      <c r="E315" s="99"/>
      <c r="F315" s="28"/>
      <c r="G315" s="28"/>
      <c r="H315" s="125"/>
      <c r="I315" s="125"/>
      <c r="Q315" s="28"/>
      <c r="R315" s="28"/>
      <c r="S315" s="23"/>
      <c r="T315" s="28"/>
      <c r="U315" s="28"/>
      <c r="V315" s="28"/>
      <c r="W315" s="28"/>
      <c r="X315" s="28"/>
      <c r="Y315" s="28"/>
    </row>
    <row r="316" spans="3:25" s="9" customFormat="1" x14ac:dyDescent="0.3">
      <c r="C316" s="27"/>
      <c r="D316" s="27"/>
      <c r="E316" s="99"/>
      <c r="F316" s="28"/>
      <c r="G316" s="28"/>
      <c r="H316" s="125"/>
      <c r="I316" s="125"/>
      <c r="Q316" s="28"/>
      <c r="R316" s="28"/>
      <c r="S316" s="23"/>
      <c r="T316" s="28"/>
      <c r="U316" s="28"/>
      <c r="V316" s="28"/>
      <c r="W316" s="28"/>
      <c r="X316" s="28"/>
      <c r="Y316" s="28"/>
    </row>
    <row r="317" spans="3:25" s="9" customFormat="1" x14ac:dyDescent="0.3">
      <c r="C317" s="27"/>
      <c r="D317" s="27"/>
      <c r="E317" s="99"/>
      <c r="F317" s="28"/>
      <c r="G317" s="28"/>
      <c r="H317" s="125"/>
      <c r="I317" s="125"/>
      <c r="Q317" s="28"/>
      <c r="R317" s="28"/>
      <c r="S317" s="23"/>
      <c r="T317" s="28"/>
      <c r="U317" s="28"/>
      <c r="V317" s="28"/>
      <c r="W317" s="28"/>
      <c r="X317" s="28"/>
      <c r="Y317" s="28"/>
    </row>
    <row r="318" spans="3:25" s="9" customFormat="1" x14ac:dyDescent="0.3">
      <c r="C318" s="27"/>
      <c r="D318" s="27"/>
      <c r="E318" s="99"/>
      <c r="F318" s="28"/>
      <c r="G318" s="28"/>
      <c r="H318" s="125"/>
      <c r="I318" s="125"/>
      <c r="Q318" s="28"/>
      <c r="R318" s="28"/>
      <c r="S318" s="23"/>
      <c r="T318" s="28"/>
      <c r="U318" s="28"/>
      <c r="V318" s="28"/>
      <c r="W318" s="28"/>
      <c r="X318" s="28"/>
      <c r="Y318" s="28"/>
    </row>
    <row r="319" spans="3:25" s="9" customFormat="1" x14ac:dyDescent="0.3">
      <c r="C319" s="27"/>
      <c r="D319" s="27"/>
      <c r="E319" s="99"/>
      <c r="F319" s="28"/>
      <c r="G319" s="28"/>
      <c r="H319" s="125"/>
      <c r="I319" s="125"/>
      <c r="Q319" s="28"/>
      <c r="R319" s="28"/>
      <c r="S319" s="23"/>
      <c r="T319" s="28"/>
      <c r="U319" s="28"/>
      <c r="V319" s="28"/>
      <c r="W319" s="28"/>
      <c r="X319" s="28"/>
      <c r="Y319" s="28"/>
    </row>
    <row r="320" spans="3:25" s="9" customFormat="1" x14ac:dyDescent="0.3">
      <c r="C320" s="27"/>
      <c r="D320" s="27"/>
      <c r="E320" s="99"/>
      <c r="F320" s="28"/>
      <c r="G320" s="28"/>
      <c r="H320" s="125"/>
      <c r="I320" s="125"/>
      <c r="Q320" s="28"/>
      <c r="R320" s="28"/>
      <c r="S320" s="23"/>
      <c r="T320" s="28"/>
      <c r="U320" s="28"/>
      <c r="V320" s="28"/>
      <c r="W320" s="28"/>
      <c r="X320" s="28"/>
      <c r="Y320" s="28"/>
    </row>
    <row r="321" spans="3:25" s="9" customFormat="1" x14ac:dyDescent="0.3">
      <c r="C321" s="27"/>
      <c r="D321" s="27"/>
      <c r="E321" s="99"/>
      <c r="F321" s="28"/>
      <c r="G321" s="28"/>
      <c r="H321" s="125"/>
      <c r="I321" s="125"/>
      <c r="Q321" s="28"/>
      <c r="R321" s="28"/>
      <c r="S321" s="23"/>
      <c r="T321" s="28"/>
      <c r="U321" s="28"/>
      <c r="V321" s="28"/>
      <c r="W321" s="28"/>
      <c r="X321" s="28"/>
      <c r="Y321" s="28"/>
    </row>
    <row r="322" spans="3:25" s="9" customFormat="1" x14ac:dyDescent="0.3">
      <c r="C322" s="27"/>
      <c r="D322" s="27"/>
      <c r="E322" s="99"/>
      <c r="F322" s="28"/>
      <c r="G322" s="28"/>
      <c r="H322" s="125"/>
      <c r="I322" s="125"/>
      <c r="Q322" s="28"/>
      <c r="R322" s="28"/>
      <c r="S322" s="23"/>
      <c r="T322" s="28"/>
      <c r="U322" s="28"/>
      <c r="V322" s="28"/>
      <c r="W322" s="28"/>
      <c r="X322" s="28"/>
      <c r="Y322" s="28"/>
    </row>
    <row r="323" spans="3:25" s="9" customFormat="1" x14ac:dyDescent="0.3">
      <c r="C323" s="27"/>
      <c r="D323" s="27"/>
      <c r="E323" s="99"/>
      <c r="F323" s="28"/>
      <c r="G323" s="28"/>
      <c r="H323" s="125"/>
      <c r="I323" s="125"/>
      <c r="Q323" s="28"/>
      <c r="R323" s="28"/>
      <c r="S323" s="23"/>
      <c r="T323" s="28"/>
      <c r="U323" s="28"/>
      <c r="V323" s="28"/>
      <c r="W323" s="28"/>
      <c r="X323" s="28"/>
      <c r="Y323" s="28"/>
    </row>
    <row r="324" spans="3:25" s="9" customFormat="1" x14ac:dyDescent="0.3">
      <c r="C324" s="27"/>
      <c r="D324" s="27"/>
      <c r="E324" s="99"/>
      <c r="F324" s="28"/>
      <c r="G324" s="28"/>
      <c r="H324" s="125"/>
      <c r="I324" s="125"/>
      <c r="Q324" s="28"/>
      <c r="R324" s="28"/>
      <c r="S324" s="23"/>
      <c r="T324" s="28"/>
      <c r="U324" s="28"/>
      <c r="V324" s="28"/>
      <c r="W324" s="28"/>
      <c r="X324" s="28"/>
      <c r="Y324" s="28"/>
    </row>
    <row r="325" spans="3:25" s="9" customFormat="1" x14ac:dyDescent="0.3">
      <c r="C325" s="27"/>
      <c r="D325" s="27"/>
      <c r="E325" s="99"/>
      <c r="F325" s="28"/>
      <c r="G325" s="28"/>
      <c r="H325" s="125"/>
      <c r="I325" s="125"/>
      <c r="Q325" s="28"/>
      <c r="R325" s="28"/>
      <c r="S325" s="23"/>
      <c r="T325" s="28"/>
      <c r="U325" s="28"/>
      <c r="V325" s="28"/>
      <c r="W325" s="28"/>
      <c r="X325" s="28"/>
      <c r="Y325" s="28"/>
    </row>
    <row r="326" spans="3:25" s="9" customFormat="1" x14ac:dyDescent="0.3">
      <c r="C326" s="27"/>
      <c r="D326" s="27"/>
      <c r="E326" s="99"/>
      <c r="F326" s="28"/>
      <c r="G326" s="28"/>
      <c r="H326" s="125"/>
      <c r="I326" s="125"/>
      <c r="Q326" s="28"/>
      <c r="R326" s="28"/>
      <c r="S326" s="23"/>
      <c r="T326" s="28"/>
      <c r="U326" s="28"/>
      <c r="V326" s="28"/>
      <c r="W326" s="28"/>
      <c r="X326" s="28"/>
      <c r="Y326" s="28"/>
    </row>
    <row r="327" spans="3:25" s="9" customFormat="1" x14ac:dyDescent="0.3">
      <c r="C327" s="27"/>
      <c r="D327" s="27"/>
      <c r="E327" s="99"/>
      <c r="F327" s="28"/>
      <c r="G327" s="28"/>
      <c r="H327" s="125"/>
      <c r="I327" s="125"/>
      <c r="Q327" s="28"/>
      <c r="R327" s="28"/>
      <c r="S327" s="23"/>
      <c r="T327" s="28"/>
      <c r="U327" s="28"/>
      <c r="V327" s="28"/>
      <c r="W327" s="28"/>
      <c r="X327" s="28"/>
      <c r="Y327" s="28"/>
    </row>
    <row r="328" spans="3:25" s="9" customFormat="1" x14ac:dyDescent="0.3">
      <c r="C328" s="27"/>
      <c r="D328" s="27"/>
      <c r="E328" s="99"/>
      <c r="F328" s="28"/>
      <c r="G328" s="28"/>
      <c r="H328" s="125"/>
      <c r="I328" s="125"/>
      <c r="Q328" s="28"/>
      <c r="R328" s="28"/>
      <c r="S328" s="23"/>
      <c r="T328" s="28"/>
      <c r="U328" s="28"/>
      <c r="V328" s="28"/>
      <c r="W328" s="28"/>
      <c r="X328" s="28"/>
      <c r="Y328" s="28"/>
    </row>
    <row r="329" spans="3:25" s="9" customFormat="1" x14ac:dyDescent="0.3">
      <c r="C329" s="27"/>
      <c r="D329" s="27"/>
      <c r="E329" s="99"/>
      <c r="F329" s="28"/>
      <c r="G329" s="28"/>
      <c r="H329" s="125"/>
      <c r="I329" s="125"/>
      <c r="Q329" s="28"/>
      <c r="R329" s="28"/>
      <c r="S329" s="23"/>
      <c r="T329" s="28"/>
      <c r="U329" s="28"/>
      <c r="V329" s="28"/>
      <c r="W329" s="28"/>
      <c r="X329" s="28"/>
      <c r="Y329" s="28"/>
    </row>
    <row r="330" spans="3:25" s="9" customFormat="1" x14ac:dyDescent="0.3">
      <c r="C330" s="27"/>
      <c r="D330" s="27"/>
      <c r="E330" s="99"/>
      <c r="F330" s="28"/>
      <c r="G330" s="28"/>
      <c r="H330" s="125"/>
      <c r="I330" s="125"/>
      <c r="Q330" s="28"/>
      <c r="R330" s="28"/>
      <c r="S330" s="23"/>
      <c r="T330" s="28"/>
      <c r="U330" s="28"/>
      <c r="V330" s="28"/>
      <c r="W330" s="28"/>
      <c r="X330" s="28"/>
      <c r="Y330" s="28"/>
    </row>
    <row r="331" spans="3:25" s="9" customFormat="1" x14ac:dyDescent="0.3">
      <c r="C331" s="27"/>
      <c r="D331" s="27"/>
      <c r="E331" s="99"/>
      <c r="F331" s="28"/>
      <c r="G331" s="28"/>
      <c r="H331" s="125"/>
      <c r="I331" s="125"/>
      <c r="Q331" s="28"/>
      <c r="R331" s="28"/>
      <c r="S331" s="23"/>
      <c r="T331" s="28"/>
      <c r="U331" s="28"/>
      <c r="V331" s="28"/>
      <c r="W331" s="28"/>
      <c r="X331" s="28"/>
      <c r="Y331" s="28"/>
    </row>
    <row r="332" spans="3:25" s="9" customFormat="1" x14ac:dyDescent="0.3">
      <c r="C332" s="27"/>
      <c r="D332" s="27"/>
      <c r="E332" s="99"/>
      <c r="F332" s="28"/>
      <c r="G332" s="28"/>
      <c r="H332" s="125"/>
      <c r="I332" s="125"/>
      <c r="Q332" s="28"/>
      <c r="R332" s="28"/>
      <c r="S332" s="23"/>
      <c r="T332" s="28"/>
      <c r="U332" s="28"/>
      <c r="V332" s="28"/>
      <c r="W332" s="28"/>
      <c r="X332" s="28"/>
      <c r="Y332" s="28"/>
    </row>
    <row r="333" spans="3:25" s="9" customFormat="1" x14ac:dyDescent="0.3">
      <c r="C333" s="27"/>
      <c r="D333" s="27"/>
      <c r="E333" s="99"/>
      <c r="F333" s="28"/>
      <c r="G333" s="28"/>
      <c r="H333" s="125"/>
      <c r="I333" s="125"/>
      <c r="Q333" s="28"/>
      <c r="R333" s="28"/>
      <c r="S333" s="23"/>
      <c r="T333" s="28"/>
      <c r="U333" s="28"/>
      <c r="V333" s="28"/>
      <c r="W333" s="28"/>
      <c r="X333" s="28"/>
      <c r="Y333" s="28"/>
    </row>
    <row r="334" spans="3:25" s="9" customFormat="1" x14ac:dyDescent="0.3">
      <c r="C334" s="27"/>
      <c r="D334" s="27"/>
      <c r="E334" s="99"/>
      <c r="F334" s="28"/>
      <c r="G334" s="28"/>
      <c r="H334" s="125"/>
      <c r="I334" s="125"/>
      <c r="Q334" s="28"/>
      <c r="R334" s="28"/>
      <c r="S334" s="23"/>
      <c r="T334" s="28"/>
      <c r="U334" s="28"/>
      <c r="V334" s="28"/>
      <c r="W334" s="28"/>
      <c r="X334" s="28"/>
      <c r="Y334" s="28"/>
    </row>
    <row r="335" spans="3:25" s="9" customFormat="1" x14ac:dyDescent="0.3">
      <c r="C335" s="27"/>
      <c r="D335" s="27"/>
      <c r="E335" s="99"/>
      <c r="F335" s="28"/>
      <c r="G335" s="28"/>
      <c r="H335" s="125"/>
      <c r="I335" s="125"/>
      <c r="Q335" s="28"/>
      <c r="R335" s="28"/>
      <c r="S335" s="23"/>
      <c r="T335" s="28"/>
      <c r="U335" s="28"/>
      <c r="V335" s="28"/>
      <c r="W335" s="28"/>
      <c r="X335" s="28"/>
      <c r="Y335" s="28"/>
    </row>
    <row r="336" spans="3:25" s="9" customFormat="1" x14ac:dyDescent="0.3">
      <c r="C336" s="27"/>
      <c r="D336" s="27"/>
      <c r="E336" s="99"/>
      <c r="F336" s="28"/>
      <c r="G336" s="28"/>
      <c r="H336" s="125"/>
      <c r="I336" s="125"/>
      <c r="Q336" s="28"/>
      <c r="R336" s="28"/>
      <c r="S336" s="23"/>
      <c r="T336" s="28"/>
      <c r="U336" s="28"/>
      <c r="V336" s="28"/>
      <c r="W336" s="28"/>
      <c r="X336" s="28"/>
      <c r="Y336" s="28"/>
    </row>
    <row r="337" spans="3:25" s="9" customFormat="1" x14ac:dyDescent="0.3">
      <c r="C337" s="27"/>
      <c r="D337" s="27"/>
      <c r="E337" s="99"/>
      <c r="F337" s="28"/>
      <c r="G337" s="28"/>
      <c r="H337" s="125"/>
      <c r="I337" s="125"/>
      <c r="Q337" s="28"/>
      <c r="R337" s="28"/>
      <c r="S337" s="23"/>
      <c r="T337" s="28"/>
      <c r="U337" s="28"/>
      <c r="V337" s="28"/>
      <c r="W337" s="28"/>
      <c r="X337" s="28"/>
      <c r="Y337" s="28"/>
    </row>
    <row r="338" spans="3:25" s="9" customFormat="1" x14ac:dyDescent="0.3">
      <c r="C338" s="27"/>
      <c r="D338" s="27"/>
      <c r="E338" s="99"/>
      <c r="F338" s="28"/>
      <c r="G338" s="28"/>
      <c r="H338" s="125"/>
      <c r="I338" s="125"/>
      <c r="Q338" s="28"/>
      <c r="R338" s="28"/>
      <c r="S338" s="23"/>
      <c r="T338" s="28"/>
      <c r="U338" s="28"/>
      <c r="V338" s="28"/>
      <c r="W338" s="28"/>
      <c r="X338" s="28"/>
      <c r="Y338" s="28"/>
    </row>
    <row r="339" spans="3:25" s="9" customFormat="1" x14ac:dyDescent="0.3">
      <c r="C339" s="27"/>
      <c r="D339" s="27"/>
      <c r="E339" s="99"/>
      <c r="F339" s="28"/>
      <c r="G339" s="28"/>
      <c r="H339" s="125"/>
      <c r="I339" s="125"/>
      <c r="Q339" s="28"/>
      <c r="R339" s="28"/>
      <c r="S339" s="23"/>
      <c r="T339" s="28"/>
      <c r="U339" s="28"/>
      <c r="V339" s="28"/>
      <c r="W339" s="28"/>
      <c r="X339" s="28"/>
      <c r="Y339" s="28"/>
    </row>
    <row r="340" spans="3:25" s="9" customFormat="1" x14ac:dyDescent="0.3">
      <c r="C340" s="27"/>
      <c r="D340" s="27"/>
      <c r="E340" s="99"/>
      <c r="F340" s="28"/>
      <c r="G340" s="28"/>
      <c r="H340" s="125"/>
      <c r="I340" s="125"/>
      <c r="Q340" s="28"/>
      <c r="R340" s="28"/>
      <c r="S340" s="23"/>
      <c r="T340" s="28"/>
      <c r="U340" s="28"/>
      <c r="V340" s="28"/>
      <c r="W340" s="28"/>
      <c r="X340" s="28"/>
      <c r="Y340" s="28"/>
    </row>
    <row r="341" spans="3:25" s="9" customFormat="1" x14ac:dyDescent="0.3">
      <c r="C341" s="27"/>
      <c r="D341" s="27"/>
      <c r="E341" s="99"/>
      <c r="F341" s="28"/>
      <c r="G341" s="28"/>
      <c r="H341" s="125"/>
      <c r="I341" s="125"/>
      <c r="Q341" s="28"/>
      <c r="R341" s="28"/>
      <c r="S341" s="23"/>
      <c r="T341" s="28"/>
      <c r="U341" s="28"/>
      <c r="V341" s="28"/>
      <c r="W341" s="28"/>
      <c r="X341" s="28"/>
      <c r="Y341" s="28"/>
    </row>
    <row r="342" spans="3:25" s="9" customFormat="1" x14ac:dyDescent="0.3">
      <c r="C342" s="27"/>
      <c r="D342" s="27"/>
      <c r="E342" s="99"/>
      <c r="F342" s="28"/>
      <c r="G342" s="28"/>
      <c r="H342" s="125"/>
      <c r="I342" s="125"/>
      <c r="Q342" s="28"/>
      <c r="R342" s="28"/>
      <c r="S342" s="23"/>
      <c r="T342" s="28"/>
      <c r="U342" s="28"/>
      <c r="V342" s="28"/>
      <c r="W342" s="28"/>
      <c r="X342" s="28"/>
      <c r="Y342" s="28"/>
    </row>
    <row r="343" spans="3:25" s="9" customFormat="1" x14ac:dyDescent="0.3">
      <c r="C343" s="27"/>
      <c r="D343" s="27"/>
      <c r="E343" s="99"/>
      <c r="F343" s="28"/>
      <c r="G343" s="28"/>
      <c r="H343" s="125"/>
      <c r="I343" s="125"/>
      <c r="Q343" s="28"/>
      <c r="R343" s="28"/>
      <c r="S343" s="23"/>
      <c r="T343" s="28"/>
      <c r="U343" s="28"/>
      <c r="V343" s="28"/>
      <c r="W343" s="28"/>
      <c r="X343" s="28"/>
      <c r="Y343" s="28"/>
    </row>
    <row r="344" spans="3:25" s="9" customFormat="1" x14ac:dyDescent="0.3">
      <c r="C344" s="27"/>
      <c r="D344" s="27"/>
      <c r="E344" s="99"/>
      <c r="F344" s="28"/>
      <c r="G344" s="28"/>
      <c r="H344" s="125"/>
      <c r="I344" s="125"/>
      <c r="Q344" s="28"/>
      <c r="R344" s="28"/>
      <c r="S344" s="23"/>
      <c r="T344" s="28"/>
      <c r="U344" s="28"/>
      <c r="V344" s="28"/>
      <c r="W344" s="28"/>
      <c r="X344" s="28"/>
      <c r="Y344" s="28"/>
    </row>
    <row r="345" spans="3:25" s="9" customFormat="1" x14ac:dyDescent="0.3">
      <c r="C345" s="27"/>
      <c r="D345" s="27"/>
      <c r="E345" s="99"/>
      <c r="F345" s="28"/>
      <c r="G345" s="28"/>
      <c r="H345" s="125"/>
      <c r="I345" s="125"/>
      <c r="Q345" s="28"/>
      <c r="R345" s="28"/>
      <c r="S345" s="23"/>
      <c r="T345" s="28"/>
      <c r="U345" s="28"/>
      <c r="V345" s="28"/>
      <c r="W345" s="28"/>
      <c r="X345" s="28"/>
      <c r="Y345" s="28"/>
    </row>
    <row r="346" spans="3:25" s="9" customFormat="1" x14ac:dyDescent="0.3">
      <c r="C346" s="27"/>
      <c r="D346" s="27"/>
      <c r="E346" s="99"/>
      <c r="F346" s="28"/>
      <c r="G346" s="28"/>
      <c r="H346" s="125"/>
      <c r="I346" s="125"/>
      <c r="Q346" s="28"/>
      <c r="R346" s="28"/>
      <c r="S346" s="23"/>
      <c r="T346" s="28"/>
      <c r="U346" s="28"/>
      <c r="V346" s="28"/>
      <c r="W346" s="28"/>
      <c r="X346" s="28"/>
      <c r="Y346" s="28"/>
    </row>
    <row r="347" spans="3:25" s="9" customFormat="1" x14ac:dyDescent="0.3">
      <c r="C347" s="27"/>
      <c r="D347" s="27"/>
      <c r="E347" s="99"/>
      <c r="F347" s="28"/>
      <c r="G347" s="28"/>
      <c r="H347" s="125"/>
      <c r="I347" s="125"/>
      <c r="Q347" s="28"/>
      <c r="R347" s="28"/>
      <c r="S347" s="23"/>
      <c r="T347" s="28"/>
      <c r="U347" s="28"/>
      <c r="V347" s="28"/>
      <c r="W347" s="28"/>
      <c r="X347" s="28"/>
      <c r="Y347" s="28"/>
    </row>
    <row r="348" spans="3:25" s="9" customFormat="1" x14ac:dyDescent="0.3">
      <c r="C348" s="27"/>
      <c r="D348" s="27"/>
      <c r="E348" s="99"/>
      <c r="F348" s="28"/>
      <c r="G348" s="28"/>
      <c r="H348" s="125"/>
      <c r="I348" s="125"/>
      <c r="Q348" s="28"/>
      <c r="R348" s="28"/>
      <c r="S348" s="23"/>
      <c r="T348" s="28"/>
      <c r="U348" s="28"/>
      <c r="V348" s="28"/>
      <c r="W348" s="28"/>
      <c r="X348" s="28"/>
      <c r="Y348" s="28"/>
    </row>
    <row r="349" spans="3:25" s="9" customFormat="1" x14ac:dyDescent="0.3">
      <c r="C349" s="27"/>
      <c r="D349" s="27"/>
      <c r="E349" s="99"/>
      <c r="F349" s="28"/>
      <c r="G349" s="28"/>
      <c r="H349" s="125"/>
      <c r="I349" s="125"/>
      <c r="Q349" s="28"/>
      <c r="R349" s="28"/>
      <c r="S349" s="23"/>
      <c r="T349" s="28"/>
      <c r="U349" s="28"/>
      <c r="V349" s="28"/>
      <c r="W349" s="28"/>
      <c r="X349" s="28"/>
      <c r="Y349" s="28"/>
    </row>
    <row r="350" spans="3:25" s="9" customFormat="1" x14ac:dyDescent="0.3">
      <c r="C350" s="27"/>
      <c r="D350" s="27"/>
      <c r="E350" s="99"/>
      <c r="F350" s="28"/>
      <c r="G350" s="28"/>
      <c r="H350" s="125"/>
      <c r="I350" s="125"/>
      <c r="Q350" s="28"/>
      <c r="R350" s="28"/>
      <c r="S350" s="23"/>
      <c r="T350" s="28"/>
      <c r="U350" s="28"/>
      <c r="V350" s="28"/>
      <c r="W350" s="28"/>
      <c r="X350" s="28"/>
      <c r="Y350" s="28"/>
    </row>
    <row r="351" spans="3:25" s="9" customFormat="1" x14ac:dyDescent="0.3">
      <c r="C351" s="27"/>
      <c r="D351" s="27"/>
      <c r="E351" s="99"/>
      <c r="F351" s="28"/>
      <c r="G351" s="28"/>
      <c r="H351" s="125"/>
      <c r="I351" s="125"/>
      <c r="Q351" s="28"/>
      <c r="R351" s="28"/>
      <c r="S351" s="23"/>
      <c r="T351" s="28"/>
      <c r="U351" s="28"/>
      <c r="V351" s="28"/>
      <c r="W351" s="28"/>
      <c r="X351" s="28"/>
      <c r="Y351" s="28"/>
    </row>
    <row r="352" spans="3:25" s="9" customFormat="1" x14ac:dyDescent="0.3">
      <c r="C352" s="27"/>
      <c r="D352" s="27"/>
      <c r="E352" s="99"/>
      <c r="F352" s="28"/>
      <c r="G352" s="28"/>
      <c r="H352" s="125"/>
      <c r="I352" s="125"/>
      <c r="Q352" s="28"/>
      <c r="R352" s="28"/>
      <c r="S352" s="23"/>
      <c r="T352" s="28"/>
      <c r="U352" s="28"/>
      <c r="V352" s="28"/>
      <c r="W352" s="28"/>
      <c r="X352" s="28"/>
      <c r="Y352" s="28"/>
    </row>
    <row r="353" spans="3:25" s="9" customFormat="1" x14ac:dyDescent="0.3">
      <c r="C353" s="27"/>
      <c r="D353" s="27"/>
      <c r="E353" s="99"/>
      <c r="F353" s="28"/>
      <c r="G353" s="28"/>
      <c r="H353" s="125"/>
      <c r="I353" s="125"/>
      <c r="Q353" s="28"/>
      <c r="R353" s="28"/>
      <c r="S353" s="23"/>
      <c r="T353" s="28"/>
      <c r="U353" s="28"/>
      <c r="V353" s="28"/>
      <c r="W353" s="28"/>
      <c r="X353" s="28"/>
      <c r="Y353" s="28"/>
    </row>
    <row r="354" spans="3:25" s="9" customFormat="1" x14ac:dyDescent="0.3">
      <c r="C354" s="27"/>
      <c r="D354" s="27"/>
      <c r="E354" s="99"/>
      <c r="F354" s="28"/>
      <c r="G354" s="28"/>
      <c r="H354" s="125"/>
      <c r="I354" s="125"/>
      <c r="Q354" s="28"/>
      <c r="R354" s="28"/>
      <c r="S354" s="23"/>
      <c r="T354" s="28"/>
      <c r="U354" s="28"/>
      <c r="V354" s="28"/>
      <c r="W354" s="28"/>
      <c r="X354" s="28"/>
      <c r="Y354" s="28"/>
    </row>
    <row r="355" spans="3:25" s="9" customFormat="1" x14ac:dyDescent="0.3">
      <c r="C355" s="27"/>
      <c r="D355" s="27"/>
      <c r="E355" s="99"/>
      <c r="F355" s="28"/>
      <c r="G355" s="28"/>
      <c r="H355" s="125"/>
      <c r="I355" s="125"/>
      <c r="Q355" s="28"/>
      <c r="R355" s="28"/>
      <c r="S355" s="23"/>
      <c r="T355" s="28"/>
      <c r="U355" s="28"/>
      <c r="V355" s="28"/>
      <c r="W355" s="28"/>
      <c r="X355" s="28"/>
      <c r="Y355" s="28"/>
    </row>
    <row r="356" spans="3:25" s="9" customFormat="1" x14ac:dyDescent="0.3">
      <c r="C356" s="27"/>
      <c r="D356" s="27"/>
      <c r="E356" s="99"/>
      <c r="F356" s="28"/>
      <c r="G356" s="28"/>
      <c r="H356" s="125"/>
      <c r="I356" s="125"/>
      <c r="Q356" s="28"/>
      <c r="R356" s="28"/>
      <c r="S356" s="23"/>
      <c r="T356" s="28"/>
      <c r="U356" s="28"/>
      <c r="V356" s="28"/>
      <c r="W356" s="28"/>
      <c r="X356" s="28"/>
      <c r="Y356" s="28"/>
    </row>
    <row r="357" spans="3:25" s="9" customFormat="1" x14ac:dyDescent="0.3">
      <c r="C357" s="27"/>
      <c r="D357" s="27"/>
      <c r="E357" s="99"/>
      <c r="F357" s="28"/>
      <c r="G357" s="28"/>
      <c r="H357" s="125"/>
      <c r="I357" s="125"/>
      <c r="Q357" s="28"/>
      <c r="R357" s="28"/>
      <c r="S357" s="23"/>
      <c r="T357" s="28"/>
      <c r="U357" s="28"/>
      <c r="V357" s="28"/>
      <c r="W357" s="28"/>
      <c r="X357" s="28"/>
      <c r="Y357" s="28"/>
    </row>
    <row r="358" spans="3:25" s="9" customFormat="1" x14ac:dyDescent="0.3">
      <c r="C358" s="27"/>
      <c r="D358" s="27"/>
      <c r="E358" s="99"/>
      <c r="F358" s="28"/>
      <c r="G358" s="28"/>
      <c r="H358" s="125"/>
      <c r="I358" s="125"/>
      <c r="Q358" s="28"/>
      <c r="R358" s="28"/>
      <c r="S358" s="23"/>
      <c r="T358" s="28"/>
      <c r="U358" s="28"/>
      <c r="V358" s="28"/>
      <c r="W358" s="28"/>
      <c r="X358" s="28"/>
      <c r="Y358" s="28"/>
    </row>
    <row r="359" spans="3:25" s="9" customFormat="1" x14ac:dyDescent="0.3">
      <c r="C359" s="27"/>
      <c r="D359" s="27"/>
      <c r="E359" s="99"/>
      <c r="F359" s="28"/>
      <c r="G359" s="28"/>
      <c r="H359" s="125"/>
      <c r="I359" s="125"/>
      <c r="Q359" s="28"/>
      <c r="R359" s="28"/>
      <c r="S359" s="23"/>
      <c r="T359" s="28"/>
      <c r="U359" s="28"/>
      <c r="V359" s="28"/>
      <c r="W359" s="28"/>
      <c r="X359" s="28"/>
      <c r="Y359" s="28"/>
    </row>
    <row r="360" spans="3:25" s="9" customFormat="1" x14ac:dyDescent="0.3">
      <c r="C360" s="27"/>
      <c r="D360" s="27"/>
      <c r="E360" s="99"/>
      <c r="F360" s="28"/>
      <c r="G360" s="28"/>
      <c r="H360" s="125"/>
      <c r="I360" s="125"/>
      <c r="Q360" s="28"/>
      <c r="R360" s="28"/>
      <c r="S360" s="23"/>
      <c r="T360" s="28"/>
      <c r="U360" s="28"/>
      <c r="V360" s="28"/>
      <c r="W360" s="28"/>
      <c r="X360" s="28"/>
      <c r="Y360" s="28"/>
    </row>
    <row r="361" spans="3:25" s="9" customFormat="1" x14ac:dyDescent="0.3">
      <c r="C361" s="27"/>
      <c r="D361" s="27"/>
      <c r="E361" s="99"/>
      <c r="F361" s="28"/>
      <c r="G361" s="28"/>
      <c r="H361" s="125"/>
      <c r="I361" s="125"/>
      <c r="Q361" s="28"/>
      <c r="R361" s="28"/>
      <c r="S361" s="23"/>
      <c r="T361" s="28"/>
      <c r="U361" s="28"/>
      <c r="V361" s="28"/>
      <c r="W361" s="28"/>
      <c r="X361" s="28"/>
      <c r="Y361" s="28"/>
    </row>
    <row r="362" spans="3:25" s="9" customFormat="1" x14ac:dyDescent="0.3">
      <c r="C362" s="27"/>
      <c r="D362" s="27"/>
      <c r="E362" s="99"/>
      <c r="F362" s="28"/>
      <c r="G362" s="28"/>
      <c r="H362" s="125"/>
      <c r="I362" s="125"/>
      <c r="Q362" s="28"/>
      <c r="R362" s="28"/>
      <c r="S362" s="23"/>
      <c r="T362" s="28"/>
      <c r="U362" s="28"/>
      <c r="V362" s="28"/>
      <c r="W362" s="28"/>
      <c r="X362" s="28"/>
      <c r="Y362" s="28"/>
    </row>
    <row r="363" spans="3:25" s="9" customFormat="1" x14ac:dyDescent="0.3">
      <c r="C363" s="27"/>
      <c r="D363" s="27"/>
      <c r="E363" s="99"/>
      <c r="F363" s="28"/>
      <c r="G363" s="28"/>
      <c r="H363" s="125"/>
      <c r="I363" s="125"/>
      <c r="Q363" s="28"/>
      <c r="R363" s="28"/>
      <c r="S363" s="23"/>
      <c r="T363" s="28"/>
      <c r="U363" s="28"/>
      <c r="V363" s="28"/>
      <c r="W363" s="28"/>
      <c r="X363" s="28"/>
      <c r="Y363" s="28"/>
    </row>
    <row r="364" spans="3:25" s="9" customFormat="1" x14ac:dyDescent="0.3">
      <c r="C364" s="27"/>
      <c r="D364" s="27"/>
      <c r="E364" s="99"/>
      <c r="F364" s="28"/>
      <c r="G364" s="28"/>
      <c r="H364" s="125"/>
      <c r="I364" s="125"/>
      <c r="Q364" s="28"/>
      <c r="R364" s="28"/>
      <c r="S364" s="23"/>
      <c r="T364" s="28"/>
      <c r="U364" s="28"/>
      <c r="V364" s="28"/>
      <c r="W364" s="28"/>
      <c r="X364" s="28"/>
      <c r="Y364" s="28"/>
    </row>
    <row r="365" spans="3:25" s="9" customFormat="1" x14ac:dyDescent="0.3">
      <c r="C365" s="27"/>
      <c r="D365" s="27"/>
      <c r="E365" s="99"/>
      <c r="F365" s="28"/>
      <c r="G365" s="28"/>
      <c r="H365" s="125"/>
      <c r="I365" s="125"/>
      <c r="Q365" s="28"/>
      <c r="R365" s="28"/>
      <c r="S365" s="23"/>
      <c r="T365" s="28"/>
      <c r="U365" s="28"/>
      <c r="V365" s="28"/>
      <c r="W365" s="28"/>
      <c r="X365" s="28"/>
      <c r="Y365" s="28"/>
    </row>
    <row r="366" spans="3:25" s="9" customFormat="1" x14ac:dyDescent="0.3">
      <c r="C366" s="27"/>
      <c r="D366" s="27"/>
      <c r="E366" s="99"/>
      <c r="F366" s="28"/>
      <c r="G366" s="28"/>
      <c r="H366" s="125"/>
      <c r="I366" s="125"/>
      <c r="Q366" s="28"/>
      <c r="R366" s="28"/>
      <c r="S366" s="23"/>
      <c r="T366" s="28"/>
      <c r="U366" s="28"/>
      <c r="V366" s="28"/>
      <c r="W366" s="28"/>
      <c r="X366" s="28"/>
      <c r="Y366" s="28"/>
    </row>
    <row r="367" spans="3:25" s="9" customFormat="1" x14ac:dyDescent="0.3">
      <c r="C367" s="27"/>
      <c r="D367" s="27"/>
      <c r="E367" s="99"/>
      <c r="F367" s="28"/>
      <c r="G367" s="28"/>
      <c r="H367" s="125"/>
      <c r="I367" s="125"/>
      <c r="Q367" s="28"/>
      <c r="R367" s="28"/>
      <c r="S367" s="23"/>
      <c r="T367" s="28"/>
      <c r="U367" s="28"/>
      <c r="V367" s="28"/>
      <c r="W367" s="28"/>
      <c r="X367" s="28"/>
      <c r="Y367" s="28"/>
    </row>
    <row r="368" spans="3:25" s="9" customFormat="1" x14ac:dyDescent="0.3">
      <c r="C368" s="27"/>
      <c r="D368" s="27"/>
      <c r="E368" s="99"/>
      <c r="F368" s="28"/>
      <c r="G368" s="28"/>
      <c r="H368" s="125"/>
      <c r="I368" s="125"/>
      <c r="Q368" s="28"/>
      <c r="R368" s="28"/>
      <c r="S368" s="23"/>
      <c r="T368" s="28"/>
      <c r="U368" s="28"/>
      <c r="V368" s="28"/>
      <c r="W368" s="28"/>
      <c r="X368" s="28"/>
      <c r="Y368" s="28"/>
    </row>
    <row r="369" spans="3:25" s="9" customFormat="1" x14ac:dyDescent="0.3">
      <c r="C369" s="27"/>
      <c r="D369" s="27"/>
      <c r="E369" s="99"/>
      <c r="F369" s="28"/>
      <c r="G369" s="28"/>
      <c r="H369" s="125"/>
      <c r="I369" s="125"/>
      <c r="Q369" s="28"/>
      <c r="R369" s="28"/>
      <c r="S369" s="23"/>
      <c r="T369" s="28"/>
      <c r="U369" s="28"/>
      <c r="V369" s="28"/>
      <c r="W369" s="28"/>
      <c r="X369" s="28"/>
      <c r="Y369" s="28"/>
    </row>
    <row r="370" spans="3:25" s="9" customFormat="1" x14ac:dyDescent="0.3">
      <c r="C370" s="27"/>
      <c r="D370" s="27"/>
      <c r="E370" s="99"/>
      <c r="F370" s="28"/>
      <c r="G370" s="28"/>
      <c r="H370" s="125"/>
      <c r="I370" s="125"/>
      <c r="Q370" s="28"/>
      <c r="R370" s="28"/>
      <c r="S370" s="23"/>
      <c r="T370" s="28"/>
      <c r="U370" s="28"/>
      <c r="V370" s="28"/>
      <c r="W370" s="28"/>
      <c r="X370" s="28"/>
      <c r="Y370" s="28"/>
    </row>
    <row r="371" spans="3:25" s="9" customFormat="1" x14ac:dyDescent="0.3">
      <c r="C371" s="27"/>
      <c r="D371" s="27"/>
      <c r="E371" s="99"/>
      <c r="F371" s="28"/>
      <c r="G371" s="28"/>
      <c r="H371" s="125"/>
      <c r="I371" s="125"/>
      <c r="Q371" s="28"/>
      <c r="R371" s="28"/>
      <c r="S371" s="23"/>
      <c r="T371" s="28"/>
      <c r="U371" s="28"/>
      <c r="V371" s="28"/>
      <c r="W371" s="28"/>
      <c r="X371" s="28"/>
      <c r="Y371" s="28"/>
    </row>
    <row r="372" spans="3:25" s="9" customFormat="1" x14ac:dyDescent="0.3">
      <c r="C372" s="27"/>
      <c r="D372" s="27"/>
      <c r="E372" s="99"/>
      <c r="F372" s="28"/>
      <c r="G372" s="28"/>
      <c r="H372" s="125"/>
      <c r="I372" s="125"/>
      <c r="Q372" s="28"/>
      <c r="R372" s="28"/>
      <c r="S372" s="23"/>
      <c r="T372" s="28"/>
      <c r="U372" s="28"/>
      <c r="V372" s="28"/>
      <c r="W372" s="28"/>
      <c r="X372" s="28"/>
      <c r="Y372" s="28"/>
    </row>
    <row r="373" spans="3:25" s="9" customFormat="1" x14ac:dyDescent="0.3">
      <c r="C373" s="27"/>
      <c r="D373" s="27"/>
      <c r="E373" s="99"/>
      <c r="F373" s="28"/>
      <c r="G373" s="28"/>
      <c r="H373" s="125"/>
      <c r="I373" s="125"/>
      <c r="Q373" s="28"/>
      <c r="R373" s="28"/>
      <c r="S373" s="23"/>
      <c r="T373" s="28"/>
      <c r="U373" s="28"/>
      <c r="V373" s="28"/>
      <c r="W373" s="28"/>
      <c r="X373" s="28"/>
      <c r="Y373" s="28"/>
    </row>
    <row r="374" spans="3:25" s="9" customFormat="1" x14ac:dyDescent="0.3">
      <c r="C374" s="27"/>
      <c r="D374" s="27"/>
      <c r="E374" s="99"/>
      <c r="F374" s="28"/>
      <c r="G374" s="28"/>
      <c r="H374" s="125"/>
      <c r="I374" s="125"/>
      <c r="Q374" s="28"/>
      <c r="R374" s="28"/>
      <c r="S374" s="23"/>
      <c r="T374" s="28"/>
      <c r="U374" s="28"/>
      <c r="V374" s="28"/>
      <c r="W374" s="28"/>
      <c r="X374" s="28"/>
      <c r="Y374" s="28"/>
    </row>
    <row r="375" spans="3:25" s="9" customFormat="1" x14ac:dyDescent="0.3">
      <c r="C375" s="27"/>
      <c r="D375" s="27"/>
      <c r="E375" s="99"/>
      <c r="F375" s="28"/>
      <c r="G375" s="28"/>
      <c r="H375" s="125"/>
      <c r="I375" s="125"/>
      <c r="Q375" s="28"/>
      <c r="R375" s="28"/>
      <c r="S375" s="23"/>
      <c r="T375" s="28"/>
      <c r="U375" s="28"/>
      <c r="V375" s="28"/>
      <c r="W375" s="28"/>
      <c r="X375" s="28"/>
      <c r="Y375" s="28"/>
    </row>
    <row r="376" spans="3:25" s="9" customFormat="1" x14ac:dyDescent="0.3">
      <c r="C376" s="27"/>
      <c r="D376" s="27"/>
      <c r="E376" s="99"/>
      <c r="F376" s="28"/>
      <c r="G376" s="28"/>
      <c r="H376" s="125"/>
      <c r="I376" s="125"/>
      <c r="Q376" s="28"/>
      <c r="R376" s="28"/>
      <c r="S376" s="23"/>
      <c r="T376" s="28"/>
      <c r="U376" s="28"/>
      <c r="V376" s="28"/>
      <c r="W376" s="28"/>
      <c r="X376" s="28"/>
      <c r="Y376" s="28"/>
    </row>
    <row r="377" spans="3:25" s="9" customFormat="1" x14ac:dyDescent="0.3">
      <c r="C377" s="27"/>
      <c r="D377" s="27"/>
      <c r="E377" s="99"/>
      <c r="F377" s="28"/>
      <c r="G377" s="28"/>
      <c r="H377" s="125"/>
      <c r="I377" s="125"/>
      <c r="Q377" s="28"/>
      <c r="R377" s="28"/>
      <c r="S377" s="23"/>
      <c r="T377" s="28"/>
      <c r="U377" s="28"/>
      <c r="V377" s="28"/>
      <c r="W377" s="28"/>
      <c r="X377" s="28"/>
      <c r="Y377" s="28"/>
    </row>
    <row r="378" spans="3:25" s="9" customFormat="1" x14ac:dyDescent="0.3">
      <c r="C378" s="27"/>
      <c r="D378" s="27"/>
      <c r="E378" s="99"/>
      <c r="F378" s="28"/>
      <c r="G378" s="28"/>
      <c r="H378" s="125"/>
      <c r="I378" s="125"/>
      <c r="Q378" s="28"/>
      <c r="R378" s="28"/>
      <c r="S378" s="23"/>
      <c r="T378" s="28"/>
      <c r="U378" s="28"/>
      <c r="V378" s="28"/>
      <c r="W378" s="28"/>
      <c r="X378" s="28"/>
      <c r="Y378" s="28"/>
    </row>
    <row r="379" spans="3:25" s="9" customFormat="1" x14ac:dyDescent="0.3">
      <c r="C379" s="27"/>
      <c r="D379" s="27"/>
      <c r="E379" s="99"/>
      <c r="F379" s="28"/>
      <c r="G379" s="28"/>
      <c r="H379" s="125"/>
      <c r="I379" s="125"/>
      <c r="Q379" s="28"/>
      <c r="R379" s="28"/>
      <c r="S379" s="23"/>
      <c r="T379" s="28"/>
      <c r="U379" s="28"/>
      <c r="V379" s="28"/>
      <c r="W379" s="28"/>
      <c r="X379" s="28"/>
      <c r="Y379" s="28"/>
    </row>
    <row r="380" spans="3:25" s="9" customFormat="1" x14ac:dyDescent="0.3">
      <c r="C380" s="27"/>
      <c r="D380" s="27"/>
      <c r="E380" s="99"/>
      <c r="F380" s="28"/>
      <c r="G380" s="28"/>
      <c r="H380" s="125"/>
      <c r="I380" s="125"/>
      <c r="Q380" s="28"/>
      <c r="R380" s="28"/>
      <c r="S380" s="23"/>
      <c r="T380" s="28"/>
      <c r="U380" s="28"/>
      <c r="V380" s="28"/>
      <c r="W380" s="28"/>
      <c r="X380" s="28"/>
      <c r="Y380" s="28"/>
    </row>
    <row r="381" spans="3:25" s="9" customFormat="1" x14ac:dyDescent="0.3">
      <c r="C381" s="27"/>
      <c r="D381" s="27"/>
      <c r="E381" s="99"/>
      <c r="F381" s="28"/>
      <c r="G381" s="28"/>
      <c r="H381" s="125"/>
      <c r="I381" s="125"/>
      <c r="Q381" s="28"/>
      <c r="R381" s="28"/>
      <c r="S381" s="23"/>
      <c r="T381" s="28"/>
      <c r="U381" s="28"/>
      <c r="V381" s="28"/>
      <c r="W381" s="28"/>
      <c r="X381" s="28"/>
      <c r="Y381" s="28"/>
    </row>
    <row r="382" spans="3:25" s="9" customFormat="1" x14ac:dyDescent="0.3">
      <c r="C382" s="27"/>
      <c r="D382" s="27"/>
      <c r="E382" s="99"/>
      <c r="F382" s="28"/>
      <c r="G382" s="28"/>
      <c r="H382" s="125"/>
      <c r="I382" s="125"/>
      <c r="Q382" s="28"/>
      <c r="R382" s="28"/>
      <c r="S382" s="23"/>
      <c r="T382" s="28"/>
      <c r="U382" s="28"/>
      <c r="V382" s="28"/>
      <c r="W382" s="28"/>
      <c r="X382" s="28"/>
      <c r="Y382" s="28"/>
    </row>
    <row r="383" spans="3:25" s="9" customFormat="1" x14ac:dyDescent="0.3">
      <c r="C383" s="27"/>
      <c r="D383" s="27"/>
      <c r="E383" s="99"/>
      <c r="F383" s="28"/>
      <c r="G383" s="28"/>
      <c r="H383" s="125"/>
      <c r="I383" s="125"/>
      <c r="Q383" s="28"/>
      <c r="R383" s="28"/>
      <c r="S383" s="23"/>
      <c r="T383" s="28"/>
      <c r="U383" s="28"/>
      <c r="V383" s="28"/>
      <c r="W383" s="28"/>
      <c r="X383" s="28"/>
      <c r="Y383" s="28"/>
    </row>
    <row r="384" spans="3:25" s="9" customFormat="1" x14ac:dyDescent="0.3">
      <c r="C384" s="27"/>
      <c r="D384" s="27"/>
      <c r="E384" s="99"/>
      <c r="F384" s="28"/>
      <c r="G384" s="28"/>
      <c r="H384" s="125"/>
      <c r="I384" s="125"/>
      <c r="Q384" s="28"/>
      <c r="R384" s="28"/>
      <c r="S384" s="23"/>
      <c r="T384" s="28"/>
      <c r="U384" s="28"/>
      <c r="V384" s="28"/>
      <c r="W384" s="28"/>
      <c r="X384" s="28"/>
      <c r="Y384" s="28"/>
    </row>
    <row r="385" spans="3:25" s="9" customFormat="1" x14ac:dyDescent="0.3">
      <c r="C385" s="27"/>
      <c r="D385" s="27"/>
      <c r="E385" s="99"/>
      <c r="F385" s="28"/>
      <c r="G385" s="28"/>
      <c r="H385" s="125"/>
      <c r="I385" s="125"/>
      <c r="Q385" s="28"/>
      <c r="R385" s="28"/>
      <c r="S385" s="23"/>
      <c r="T385" s="28"/>
      <c r="U385" s="28"/>
      <c r="V385" s="28"/>
      <c r="W385" s="28"/>
      <c r="X385" s="28"/>
      <c r="Y385" s="28"/>
    </row>
    <row r="386" spans="3:25" s="9" customFormat="1" x14ac:dyDescent="0.3">
      <c r="C386" s="27"/>
      <c r="D386" s="27"/>
      <c r="E386" s="99"/>
      <c r="F386" s="28"/>
      <c r="G386" s="28"/>
      <c r="H386" s="125"/>
      <c r="I386" s="125"/>
      <c r="Q386" s="28"/>
      <c r="R386" s="28"/>
      <c r="S386" s="23"/>
      <c r="T386" s="28"/>
      <c r="U386" s="28"/>
      <c r="V386" s="28"/>
      <c r="W386" s="28"/>
      <c r="X386" s="28"/>
      <c r="Y386" s="28"/>
    </row>
    <row r="387" spans="3:25" s="9" customFormat="1" x14ac:dyDescent="0.3">
      <c r="C387" s="27"/>
      <c r="D387" s="27"/>
      <c r="E387" s="99"/>
      <c r="F387" s="28"/>
      <c r="G387" s="28"/>
      <c r="H387" s="125"/>
      <c r="I387" s="125"/>
      <c r="Q387" s="28"/>
      <c r="R387" s="28"/>
      <c r="S387" s="23"/>
      <c r="T387" s="28"/>
      <c r="U387" s="28"/>
      <c r="V387" s="28"/>
      <c r="W387" s="28"/>
      <c r="X387" s="28"/>
      <c r="Y387" s="28"/>
    </row>
    <row r="388" spans="3:25" s="9" customFormat="1" x14ac:dyDescent="0.3">
      <c r="C388" s="27"/>
      <c r="D388" s="27"/>
      <c r="E388" s="99"/>
      <c r="F388" s="28"/>
      <c r="G388" s="28"/>
      <c r="H388" s="125"/>
      <c r="I388" s="125"/>
      <c r="Q388" s="28"/>
      <c r="R388" s="28"/>
      <c r="S388" s="23"/>
      <c r="T388" s="28"/>
      <c r="U388" s="28"/>
      <c r="V388" s="28"/>
      <c r="W388" s="28"/>
      <c r="X388" s="28"/>
      <c r="Y388" s="28"/>
    </row>
    <row r="389" spans="3:25" s="9" customFormat="1" x14ac:dyDescent="0.3">
      <c r="C389" s="27"/>
      <c r="D389" s="27"/>
      <c r="E389" s="99"/>
      <c r="F389" s="28"/>
      <c r="G389" s="28"/>
      <c r="H389" s="125"/>
      <c r="I389" s="125"/>
      <c r="Q389" s="28"/>
      <c r="R389" s="28"/>
      <c r="S389" s="23"/>
      <c r="T389" s="28"/>
      <c r="U389" s="28"/>
      <c r="V389" s="28"/>
      <c r="W389" s="28"/>
      <c r="X389" s="28"/>
      <c r="Y389" s="28"/>
    </row>
    <row r="390" spans="3:25" s="9" customFormat="1" x14ac:dyDescent="0.3">
      <c r="C390" s="27"/>
      <c r="D390" s="27"/>
      <c r="E390" s="99"/>
      <c r="F390" s="28"/>
      <c r="G390" s="28"/>
      <c r="H390" s="125"/>
      <c r="I390" s="125"/>
      <c r="Q390" s="28"/>
      <c r="R390" s="28"/>
      <c r="S390" s="23"/>
      <c r="T390" s="28"/>
      <c r="U390" s="28"/>
      <c r="V390" s="28"/>
      <c r="W390" s="28"/>
      <c r="X390" s="28"/>
      <c r="Y390" s="28"/>
    </row>
    <row r="391" spans="3:25" s="9" customFormat="1" x14ac:dyDescent="0.3">
      <c r="C391" s="27"/>
      <c r="D391" s="27"/>
      <c r="E391" s="99"/>
      <c r="F391" s="28"/>
      <c r="G391" s="28"/>
      <c r="H391" s="125"/>
      <c r="I391" s="125"/>
      <c r="Q391" s="28"/>
      <c r="R391" s="28"/>
      <c r="S391" s="23"/>
      <c r="T391" s="28"/>
      <c r="U391" s="28"/>
      <c r="V391" s="28"/>
      <c r="W391" s="28"/>
      <c r="X391" s="28"/>
      <c r="Y391" s="28"/>
    </row>
    <row r="392" spans="3:25" s="9" customFormat="1" x14ac:dyDescent="0.3">
      <c r="C392" s="27"/>
      <c r="D392" s="27"/>
      <c r="E392" s="99"/>
      <c r="F392" s="28"/>
      <c r="G392" s="28"/>
      <c r="H392" s="125"/>
      <c r="I392" s="125"/>
      <c r="Q392" s="28"/>
      <c r="R392" s="28"/>
      <c r="S392" s="23"/>
      <c r="T392" s="28"/>
      <c r="U392" s="28"/>
      <c r="V392" s="28"/>
      <c r="W392" s="28"/>
      <c r="X392" s="28"/>
      <c r="Y392" s="28"/>
    </row>
    <row r="393" spans="3:25" s="9" customFormat="1" x14ac:dyDescent="0.3">
      <c r="C393" s="27"/>
      <c r="D393" s="27"/>
      <c r="E393" s="99"/>
      <c r="F393" s="28"/>
      <c r="G393" s="28"/>
      <c r="H393" s="125"/>
      <c r="I393" s="125"/>
      <c r="Q393" s="28"/>
      <c r="R393" s="28"/>
      <c r="S393" s="23"/>
      <c r="T393" s="28"/>
      <c r="U393" s="28"/>
      <c r="V393" s="28"/>
      <c r="W393" s="28"/>
      <c r="X393" s="28"/>
      <c r="Y393" s="28"/>
    </row>
    <row r="394" spans="3:25" s="9" customFormat="1" x14ac:dyDescent="0.3">
      <c r="C394" s="27"/>
      <c r="D394" s="27"/>
      <c r="E394" s="99"/>
      <c r="F394" s="28"/>
      <c r="G394" s="28"/>
      <c r="H394" s="125"/>
      <c r="I394" s="125"/>
      <c r="Q394" s="28"/>
      <c r="R394" s="28"/>
      <c r="S394" s="23"/>
      <c r="T394" s="28"/>
      <c r="U394" s="28"/>
      <c r="V394" s="28"/>
      <c r="W394" s="28"/>
      <c r="X394" s="28"/>
      <c r="Y394" s="28"/>
    </row>
    <row r="395" spans="3:25" s="9" customFormat="1" x14ac:dyDescent="0.3">
      <c r="C395" s="27"/>
      <c r="D395" s="27"/>
      <c r="E395" s="99"/>
      <c r="F395" s="28"/>
      <c r="G395" s="28"/>
      <c r="H395" s="125"/>
      <c r="I395" s="125"/>
      <c r="Q395" s="28"/>
      <c r="R395" s="28"/>
      <c r="S395" s="23"/>
      <c r="T395" s="28"/>
      <c r="U395" s="28"/>
      <c r="V395" s="28"/>
      <c r="W395" s="28"/>
      <c r="X395" s="28"/>
      <c r="Y395" s="28"/>
    </row>
    <row r="396" spans="3:25" s="9" customFormat="1" x14ac:dyDescent="0.3">
      <c r="C396" s="27"/>
      <c r="D396" s="27"/>
      <c r="E396" s="99"/>
      <c r="F396" s="28"/>
      <c r="G396" s="28"/>
      <c r="H396" s="125"/>
      <c r="I396" s="125"/>
      <c r="Q396" s="28"/>
      <c r="R396" s="28"/>
      <c r="S396" s="23"/>
      <c r="T396" s="28"/>
      <c r="U396" s="28"/>
      <c r="V396" s="28"/>
      <c r="W396" s="28"/>
      <c r="X396" s="28"/>
      <c r="Y396" s="28"/>
    </row>
    <row r="397" spans="3:25" s="9" customFormat="1" x14ac:dyDescent="0.3">
      <c r="C397" s="27"/>
      <c r="D397" s="27"/>
      <c r="E397" s="99"/>
      <c r="F397" s="28"/>
      <c r="G397" s="28"/>
      <c r="H397" s="125"/>
      <c r="I397" s="125"/>
      <c r="Q397" s="28"/>
      <c r="R397" s="28"/>
      <c r="S397" s="23"/>
      <c r="T397" s="28"/>
      <c r="U397" s="28"/>
      <c r="V397" s="28"/>
      <c r="W397" s="28"/>
      <c r="X397" s="28"/>
      <c r="Y397" s="28"/>
    </row>
    <row r="398" spans="3:25" s="9" customFormat="1" x14ac:dyDescent="0.3">
      <c r="C398" s="27"/>
      <c r="D398" s="27"/>
      <c r="E398" s="99"/>
      <c r="F398" s="28"/>
      <c r="G398" s="28"/>
      <c r="H398" s="125"/>
      <c r="I398" s="125"/>
      <c r="Q398" s="28"/>
      <c r="R398" s="28"/>
      <c r="S398" s="23"/>
      <c r="T398" s="28"/>
      <c r="U398" s="28"/>
      <c r="V398" s="28"/>
      <c r="W398" s="28"/>
      <c r="X398" s="28"/>
      <c r="Y398" s="28"/>
    </row>
    <row r="399" spans="3:25" s="9" customFormat="1" x14ac:dyDescent="0.3">
      <c r="C399" s="27"/>
      <c r="D399" s="27"/>
      <c r="E399" s="99"/>
      <c r="F399" s="28"/>
      <c r="G399" s="28"/>
      <c r="H399" s="125"/>
      <c r="I399" s="125"/>
      <c r="Q399" s="28"/>
      <c r="R399" s="28"/>
      <c r="S399" s="23"/>
      <c r="T399" s="28"/>
      <c r="U399" s="28"/>
      <c r="V399" s="28"/>
      <c r="W399" s="28"/>
      <c r="X399" s="28"/>
      <c r="Y399" s="28"/>
    </row>
    <row r="400" spans="3:25" s="9" customFormat="1" x14ac:dyDescent="0.3">
      <c r="C400" s="27"/>
      <c r="D400" s="27"/>
      <c r="E400" s="99"/>
      <c r="F400" s="28"/>
      <c r="G400" s="28"/>
      <c r="H400" s="125"/>
      <c r="I400" s="125"/>
      <c r="Q400" s="28"/>
      <c r="R400" s="28"/>
      <c r="S400" s="23"/>
      <c r="T400" s="28"/>
      <c r="U400" s="28"/>
      <c r="V400" s="28"/>
      <c r="W400" s="28"/>
      <c r="X400" s="28"/>
      <c r="Y400" s="28"/>
    </row>
    <row r="401" spans="3:25" s="9" customFormat="1" x14ac:dyDescent="0.3">
      <c r="C401" s="27"/>
      <c r="D401" s="27"/>
      <c r="E401" s="99"/>
      <c r="F401" s="28"/>
      <c r="G401" s="28"/>
      <c r="H401" s="125"/>
      <c r="I401" s="125"/>
      <c r="Q401" s="28"/>
      <c r="R401" s="28"/>
      <c r="S401" s="23"/>
      <c r="T401" s="28"/>
      <c r="U401" s="28"/>
      <c r="V401" s="28"/>
      <c r="W401" s="28"/>
      <c r="X401" s="28"/>
      <c r="Y401" s="28"/>
    </row>
    <row r="402" spans="3:25" s="9" customFormat="1" x14ac:dyDescent="0.3">
      <c r="C402" s="27"/>
      <c r="D402" s="27"/>
      <c r="E402" s="99"/>
      <c r="F402" s="28"/>
      <c r="G402" s="28"/>
      <c r="H402" s="125"/>
      <c r="I402" s="125"/>
      <c r="Q402" s="28"/>
      <c r="R402" s="28"/>
      <c r="S402" s="23"/>
      <c r="T402" s="28"/>
      <c r="U402" s="28"/>
      <c r="V402" s="28"/>
      <c r="W402" s="28"/>
      <c r="X402" s="28"/>
      <c r="Y402" s="28"/>
    </row>
    <row r="403" spans="3:25" s="9" customFormat="1" x14ac:dyDescent="0.3">
      <c r="C403" s="27"/>
      <c r="D403" s="27"/>
      <c r="E403" s="99"/>
      <c r="F403" s="28"/>
      <c r="G403" s="28"/>
      <c r="H403" s="125"/>
      <c r="I403" s="125"/>
      <c r="Q403" s="28"/>
      <c r="R403" s="28"/>
      <c r="S403" s="23"/>
      <c r="T403" s="28"/>
      <c r="U403" s="28"/>
      <c r="V403" s="28"/>
      <c r="W403" s="28"/>
      <c r="X403" s="28"/>
      <c r="Y403" s="28"/>
    </row>
    <row r="404" spans="3:25" s="9" customFormat="1" x14ac:dyDescent="0.3">
      <c r="C404" s="27"/>
      <c r="D404" s="27"/>
      <c r="E404" s="99"/>
      <c r="F404" s="28"/>
      <c r="G404" s="28"/>
      <c r="H404" s="125"/>
      <c r="I404" s="125"/>
      <c r="Q404" s="28"/>
      <c r="R404" s="28"/>
      <c r="S404" s="23"/>
      <c r="T404" s="28"/>
      <c r="U404" s="28"/>
      <c r="V404" s="28"/>
      <c r="W404" s="28"/>
      <c r="X404" s="28"/>
      <c r="Y404" s="28"/>
    </row>
    <row r="405" spans="3:25" s="9" customFormat="1" x14ac:dyDescent="0.3">
      <c r="C405" s="27"/>
      <c r="D405" s="27"/>
      <c r="E405" s="99"/>
      <c r="F405" s="28"/>
      <c r="G405" s="28"/>
      <c r="H405" s="125"/>
      <c r="I405" s="125"/>
      <c r="Q405" s="28"/>
      <c r="R405" s="28"/>
      <c r="S405" s="23"/>
      <c r="T405" s="28"/>
      <c r="U405" s="28"/>
      <c r="V405" s="28"/>
      <c r="W405" s="28"/>
      <c r="X405" s="28"/>
      <c r="Y405" s="28"/>
    </row>
    <row r="406" spans="3:25" s="9" customFormat="1" x14ac:dyDescent="0.3">
      <c r="C406" s="27"/>
      <c r="D406" s="27"/>
      <c r="E406" s="99"/>
      <c r="F406" s="28"/>
      <c r="G406" s="28"/>
      <c r="H406" s="125"/>
      <c r="I406" s="125"/>
      <c r="Q406" s="28"/>
      <c r="R406" s="28"/>
      <c r="S406" s="23"/>
      <c r="T406" s="28"/>
      <c r="U406" s="28"/>
      <c r="V406" s="28"/>
      <c r="W406" s="28"/>
      <c r="X406" s="28"/>
      <c r="Y406" s="28"/>
    </row>
    <row r="407" spans="3:25" s="9" customFormat="1" x14ac:dyDescent="0.3">
      <c r="C407" s="27"/>
      <c r="D407" s="27"/>
      <c r="E407" s="99"/>
      <c r="F407" s="28"/>
      <c r="G407" s="28"/>
      <c r="H407" s="125"/>
      <c r="I407" s="125"/>
      <c r="Q407" s="28"/>
      <c r="R407" s="28"/>
      <c r="S407" s="23"/>
      <c r="T407" s="28"/>
      <c r="U407" s="28"/>
      <c r="V407" s="28"/>
      <c r="W407" s="28"/>
      <c r="X407" s="28"/>
      <c r="Y407" s="28"/>
    </row>
    <row r="408" spans="3:25" s="9" customFormat="1" x14ac:dyDescent="0.3">
      <c r="C408" s="27"/>
      <c r="D408" s="27"/>
      <c r="E408" s="99"/>
      <c r="F408" s="28"/>
      <c r="G408" s="28"/>
      <c r="H408" s="125"/>
      <c r="I408" s="125"/>
      <c r="Q408" s="28"/>
      <c r="R408" s="28"/>
      <c r="S408" s="23"/>
      <c r="T408" s="28"/>
      <c r="U408" s="28"/>
      <c r="V408" s="28"/>
      <c r="W408" s="28"/>
      <c r="X408" s="28"/>
      <c r="Y408" s="28"/>
    </row>
    <row r="409" spans="3:25" s="9" customFormat="1" x14ac:dyDescent="0.3">
      <c r="C409" s="27"/>
      <c r="D409" s="27"/>
      <c r="E409" s="99"/>
      <c r="F409" s="28"/>
      <c r="G409" s="28"/>
      <c r="H409" s="125"/>
      <c r="I409" s="125"/>
      <c r="Q409" s="28"/>
      <c r="R409" s="28"/>
      <c r="S409" s="23"/>
      <c r="T409" s="28"/>
      <c r="U409" s="28"/>
      <c r="V409" s="28"/>
      <c r="W409" s="28"/>
      <c r="X409" s="28"/>
      <c r="Y409" s="28"/>
    </row>
    <row r="410" spans="3:25" s="9" customFormat="1" x14ac:dyDescent="0.3">
      <c r="C410" s="27"/>
      <c r="D410" s="27"/>
      <c r="E410" s="99"/>
      <c r="F410" s="28"/>
      <c r="G410" s="28"/>
      <c r="H410" s="125"/>
      <c r="I410" s="125"/>
      <c r="Q410" s="28"/>
      <c r="R410" s="28"/>
      <c r="S410" s="23"/>
      <c r="T410" s="28"/>
      <c r="U410" s="28"/>
      <c r="V410" s="28"/>
      <c r="W410" s="28"/>
      <c r="X410" s="28"/>
      <c r="Y410" s="28"/>
    </row>
    <row r="411" spans="3:25" s="9" customFormat="1" x14ac:dyDescent="0.3">
      <c r="C411" s="27"/>
      <c r="D411" s="27"/>
      <c r="E411" s="99"/>
      <c r="F411" s="28"/>
      <c r="G411" s="28"/>
      <c r="H411" s="125"/>
      <c r="I411" s="125"/>
      <c r="Q411" s="28"/>
      <c r="R411" s="28"/>
      <c r="S411" s="23"/>
      <c r="T411" s="28"/>
      <c r="U411" s="28"/>
      <c r="V411" s="28"/>
      <c r="W411" s="28"/>
      <c r="X411" s="28"/>
      <c r="Y411" s="28"/>
    </row>
    <row r="412" spans="3:25" s="9" customFormat="1" x14ac:dyDescent="0.3">
      <c r="C412" s="27"/>
      <c r="D412" s="27"/>
      <c r="E412" s="99"/>
      <c r="F412" s="28"/>
      <c r="G412" s="28"/>
      <c r="H412" s="125"/>
      <c r="I412" s="125"/>
      <c r="Q412" s="28"/>
      <c r="R412" s="28"/>
      <c r="S412" s="23"/>
      <c r="T412" s="28"/>
      <c r="U412" s="28"/>
      <c r="V412" s="28"/>
      <c r="W412" s="28"/>
      <c r="X412" s="28"/>
      <c r="Y412" s="28"/>
    </row>
    <row r="413" spans="3:25" s="9" customFormat="1" x14ac:dyDescent="0.3">
      <c r="C413" s="27"/>
      <c r="D413" s="27"/>
      <c r="E413" s="99"/>
      <c r="F413" s="28"/>
      <c r="G413" s="28"/>
      <c r="H413" s="125"/>
      <c r="I413" s="125"/>
      <c r="Q413" s="28"/>
      <c r="R413" s="28"/>
      <c r="S413" s="23"/>
      <c r="T413" s="28"/>
      <c r="U413" s="28"/>
      <c r="V413" s="28"/>
      <c r="W413" s="28"/>
      <c r="X413" s="28"/>
      <c r="Y413" s="28"/>
    </row>
    <row r="414" spans="3:25" s="9" customFormat="1" x14ac:dyDescent="0.3">
      <c r="C414" s="27"/>
      <c r="D414" s="27"/>
      <c r="E414" s="99"/>
      <c r="F414" s="28"/>
      <c r="G414" s="28"/>
      <c r="H414" s="125"/>
      <c r="I414" s="125"/>
      <c r="Q414" s="28"/>
      <c r="R414" s="28"/>
      <c r="S414" s="23"/>
      <c r="T414" s="28"/>
      <c r="U414" s="28"/>
      <c r="V414" s="28"/>
      <c r="W414" s="28"/>
      <c r="X414" s="28"/>
      <c r="Y414" s="28"/>
    </row>
    <row r="415" spans="3:25" s="9" customFormat="1" x14ac:dyDescent="0.3">
      <c r="C415" s="27"/>
      <c r="D415" s="27"/>
      <c r="E415" s="99"/>
      <c r="F415" s="28"/>
      <c r="G415" s="28"/>
      <c r="H415" s="125"/>
      <c r="I415" s="125"/>
      <c r="Q415" s="28"/>
      <c r="R415" s="28"/>
      <c r="S415" s="23"/>
      <c r="T415" s="28"/>
      <c r="U415" s="28"/>
      <c r="V415" s="28"/>
      <c r="W415" s="28"/>
      <c r="X415" s="28"/>
      <c r="Y415" s="28"/>
    </row>
    <row r="416" spans="3:25" s="9" customFormat="1" x14ac:dyDescent="0.3">
      <c r="C416" s="27"/>
      <c r="D416" s="27"/>
      <c r="E416" s="99"/>
      <c r="F416" s="28"/>
      <c r="G416" s="28"/>
      <c r="H416" s="125"/>
      <c r="I416" s="125"/>
      <c r="Q416" s="28"/>
      <c r="R416" s="28"/>
      <c r="S416" s="23"/>
      <c r="T416" s="28"/>
      <c r="U416" s="28"/>
      <c r="V416" s="28"/>
      <c r="W416" s="28"/>
      <c r="X416" s="28"/>
      <c r="Y416" s="28"/>
    </row>
    <row r="417" spans="3:25" s="9" customFormat="1" x14ac:dyDescent="0.3">
      <c r="C417" s="27"/>
      <c r="D417" s="27"/>
      <c r="E417" s="99"/>
      <c r="F417" s="28"/>
      <c r="G417" s="28"/>
      <c r="H417" s="125"/>
      <c r="I417" s="125"/>
      <c r="Q417" s="28"/>
      <c r="R417" s="28"/>
      <c r="S417" s="23"/>
      <c r="T417" s="28"/>
      <c r="U417" s="28"/>
      <c r="V417" s="28"/>
      <c r="W417" s="28"/>
      <c r="X417" s="28"/>
      <c r="Y417" s="28"/>
    </row>
    <row r="418" spans="3:25" s="9" customFormat="1" x14ac:dyDescent="0.3">
      <c r="C418" s="27"/>
      <c r="D418" s="27"/>
      <c r="E418" s="99"/>
      <c r="F418" s="28"/>
      <c r="G418" s="28"/>
      <c r="H418" s="125"/>
      <c r="I418" s="125"/>
      <c r="Q418" s="28"/>
      <c r="R418" s="28"/>
      <c r="S418" s="23"/>
      <c r="T418" s="28"/>
      <c r="U418" s="28"/>
      <c r="V418" s="28"/>
      <c r="W418" s="28"/>
      <c r="X418" s="28"/>
      <c r="Y418" s="28"/>
    </row>
    <row r="419" spans="3:25" s="9" customFormat="1" x14ac:dyDescent="0.3">
      <c r="C419" s="27"/>
      <c r="D419" s="27"/>
      <c r="E419" s="99"/>
      <c r="F419" s="28"/>
      <c r="G419" s="28"/>
      <c r="H419" s="125"/>
      <c r="I419" s="125"/>
      <c r="Q419" s="28"/>
      <c r="R419" s="28"/>
      <c r="S419" s="23"/>
      <c r="T419" s="28"/>
      <c r="U419" s="28"/>
      <c r="V419" s="28"/>
      <c r="W419" s="28"/>
      <c r="X419" s="28"/>
      <c r="Y419" s="28"/>
    </row>
    <row r="420" spans="3:25" s="9" customFormat="1" x14ac:dyDescent="0.3">
      <c r="C420" s="27"/>
      <c r="D420" s="27"/>
      <c r="E420" s="99"/>
      <c r="F420" s="28"/>
      <c r="G420" s="28"/>
      <c r="H420" s="125"/>
      <c r="I420" s="125"/>
      <c r="Q420" s="28"/>
      <c r="R420" s="28"/>
      <c r="S420" s="23"/>
      <c r="T420" s="28"/>
      <c r="U420" s="28"/>
      <c r="V420" s="28"/>
      <c r="W420" s="28"/>
      <c r="X420" s="28"/>
      <c r="Y420" s="28"/>
    </row>
    <row r="421" spans="3:25" s="9" customFormat="1" x14ac:dyDescent="0.3">
      <c r="C421" s="27"/>
      <c r="D421" s="27"/>
      <c r="E421" s="99"/>
      <c r="F421" s="28"/>
      <c r="G421" s="28"/>
      <c r="H421" s="125"/>
      <c r="I421" s="125"/>
      <c r="Q421" s="28"/>
      <c r="R421" s="28"/>
      <c r="S421" s="23"/>
      <c r="T421" s="28"/>
      <c r="U421" s="28"/>
      <c r="V421" s="28"/>
      <c r="W421" s="28"/>
      <c r="X421" s="28"/>
      <c r="Y421" s="28"/>
    </row>
    <row r="422" spans="3:25" s="9" customFormat="1" x14ac:dyDescent="0.3">
      <c r="C422" s="27"/>
      <c r="D422" s="27"/>
      <c r="E422" s="99"/>
      <c r="F422" s="28"/>
      <c r="G422" s="28"/>
      <c r="H422" s="125"/>
      <c r="I422" s="125"/>
      <c r="Q422" s="28"/>
      <c r="R422" s="28"/>
      <c r="S422" s="23"/>
      <c r="T422" s="28"/>
      <c r="U422" s="28"/>
      <c r="V422" s="28"/>
      <c r="W422" s="28"/>
      <c r="X422" s="28"/>
      <c r="Y422" s="28"/>
    </row>
    <row r="423" spans="3:25" s="9" customFormat="1" x14ac:dyDescent="0.3">
      <c r="C423" s="27"/>
      <c r="D423" s="27"/>
      <c r="E423" s="99"/>
      <c r="F423" s="28"/>
      <c r="G423" s="28"/>
      <c r="H423" s="125"/>
      <c r="I423" s="125"/>
      <c r="Q423" s="28"/>
      <c r="R423" s="28"/>
      <c r="S423" s="23"/>
      <c r="T423" s="28"/>
      <c r="U423" s="28"/>
      <c r="V423" s="28"/>
      <c r="W423" s="28"/>
      <c r="X423" s="28"/>
      <c r="Y423" s="28"/>
    </row>
    <row r="424" spans="3:25" s="9" customFormat="1" x14ac:dyDescent="0.3">
      <c r="C424" s="27"/>
      <c r="D424" s="27"/>
      <c r="E424" s="99"/>
      <c r="F424" s="28"/>
      <c r="G424" s="28"/>
      <c r="H424" s="125"/>
      <c r="I424" s="125"/>
      <c r="Q424" s="28"/>
      <c r="R424" s="28"/>
      <c r="S424" s="23"/>
      <c r="T424" s="28"/>
      <c r="U424" s="28"/>
      <c r="V424" s="28"/>
      <c r="W424" s="28"/>
      <c r="X424" s="28"/>
      <c r="Y424" s="28"/>
    </row>
    <row r="425" spans="3:25" s="9" customFormat="1" x14ac:dyDescent="0.3">
      <c r="C425" s="27"/>
      <c r="D425" s="27"/>
      <c r="E425" s="99"/>
      <c r="F425" s="28"/>
      <c r="G425" s="28"/>
      <c r="H425" s="125"/>
      <c r="I425" s="125"/>
      <c r="Q425" s="28"/>
      <c r="R425" s="28"/>
      <c r="S425" s="23"/>
      <c r="T425" s="28"/>
      <c r="U425" s="28"/>
      <c r="V425" s="28"/>
      <c r="W425" s="28"/>
      <c r="X425" s="28"/>
      <c r="Y425" s="28"/>
    </row>
    <row r="426" spans="3:25" s="9" customFormat="1" x14ac:dyDescent="0.3">
      <c r="C426" s="27"/>
      <c r="D426" s="27"/>
      <c r="E426" s="99"/>
      <c r="F426" s="28"/>
      <c r="G426" s="28"/>
      <c r="H426" s="125"/>
      <c r="I426" s="125"/>
      <c r="Q426" s="28"/>
      <c r="R426" s="28"/>
      <c r="S426" s="23"/>
      <c r="T426" s="28"/>
      <c r="U426" s="28"/>
      <c r="V426" s="28"/>
      <c r="W426" s="28"/>
      <c r="X426" s="28"/>
      <c r="Y426" s="28"/>
    </row>
    <row r="427" spans="3:25" s="9" customFormat="1" x14ac:dyDescent="0.3">
      <c r="C427" s="27"/>
      <c r="D427" s="27"/>
      <c r="E427" s="99"/>
      <c r="F427" s="28"/>
      <c r="G427" s="28"/>
      <c r="H427" s="125"/>
      <c r="I427" s="125"/>
      <c r="Q427" s="28"/>
      <c r="R427" s="28"/>
      <c r="S427" s="23"/>
      <c r="T427" s="28"/>
      <c r="U427" s="28"/>
      <c r="V427" s="28"/>
      <c r="W427" s="28"/>
      <c r="X427" s="28"/>
      <c r="Y427" s="28"/>
    </row>
    <row r="428" spans="3:25" s="9" customFormat="1" x14ac:dyDescent="0.3">
      <c r="C428" s="27"/>
      <c r="D428" s="27"/>
      <c r="E428" s="99"/>
      <c r="F428" s="28"/>
      <c r="G428" s="28"/>
      <c r="H428" s="125"/>
      <c r="I428" s="125"/>
      <c r="Q428" s="28"/>
      <c r="R428" s="28"/>
      <c r="S428" s="23"/>
      <c r="T428" s="28"/>
      <c r="U428" s="28"/>
      <c r="V428" s="28"/>
      <c r="W428" s="28"/>
      <c r="X428" s="28"/>
      <c r="Y428" s="28"/>
    </row>
    <row r="429" spans="3:25" s="9" customFormat="1" x14ac:dyDescent="0.3">
      <c r="C429" s="27"/>
      <c r="D429" s="27"/>
      <c r="E429" s="99"/>
      <c r="F429" s="28"/>
      <c r="G429" s="28"/>
      <c r="H429" s="125"/>
      <c r="I429" s="125"/>
      <c r="Q429" s="28"/>
      <c r="R429" s="28"/>
      <c r="S429" s="23"/>
      <c r="T429" s="28"/>
      <c r="U429" s="28"/>
      <c r="V429" s="28"/>
      <c r="W429" s="28"/>
      <c r="X429" s="28"/>
      <c r="Y429" s="28"/>
    </row>
    <row r="430" spans="3:25" s="9" customFormat="1" x14ac:dyDescent="0.3">
      <c r="C430" s="27"/>
      <c r="D430" s="27"/>
      <c r="E430" s="99"/>
      <c r="F430" s="28"/>
      <c r="G430" s="28"/>
      <c r="H430" s="125"/>
      <c r="I430" s="125"/>
      <c r="Q430" s="28"/>
      <c r="R430" s="28"/>
      <c r="S430" s="23"/>
      <c r="T430" s="28"/>
      <c r="U430" s="28"/>
      <c r="V430" s="28"/>
      <c r="W430" s="28"/>
      <c r="X430" s="28"/>
      <c r="Y430" s="28"/>
    </row>
    <row r="431" spans="3:25" s="9" customFormat="1" x14ac:dyDescent="0.3">
      <c r="C431" s="27"/>
      <c r="D431" s="27"/>
      <c r="E431" s="99"/>
      <c r="F431" s="28"/>
      <c r="G431" s="28"/>
      <c r="H431" s="125"/>
      <c r="I431" s="125"/>
      <c r="Q431" s="28"/>
      <c r="R431" s="28"/>
      <c r="S431" s="23"/>
      <c r="T431" s="28"/>
      <c r="U431" s="28"/>
      <c r="V431" s="28"/>
      <c r="W431" s="28"/>
      <c r="X431" s="28"/>
      <c r="Y431" s="28"/>
    </row>
    <row r="432" spans="3:25" s="9" customFormat="1" x14ac:dyDescent="0.3">
      <c r="C432" s="27"/>
      <c r="D432" s="27"/>
      <c r="E432" s="99"/>
      <c r="F432" s="28"/>
      <c r="G432" s="28"/>
      <c r="H432" s="125"/>
      <c r="I432" s="125"/>
      <c r="Q432" s="28"/>
      <c r="R432" s="28"/>
      <c r="S432" s="23"/>
      <c r="T432" s="28"/>
      <c r="U432" s="28"/>
      <c r="V432" s="28"/>
      <c r="W432" s="28"/>
      <c r="X432" s="28"/>
      <c r="Y432" s="28"/>
    </row>
    <row r="433" spans="3:25" s="9" customFormat="1" x14ac:dyDescent="0.3">
      <c r="C433" s="27"/>
      <c r="D433" s="27"/>
      <c r="E433" s="99"/>
      <c r="F433" s="28"/>
      <c r="G433" s="28"/>
      <c r="H433" s="125"/>
      <c r="I433" s="125"/>
      <c r="Q433" s="28"/>
      <c r="R433" s="28"/>
      <c r="S433" s="23"/>
      <c r="T433" s="28"/>
      <c r="U433" s="28"/>
      <c r="V433" s="28"/>
      <c r="W433" s="28"/>
      <c r="X433" s="28"/>
      <c r="Y433" s="28"/>
    </row>
    <row r="434" spans="3:25" s="9" customFormat="1" x14ac:dyDescent="0.3">
      <c r="C434" s="27"/>
      <c r="D434" s="27"/>
      <c r="E434" s="99"/>
      <c r="F434" s="28"/>
      <c r="G434" s="28"/>
      <c r="H434" s="125"/>
      <c r="I434" s="125"/>
      <c r="Q434" s="28"/>
      <c r="R434" s="28"/>
      <c r="S434" s="23"/>
      <c r="T434" s="28"/>
      <c r="U434" s="28"/>
      <c r="V434" s="28"/>
      <c r="W434" s="28"/>
      <c r="X434" s="28"/>
      <c r="Y434" s="28"/>
    </row>
    <row r="435" spans="3:25" s="9" customFormat="1" x14ac:dyDescent="0.3">
      <c r="C435" s="27"/>
      <c r="D435" s="27"/>
      <c r="E435" s="99"/>
      <c r="F435" s="28"/>
      <c r="G435" s="28"/>
      <c r="H435" s="125"/>
      <c r="I435" s="125"/>
      <c r="Q435" s="28"/>
      <c r="R435" s="28"/>
      <c r="S435" s="23"/>
      <c r="T435" s="28"/>
      <c r="U435" s="28"/>
      <c r="V435" s="28"/>
      <c r="W435" s="28"/>
      <c r="X435" s="28"/>
      <c r="Y435" s="28"/>
    </row>
    <row r="436" spans="3:25" s="9" customFormat="1" x14ac:dyDescent="0.3">
      <c r="C436" s="27"/>
      <c r="D436" s="27"/>
      <c r="E436" s="99"/>
      <c r="F436" s="28"/>
      <c r="G436" s="28"/>
      <c r="H436" s="125"/>
      <c r="I436" s="125"/>
      <c r="Q436" s="28"/>
      <c r="R436" s="28"/>
      <c r="S436" s="23"/>
      <c r="T436" s="28"/>
      <c r="U436" s="28"/>
      <c r="V436" s="28"/>
      <c r="W436" s="28"/>
      <c r="X436" s="28"/>
      <c r="Y436" s="28"/>
    </row>
    <row r="437" spans="3:25" s="9" customFormat="1" x14ac:dyDescent="0.3">
      <c r="C437" s="27"/>
      <c r="D437" s="27"/>
      <c r="E437" s="99"/>
      <c r="F437" s="28"/>
      <c r="G437" s="28"/>
      <c r="H437" s="125"/>
      <c r="I437" s="125"/>
      <c r="Q437" s="28"/>
      <c r="R437" s="28"/>
      <c r="S437" s="23"/>
      <c r="T437" s="28"/>
      <c r="U437" s="28"/>
      <c r="V437" s="28"/>
      <c r="W437" s="28"/>
      <c r="X437" s="28"/>
      <c r="Y437" s="28"/>
    </row>
    <row r="438" spans="3:25" s="9" customFormat="1" x14ac:dyDescent="0.3">
      <c r="C438" s="27"/>
      <c r="D438" s="27"/>
      <c r="E438" s="99"/>
      <c r="F438" s="28"/>
      <c r="G438" s="28"/>
      <c r="H438" s="125"/>
      <c r="I438" s="125"/>
      <c r="Q438" s="28"/>
      <c r="R438" s="28"/>
      <c r="S438" s="23"/>
      <c r="T438" s="28"/>
      <c r="U438" s="28"/>
      <c r="V438" s="28"/>
      <c r="W438" s="28"/>
      <c r="X438" s="28"/>
      <c r="Y438" s="28"/>
    </row>
    <row r="439" spans="3:25" s="9" customFormat="1" x14ac:dyDescent="0.3">
      <c r="C439" s="27"/>
      <c r="D439" s="27"/>
      <c r="E439" s="99"/>
      <c r="F439" s="28"/>
      <c r="G439" s="28"/>
      <c r="H439" s="125"/>
      <c r="I439" s="125"/>
      <c r="Q439" s="28"/>
      <c r="R439" s="28"/>
      <c r="S439" s="23"/>
      <c r="T439" s="28"/>
      <c r="U439" s="28"/>
      <c r="V439" s="28"/>
      <c r="W439" s="28"/>
      <c r="X439" s="28"/>
      <c r="Y439" s="28"/>
    </row>
    <row r="440" spans="3:25" s="9" customFormat="1" x14ac:dyDescent="0.3">
      <c r="C440" s="27"/>
      <c r="D440" s="27"/>
      <c r="E440" s="99"/>
      <c r="F440" s="28"/>
      <c r="G440" s="28"/>
      <c r="H440" s="125"/>
      <c r="I440" s="125"/>
      <c r="Q440" s="28"/>
      <c r="R440" s="28"/>
      <c r="S440" s="23"/>
      <c r="T440" s="28"/>
      <c r="U440" s="28"/>
      <c r="V440" s="28"/>
      <c r="W440" s="28"/>
      <c r="X440" s="28"/>
      <c r="Y440" s="28"/>
    </row>
    <row r="441" spans="3:25" s="9" customFormat="1" x14ac:dyDescent="0.3">
      <c r="C441" s="27"/>
      <c r="D441" s="27"/>
      <c r="E441" s="99"/>
      <c r="F441" s="28"/>
      <c r="G441" s="28"/>
      <c r="H441" s="125"/>
      <c r="I441" s="125"/>
      <c r="Q441" s="28"/>
      <c r="R441" s="28"/>
      <c r="S441" s="23"/>
      <c r="T441" s="28"/>
      <c r="U441" s="28"/>
      <c r="V441" s="28"/>
      <c r="W441" s="28"/>
      <c r="X441" s="28"/>
      <c r="Y441" s="28"/>
    </row>
    <row r="442" spans="3:25" s="9" customFormat="1" x14ac:dyDescent="0.3">
      <c r="C442" s="27"/>
      <c r="D442" s="27"/>
      <c r="E442" s="99"/>
      <c r="F442" s="28"/>
      <c r="G442" s="28"/>
      <c r="H442" s="125"/>
      <c r="I442" s="125"/>
      <c r="Q442" s="28"/>
      <c r="R442" s="28"/>
      <c r="S442" s="23"/>
      <c r="T442" s="28"/>
      <c r="U442" s="28"/>
      <c r="V442" s="28"/>
      <c r="W442" s="28"/>
      <c r="X442" s="28"/>
      <c r="Y442" s="28"/>
    </row>
    <row r="443" spans="3:25" s="9" customFormat="1" x14ac:dyDescent="0.3">
      <c r="C443" s="27"/>
      <c r="D443" s="27"/>
      <c r="E443" s="99"/>
      <c r="F443" s="28"/>
      <c r="G443" s="28"/>
      <c r="H443" s="125"/>
      <c r="I443" s="125"/>
      <c r="Q443" s="28"/>
      <c r="R443" s="28"/>
      <c r="S443" s="23"/>
      <c r="T443" s="28"/>
      <c r="U443" s="28"/>
      <c r="V443" s="28"/>
      <c r="W443" s="28"/>
      <c r="X443" s="28"/>
      <c r="Y443" s="28"/>
    </row>
    <row r="444" spans="3:25" s="9" customFormat="1" x14ac:dyDescent="0.3">
      <c r="C444" s="27"/>
      <c r="D444" s="27"/>
      <c r="E444" s="99"/>
      <c r="F444" s="28"/>
      <c r="G444" s="28"/>
      <c r="H444" s="125"/>
      <c r="I444" s="125"/>
      <c r="Q444" s="28"/>
      <c r="R444" s="28"/>
      <c r="S444" s="23"/>
      <c r="T444" s="28"/>
      <c r="U444" s="28"/>
      <c r="V444" s="28"/>
      <c r="W444" s="28"/>
      <c r="X444" s="28"/>
      <c r="Y444" s="28"/>
    </row>
    <row r="445" spans="3:25" s="9" customFormat="1" x14ac:dyDescent="0.3">
      <c r="C445" s="27"/>
      <c r="D445" s="27"/>
      <c r="E445" s="99"/>
      <c r="F445" s="28"/>
      <c r="G445" s="28"/>
      <c r="H445" s="125"/>
      <c r="I445" s="125"/>
      <c r="Q445" s="28"/>
      <c r="R445" s="28"/>
      <c r="S445" s="23"/>
      <c r="T445" s="28"/>
      <c r="U445" s="28"/>
      <c r="V445" s="28"/>
      <c r="W445" s="28"/>
      <c r="X445" s="28"/>
      <c r="Y445" s="28"/>
    </row>
    <row r="446" spans="3:25" s="9" customFormat="1" x14ac:dyDescent="0.3">
      <c r="C446" s="27"/>
      <c r="D446" s="27"/>
      <c r="E446" s="99"/>
      <c r="F446" s="28"/>
      <c r="G446" s="28"/>
      <c r="H446" s="125"/>
      <c r="I446" s="125"/>
      <c r="Q446" s="28"/>
      <c r="R446" s="28"/>
      <c r="S446" s="23"/>
      <c r="T446" s="28"/>
      <c r="U446" s="28"/>
      <c r="V446" s="28"/>
      <c r="W446" s="28"/>
      <c r="X446" s="28"/>
      <c r="Y446" s="28"/>
    </row>
    <row r="447" spans="3:25" s="9" customFormat="1" x14ac:dyDescent="0.3">
      <c r="C447" s="27"/>
      <c r="D447" s="27"/>
      <c r="E447" s="99"/>
      <c r="F447" s="28"/>
      <c r="G447" s="28"/>
      <c r="H447" s="125"/>
      <c r="I447" s="125"/>
      <c r="Q447" s="28"/>
      <c r="R447" s="28"/>
      <c r="S447" s="23"/>
      <c r="T447" s="28"/>
      <c r="U447" s="28"/>
      <c r="V447" s="28"/>
      <c r="W447" s="28"/>
      <c r="X447" s="28"/>
      <c r="Y447" s="28"/>
    </row>
    <row r="448" spans="3:25" s="9" customFormat="1" x14ac:dyDescent="0.3">
      <c r="C448" s="27"/>
      <c r="D448" s="27"/>
      <c r="E448" s="99"/>
      <c r="F448" s="28"/>
      <c r="G448" s="28"/>
      <c r="H448" s="125"/>
      <c r="I448" s="125"/>
      <c r="Q448" s="28"/>
      <c r="R448" s="28"/>
      <c r="S448" s="23"/>
      <c r="T448" s="28"/>
      <c r="U448" s="28"/>
      <c r="V448" s="28"/>
      <c r="W448" s="28"/>
      <c r="X448" s="28"/>
      <c r="Y448" s="28"/>
    </row>
    <row r="449" spans="3:25" s="9" customFormat="1" x14ac:dyDescent="0.3">
      <c r="C449" s="27"/>
      <c r="D449" s="27"/>
      <c r="E449" s="99"/>
      <c r="F449" s="28"/>
      <c r="G449" s="28"/>
      <c r="H449" s="125"/>
      <c r="I449" s="125"/>
      <c r="Q449" s="28"/>
      <c r="R449" s="28"/>
      <c r="S449" s="23"/>
      <c r="T449" s="28"/>
      <c r="U449" s="28"/>
      <c r="V449" s="28"/>
      <c r="W449" s="28"/>
      <c r="X449" s="28"/>
      <c r="Y449" s="28"/>
    </row>
    <row r="450" spans="3:25" s="9" customFormat="1" x14ac:dyDescent="0.3">
      <c r="C450" s="27"/>
      <c r="D450" s="27"/>
      <c r="E450" s="99"/>
      <c r="F450" s="28"/>
      <c r="G450" s="28"/>
      <c r="H450" s="125"/>
      <c r="I450" s="125"/>
      <c r="Q450" s="28"/>
      <c r="R450" s="28"/>
      <c r="S450" s="23"/>
      <c r="T450" s="28"/>
      <c r="U450" s="28"/>
      <c r="V450" s="28"/>
      <c r="W450" s="28"/>
      <c r="X450" s="28"/>
      <c r="Y450" s="28"/>
    </row>
    <row r="451" spans="3:25" s="9" customFormat="1" x14ac:dyDescent="0.3">
      <c r="C451" s="27"/>
      <c r="D451" s="27"/>
      <c r="E451" s="99"/>
      <c r="F451" s="28"/>
      <c r="G451" s="28"/>
      <c r="H451" s="125"/>
      <c r="I451" s="125"/>
      <c r="Q451" s="28"/>
      <c r="R451" s="28"/>
      <c r="S451" s="23"/>
      <c r="T451" s="28"/>
      <c r="U451" s="28"/>
      <c r="V451" s="28"/>
      <c r="W451" s="28"/>
      <c r="X451" s="28"/>
      <c r="Y451" s="28"/>
    </row>
    <row r="452" spans="3:25" s="9" customFormat="1" x14ac:dyDescent="0.3">
      <c r="C452" s="27"/>
      <c r="D452" s="27"/>
      <c r="E452" s="99"/>
      <c r="F452" s="28"/>
      <c r="G452" s="28"/>
      <c r="H452" s="125"/>
      <c r="I452" s="125"/>
      <c r="Q452" s="28"/>
      <c r="R452" s="28"/>
      <c r="S452" s="23"/>
      <c r="T452" s="28"/>
      <c r="U452" s="28"/>
      <c r="V452" s="28"/>
      <c r="W452" s="28"/>
      <c r="X452" s="28"/>
      <c r="Y452" s="28"/>
    </row>
    <row r="453" spans="3:25" s="9" customFormat="1" x14ac:dyDescent="0.3">
      <c r="C453" s="27"/>
      <c r="D453" s="27"/>
      <c r="E453" s="99"/>
      <c r="F453" s="28"/>
      <c r="G453" s="28"/>
      <c r="H453" s="125"/>
      <c r="I453" s="125"/>
      <c r="Q453" s="28"/>
      <c r="R453" s="28"/>
      <c r="S453" s="23"/>
      <c r="T453" s="28"/>
      <c r="U453" s="28"/>
      <c r="V453" s="28"/>
      <c r="W453" s="28"/>
      <c r="X453" s="28"/>
      <c r="Y453" s="28"/>
    </row>
    <row r="454" spans="3:25" s="9" customFormat="1" x14ac:dyDescent="0.3">
      <c r="C454" s="27"/>
      <c r="D454" s="27"/>
      <c r="E454" s="99"/>
      <c r="F454" s="28"/>
      <c r="G454" s="28"/>
      <c r="H454" s="125"/>
      <c r="I454" s="125"/>
      <c r="Q454" s="28"/>
      <c r="R454" s="28"/>
      <c r="S454" s="23"/>
      <c r="T454" s="28"/>
      <c r="U454" s="28"/>
      <c r="V454" s="28"/>
      <c r="W454" s="28"/>
      <c r="X454" s="28"/>
      <c r="Y454" s="28"/>
    </row>
    <row r="455" spans="3:25" s="9" customFormat="1" x14ac:dyDescent="0.3">
      <c r="C455" s="27"/>
      <c r="D455" s="27"/>
      <c r="E455" s="99"/>
      <c r="F455" s="28"/>
      <c r="G455" s="28"/>
      <c r="H455" s="125"/>
      <c r="I455" s="125"/>
      <c r="Q455" s="28"/>
      <c r="R455" s="28"/>
      <c r="S455" s="23"/>
      <c r="T455" s="28"/>
      <c r="U455" s="28"/>
      <c r="V455" s="28"/>
      <c r="W455" s="28"/>
      <c r="X455" s="28"/>
      <c r="Y455" s="28"/>
    </row>
    <row r="456" spans="3:25" s="9" customFormat="1" x14ac:dyDescent="0.3">
      <c r="C456" s="27"/>
      <c r="D456" s="27"/>
      <c r="E456" s="99"/>
      <c r="F456" s="28"/>
      <c r="G456" s="28"/>
      <c r="H456" s="125"/>
      <c r="I456" s="125"/>
      <c r="Q456" s="28"/>
      <c r="R456" s="28"/>
      <c r="S456" s="23"/>
      <c r="T456" s="28"/>
      <c r="U456" s="28"/>
      <c r="V456" s="28"/>
      <c r="W456" s="28"/>
      <c r="X456" s="28"/>
      <c r="Y456" s="28"/>
    </row>
    <row r="457" spans="3:25" s="9" customFormat="1" x14ac:dyDescent="0.3">
      <c r="C457" s="27"/>
      <c r="D457" s="27"/>
      <c r="E457" s="99"/>
      <c r="F457" s="28"/>
      <c r="G457" s="28"/>
      <c r="H457" s="125"/>
      <c r="I457" s="125"/>
      <c r="Q457" s="28"/>
      <c r="R457" s="28"/>
      <c r="S457" s="23"/>
      <c r="T457" s="28"/>
      <c r="U457" s="28"/>
      <c r="V457" s="28"/>
      <c r="W457" s="28"/>
      <c r="X457" s="28"/>
      <c r="Y457" s="28"/>
    </row>
    <row r="458" spans="3:25" s="9" customFormat="1" x14ac:dyDescent="0.3">
      <c r="C458" s="27"/>
      <c r="D458" s="27"/>
      <c r="E458" s="99"/>
      <c r="F458" s="28"/>
      <c r="G458" s="28"/>
      <c r="H458" s="125"/>
      <c r="I458" s="125"/>
      <c r="Q458" s="28"/>
      <c r="R458" s="28"/>
      <c r="S458" s="23"/>
      <c r="T458" s="28"/>
      <c r="U458" s="28"/>
      <c r="V458" s="28"/>
      <c r="W458" s="28"/>
      <c r="X458" s="28"/>
      <c r="Y458" s="28"/>
    </row>
    <row r="459" spans="3:25" s="9" customFormat="1" x14ac:dyDescent="0.3">
      <c r="C459" s="27"/>
      <c r="D459" s="27"/>
      <c r="E459" s="99"/>
      <c r="F459" s="28"/>
      <c r="G459" s="28"/>
      <c r="H459" s="125"/>
      <c r="I459" s="125"/>
      <c r="Q459" s="28"/>
      <c r="R459" s="28"/>
      <c r="S459" s="23"/>
      <c r="T459" s="28"/>
      <c r="U459" s="28"/>
      <c r="V459" s="28"/>
      <c r="W459" s="28"/>
      <c r="X459" s="28"/>
      <c r="Y459" s="28"/>
    </row>
    <row r="460" spans="3:25" s="9" customFormat="1" x14ac:dyDescent="0.3">
      <c r="C460" s="27"/>
      <c r="D460" s="27"/>
      <c r="E460" s="99"/>
      <c r="F460" s="28"/>
      <c r="G460" s="28"/>
      <c r="H460" s="125"/>
      <c r="I460" s="125"/>
      <c r="Q460" s="28"/>
      <c r="R460" s="28"/>
      <c r="S460" s="23"/>
      <c r="T460" s="28"/>
      <c r="U460" s="28"/>
      <c r="V460" s="28"/>
      <c r="W460" s="28"/>
      <c r="X460" s="28"/>
      <c r="Y460" s="28"/>
    </row>
    <row r="461" spans="3:25" s="9" customFormat="1" x14ac:dyDescent="0.3">
      <c r="C461" s="27"/>
      <c r="D461" s="27"/>
      <c r="E461" s="99"/>
      <c r="F461" s="28"/>
      <c r="G461" s="28"/>
      <c r="H461" s="125"/>
      <c r="I461" s="125"/>
      <c r="Q461" s="28"/>
      <c r="R461" s="28"/>
      <c r="S461" s="23"/>
      <c r="T461" s="28"/>
      <c r="U461" s="28"/>
      <c r="V461" s="28"/>
      <c r="W461" s="28"/>
      <c r="X461" s="28"/>
      <c r="Y461" s="28"/>
    </row>
    <row r="462" spans="3:25" s="9" customFormat="1" x14ac:dyDescent="0.3">
      <c r="C462" s="27"/>
      <c r="D462" s="27"/>
      <c r="E462" s="99"/>
      <c r="F462" s="28"/>
      <c r="G462" s="28"/>
      <c r="H462" s="125"/>
      <c r="I462" s="125"/>
      <c r="Q462" s="28"/>
      <c r="R462" s="28"/>
      <c r="S462" s="23"/>
      <c r="T462" s="28"/>
      <c r="U462" s="28"/>
      <c r="V462" s="28"/>
      <c r="W462" s="28"/>
      <c r="X462" s="28"/>
      <c r="Y462" s="28"/>
    </row>
    <row r="463" spans="3:25" s="9" customFormat="1" x14ac:dyDescent="0.3">
      <c r="C463" s="27"/>
      <c r="D463" s="27"/>
      <c r="E463" s="99"/>
      <c r="F463" s="28"/>
      <c r="G463" s="28"/>
      <c r="H463" s="125"/>
      <c r="I463" s="125"/>
      <c r="Q463" s="28"/>
      <c r="R463" s="28"/>
      <c r="S463" s="23"/>
      <c r="T463" s="28"/>
      <c r="U463" s="28"/>
      <c r="V463" s="28"/>
      <c r="W463" s="28"/>
      <c r="X463" s="28"/>
      <c r="Y463" s="28"/>
    </row>
    <row r="464" spans="3:25" s="9" customFormat="1" x14ac:dyDescent="0.3">
      <c r="C464" s="27"/>
      <c r="D464" s="27"/>
      <c r="E464" s="99"/>
      <c r="F464" s="28"/>
      <c r="G464" s="28"/>
      <c r="H464" s="125"/>
      <c r="I464" s="125"/>
      <c r="Q464" s="28"/>
      <c r="R464" s="28"/>
      <c r="S464" s="23"/>
      <c r="T464" s="28"/>
      <c r="U464" s="28"/>
      <c r="V464" s="28"/>
      <c r="W464" s="28"/>
      <c r="X464" s="28"/>
      <c r="Y464" s="28"/>
    </row>
    <row r="465" spans="3:25" s="9" customFormat="1" x14ac:dyDescent="0.3">
      <c r="C465" s="27"/>
      <c r="D465" s="27"/>
      <c r="E465" s="99"/>
      <c r="F465" s="28"/>
      <c r="G465" s="28"/>
      <c r="H465" s="125"/>
      <c r="I465" s="125"/>
      <c r="Q465" s="28"/>
      <c r="R465" s="28"/>
      <c r="S465" s="23"/>
      <c r="T465" s="28"/>
      <c r="U465" s="28"/>
      <c r="V465" s="28"/>
      <c r="W465" s="28"/>
      <c r="X465" s="28"/>
      <c r="Y465" s="28"/>
    </row>
    <row r="466" spans="3:25" s="9" customFormat="1" x14ac:dyDescent="0.3">
      <c r="C466" s="27"/>
      <c r="D466" s="27"/>
      <c r="E466" s="99"/>
      <c r="F466" s="28"/>
      <c r="G466" s="28"/>
      <c r="H466" s="125"/>
      <c r="I466" s="125"/>
      <c r="Q466" s="28"/>
      <c r="R466" s="28"/>
      <c r="S466" s="23"/>
      <c r="T466" s="28"/>
      <c r="U466" s="28"/>
      <c r="V466" s="28"/>
      <c r="W466" s="28"/>
      <c r="X466" s="28"/>
      <c r="Y466" s="28"/>
    </row>
    <row r="467" spans="3:25" s="9" customFormat="1" x14ac:dyDescent="0.3">
      <c r="C467" s="27"/>
      <c r="D467" s="27"/>
      <c r="E467" s="99"/>
      <c r="F467" s="28"/>
      <c r="G467" s="28"/>
      <c r="H467" s="125"/>
      <c r="I467" s="125"/>
      <c r="Q467" s="28"/>
      <c r="R467" s="28"/>
      <c r="S467" s="23"/>
      <c r="T467" s="28"/>
      <c r="U467" s="28"/>
      <c r="V467" s="28"/>
      <c r="W467" s="28"/>
      <c r="X467" s="28"/>
      <c r="Y467" s="28"/>
    </row>
    <row r="468" spans="3:25" s="9" customFormat="1" x14ac:dyDescent="0.3">
      <c r="C468" s="27"/>
      <c r="D468" s="27"/>
      <c r="E468" s="99"/>
      <c r="F468" s="28"/>
      <c r="G468" s="28"/>
      <c r="H468" s="125"/>
      <c r="I468" s="125"/>
      <c r="Q468" s="28"/>
      <c r="R468" s="28"/>
      <c r="S468" s="23"/>
      <c r="T468" s="28"/>
      <c r="U468" s="28"/>
      <c r="V468" s="28"/>
      <c r="W468" s="28"/>
      <c r="X468" s="28"/>
      <c r="Y468" s="28"/>
    </row>
    <row r="469" spans="3:25" s="9" customFormat="1" x14ac:dyDescent="0.3">
      <c r="C469" s="27"/>
      <c r="D469" s="27"/>
      <c r="E469" s="99"/>
      <c r="F469" s="28"/>
      <c r="G469" s="28"/>
      <c r="H469" s="125"/>
      <c r="I469" s="125"/>
      <c r="Q469" s="28"/>
      <c r="R469" s="28"/>
      <c r="S469" s="23"/>
      <c r="T469" s="28"/>
      <c r="U469" s="28"/>
      <c r="V469" s="28"/>
      <c r="W469" s="28"/>
      <c r="X469" s="28"/>
      <c r="Y469" s="28"/>
    </row>
    <row r="470" spans="3:25" s="9" customFormat="1" x14ac:dyDescent="0.3">
      <c r="C470" s="27"/>
      <c r="D470" s="27"/>
      <c r="E470" s="99"/>
      <c r="F470" s="28"/>
      <c r="G470" s="28"/>
      <c r="H470" s="125"/>
      <c r="I470" s="125"/>
      <c r="Q470" s="28"/>
      <c r="R470" s="28"/>
      <c r="S470" s="23"/>
      <c r="T470" s="28"/>
      <c r="U470" s="28"/>
      <c r="V470" s="28"/>
      <c r="W470" s="28"/>
      <c r="X470" s="28"/>
      <c r="Y470" s="28"/>
    </row>
    <row r="471" spans="3:25" s="9" customFormat="1" x14ac:dyDescent="0.3">
      <c r="C471" s="27"/>
      <c r="D471" s="27"/>
      <c r="E471" s="99"/>
      <c r="F471" s="28"/>
      <c r="G471" s="28"/>
      <c r="H471" s="125"/>
      <c r="I471" s="125"/>
      <c r="Q471" s="28"/>
      <c r="R471" s="28"/>
      <c r="S471" s="23"/>
      <c r="T471" s="28"/>
      <c r="U471" s="28"/>
      <c r="V471" s="28"/>
      <c r="W471" s="28"/>
      <c r="X471" s="28"/>
      <c r="Y471" s="28"/>
    </row>
    <row r="472" spans="3:25" s="9" customFormat="1" x14ac:dyDescent="0.3">
      <c r="C472" s="27"/>
      <c r="D472" s="27"/>
      <c r="E472" s="99"/>
      <c r="F472" s="28"/>
      <c r="G472" s="28"/>
      <c r="H472" s="125"/>
      <c r="I472" s="125"/>
      <c r="Q472" s="28"/>
      <c r="R472" s="28"/>
      <c r="S472" s="23"/>
      <c r="T472" s="28"/>
      <c r="U472" s="28"/>
      <c r="V472" s="28"/>
      <c r="W472" s="28"/>
      <c r="X472" s="28"/>
      <c r="Y472" s="28"/>
    </row>
    <row r="473" spans="3:25" s="9" customFormat="1" x14ac:dyDescent="0.3">
      <c r="C473" s="27"/>
      <c r="D473" s="27"/>
      <c r="E473" s="99"/>
      <c r="F473" s="28"/>
      <c r="G473" s="28"/>
      <c r="H473" s="125"/>
      <c r="I473" s="125"/>
      <c r="Q473" s="28"/>
      <c r="R473" s="28"/>
      <c r="S473" s="23"/>
      <c r="T473" s="28"/>
      <c r="U473" s="28"/>
      <c r="V473" s="28"/>
      <c r="W473" s="28"/>
      <c r="X473" s="28"/>
      <c r="Y473" s="28"/>
    </row>
    <row r="474" spans="3:25" s="9" customFormat="1" x14ac:dyDescent="0.3">
      <c r="C474" s="27"/>
      <c r="D474" s="27"/>
      <c r="E474" s="99"/>
      <c r="F474" s="28"/>
      <c r="G474" s="28"/>
      <c r="H474" s="125"/>
      <c r="I474" s="125"/>
      <c r="Q474" s="28"/>
      <c r="R474" s="28"/>
      <c r="S474" s="23"/>
      <c r="T474" s="28"/>
      <c r="U474" s="28"/>
      <c r="V474" s="28"/>
      <c r="W474" s="28"/>
      <c r="X474" s="28"/>
      <c r="Y474" s="28"/>
    </row>
    <row r="475" spans="3:25" s="9" customFormat="1" x14ac:dyDescent="0.3">
      <c r="C475" s="27"/>
      <c r="D475" s="27"/>
      <c r="E475" s="99"/>
      <c r="F475" s="28"/>
      <c r="G475" s="28"/>
      <c r="H475" s="125"/>
      <c r="I475" s="125"/>
      <c r="Q475" s="28"/>
      <c r="R475" s="28"/>
      <c r="S475" s="23"/>
      <c r="T475" s="28"/>
      <c r="U475" s="28"/>
      <c r="V475" s="28"/>
      <c r="W475" s="28"/>
      <c r="X475" s="28"/>
      <c r="Y475" s="28"/>
    </row>
    <row r="476" spans="3:25" s="9" customFormat="1" x14ac:dyDescent="0.3">
      <c r="C476" s="27"/>
      <c r="D476" s="27"/>
      <c r="E476" s="99"/>
      <c r="F476" s="28"/>
      <c r="G476" s="28"/>
      <c r="H476" s="125"/>
      <c r="I476" s="125"/>
      <c r="Q476" s="28"/>
      <c r="R476" s="28"/>
      <c r="S476" s="23"/>
      <c r="T476" s="28"/>
      <c r="U476" s="28"/>
      <c r="V476" s="28"/>
      <c r="W476" s="28"/>
      <c r="X476" s="28"/>
      <c r="Y476" s="28"/>
    </row>
    <row r="477" spans="3:25" s="9" customFormat="1" x14ac:dyDescent="0.3">
      <c r="C477" s="27"/>
      <c r="D477" s="27"/>
      <c r="E477" s="99"/>
      <c r="F477" s="28"/>
      <c r="G477" s="28"/>
      <c r="H477" s="125"/>
      <c r="I477" s="125"/>
      <c r="Q477" s="28"/>
      <c r="R477" s="28"/>
      <c r="S477" s="23"/>
      <c r="T477" s="28"/>
      <c r="U477" s="28"/>
      <c r="V477" s="28"/>
      <c r="W477" s="28"/>
      <c r="X477" s="28"/>
      <c r="Y477" s="28"/>
    </row>
    <row r="478" spans="3:25" s="9" customFormat="1" x14ac:dyDescent="0.3">
      <c r="C478" s="27"/>
      <c r="D478" s="27"/>
      <c r="E478" s="99"/>
      <c r="F478" s="28"/>
      <c r="G478" s="28"/>
      <c r="H478" s="125"/>
      <c r="I478" s="125"/>
      <c r="Q478" s="28"/>
      <c r="R478" s="28"/>
      <c r="S478" s="23"/>
      <c r="T478" s="28"/>
      <c r="U478" s="28"/>
      <c r="V478" s="28"/>
      <c r="W478" s="28"/>
      <c r="X478" s="28"/>
      <c r="Y478" s="28"/>
    </row>
    <row r="479" spans="3:25" s="9" customFormat="1" x14ac:dyDescent="0.3">
      <c r="C479" s="27"/>
      <c r="D479" s="27"/>
      <c r="E479" s="99"/>
      <c r="F479" s="28"/>
      <c r="G479" s="28"/>
      <c r="H479" s="125"/>
      <c r="I479" s="125"/>
      <c r="Q479" s="28"/>
      <c r="R479" s="28"/>
      <c r="S479" s="23"/>
      <c r="T479" s="28"/>
      <c r="U479" s="28"/>
      <c r="V479" s="28"/>
      <c r="W479" s="28"/>
      <c r="X479" s="28"/>
      <c r="Y479" s="28"/>
    </row>
    <row r="480" spans="3:25" s="9" customFormat="1" x14ac:dyDescent="0.3">
      <c r="C480" s="27"/>
      <c r="D480" s="27"/>
      <c r="E480" s="99"/>
      <c r="F480" s="28"/>
      <c r="G480" s="28"/>
      <c r="H480" s="125"/>
      <c r="I480" s="125"/>
      <c r="Q480" s="28"/>
      <c r="R480" s="28"/>
      <c r="S480" s="23"/>
      <c r="T480" s="28"/>
      <c r="U480" s="28"/>
      <c r="V480" s="28"/>
      <c r="W480" s="28"/>
      <c r="X480" s="28"/>
      <c r="Y480" s="28"/>
    </row>
    <row r="481" spans="3:25" s="9" customFormat="1" x14ac:dyDescent="0.3">
      <c r="C481" s="27"/>
      <c r="D481" s="27"/>
      <c r="E481" s="99"/>
      <c r="F481" s="28"/>
      <c r="G481" s="28"/>
      <c r="H481" s="125"/>
      <c r="I481" s="125"/>
      <c r="Q481" s="28"/>
      <c r="R481" s="28"/>
      <c r="S481" s="23"/>
      <c r="T481" s="28"/>
      <c r="U481" s="28"/>
      <c r="V481" s="28"/>
      <c r="W481" s="28"/>
      <c r="X481" s="28"/>
      <c r="Y481" s="28"/>
    </row>
    <row r="482" spans="3:25" s="9" customFormat="1" x14ac:dyDescent="0.3">
      <c r="C482" s="27"/>
      <c r="D482" s="27"/>
      <c r="E482" s="99"/>
      <c r="F482" s="28"/>
      <c r="G482" s="28"/>
      <c r="H482" s="125"/>
      <c r="I482" s="125"/>
      <c r="Q482" s="28"/>
      <c r="R482" s="28"/>
      <c r="S482" s="23"/>
      <c r="T482" s="28"/>
      <c r="U482" s="28"/>
      <c r="V482" s="28"/>
      <c r="W482" s="28"/>
      <c r="X482" s="28"/>
      <c r="Y482" s="28"/>
    </row>
    <row r="483" spans="3:25" s="9" customFormat="1" x14ac:dyDescent="0.3">
      <c r="C483" s="27"/>
      <c r="D483" s="27"/>
      <c r="E483" s="99"/>
      <c r="F483" s="28"/>
      <c r="G483" s="28"/>
      <c r="H483" s="125"/>
      <c r="I483" s="125"/>
      <c r="Q483" s="28"/>
      <c r="R483" s="28"/>
      <c r="S483" s="23"/>
      <c r="T483" s="28"/>
      <c r="U483" s="28"/>
      <c r="V483" s="28"/>
      <c r="W483" s="28"/>
      <c r="X483" s="28"/>
      <c r="Y483" s="28"/>
    </row>
  </sheetData>
  <mergeCells count="2">
    <mergeCell ref="C2:Z2"/>
    <mergeCell ref="C1:Z1"/>
  </mergeCells>
  <phoneticPr fontId="0" type="noConversion"/>
  <printOptions horizontalCentered="1" verticalCentered="1"/>
  <pageMargins left="0.25" right="0.02" top="0.73" bottom="0.72" header="0.5" footer="0.5"/>
  <pageSetup paperSize="5" scale="33" orientation="landscape" horizontalDpi="1200" verticalDpi="1200" r:id="rId1"/>
  <headerFooter alignWithMargins="0">
    <oddHeader>&amp;C&amp;c</oddHeader>
    <oddFooter>&amp;C&amp;14Appendix A&amp;R&amp;14Page 3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9"/>
  <sheetViews>
    <sheetView topLeftCell="A46" zoomScale="80" zoomScaleNormal="80" workbookViewId="0">
      <selection activeCell="K6" sqref="K6"/>
    </sheetView>
  </sheetViews>
  <sheetFormatPr defaultColWidth="10.69921875" defaultRowHeight="13" x14ac:dyDescent="0.3"/>
  <cols>
    <col min="1" max="1" width="7.296875" style="132" bestFit="1" customWidth="1"/>
    <col min="2" max="2" width="7.69921875" style="132" bestFit="1" customWidth="1"/>
    <col min="3" max="3" width="18" style="132" customWidth="1"/>
    <col min="4" max="4" width="12.296875" style="132" bestFit="1" customWidth="1"/>
    <col min="5" max="5" width="13.5" style="132" customWidth="1"/>
    <col min="6" max="6" width="20.296875" style="132" bestFit="1" customWidth="1"/>
    <col min="7" max="7" width="20.296875" style="132" customWidth="1"/>
    <col min="8" max="8" width="21.796875" style="132" bestFit="1" customWidth="1"/>
    <col min="9" max="9" width="19.296875" style="132" bestFit="1" customWidth="1"/>
    <col min="10" max="16384" width="10.69921875" style="132"/>
  </cols>
  <sheetData>
    <row r="1" spans="1:11" s="130" customFormat="1" x14ac:dyDescent="0.3">
      <c r="A1" s="240" t="s">
        <v>3</v>
      </c>
      <c r="B1" s="240"/>
      <c r="C1" s="240"/>
      <c r="D1" s="240"/>
      <c r="E1" s="240"/>
      <c r="F1" s="240"/>
      <c r="G1" s="240"/>
      <c r="H1" s="240"/>
      <c r="I1" s="240"/>
      <c r="J1" s="129"/>
      <c r="K1" s="129"/>
    </row>
    <row r="2" spans="1:11" s="130" customFormat="1" x14ac:dyDescent="0.3">
      <c r="A2" s="240" t="s">
        <v>201</v>
      </c>
      <c r="B2" s="240"/>
      <c r="C2" s="240"/>
      <c r="D2" s="240"/>
      <c r="E2" s="240"/>
      <c r="F2" s="240"/>
      <c r="G2" s="240"/>
      <c r="H2" s="240"/>
      <c r="I2" s="240"/>
      <c r="J2" s="129"/>
      <c r="K2" s="129"/>
    </row>
    <row r="3" spans="1:11" s="130" customFormat="1" x14ac:dyDescent="0.3">
      <c r="A3" s="240" t="s">
        <v>121</v>
      </c>
      <c r="B3" s="240"/>
      <c r="C3" s="240"/>
      <c r="D3" s="240"/>
      <c r="E3" s="240"/>
      <c r="F3" s="240"/>
      <c r="G3" s="240"/>
      <c r="H3" s="240"/>
      <c r="I3" s="240"/>
      <c r="J3" s="129"/>
      <c r="K3" s="129"/>
    </row>
    <row r="4" spans="1:11" s="130" customFormat="1" x14ac:dyDescent="0.3">
      <c r="A4" s="240" t="s">
        <v>46</v>
      </c>
      <c r="B4" s="240"/>
      <c r="C4" s="240"/>
      <c r="D4" s="240"/>
      <c r="E4" s="240"/>
      <c r="F4" s="240"/>
      <c r="G4" s="240"/>
      <c r="H4" s="240"/>
      <c r="I4" s="240"/>
      <c r="J4" s="129"/>
      <c r="K4" s="129"/>
    </row>
    <row r="5" spans="1:11" x14ac:dyDescent="0.3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s="135" customFormat="1" x14ac:dyDescent="0.3">
      <c r="A6" s="133"/>
      <c r="B6" s="133"/>
      <c r="C6" s="133" t="s">
        <v>47</v>
      </c>
      <c r="D6" s="133"/>
      <c r="E6" s="133" t="s">
        <v>10</v>
      </c>
      <c r="F6" s="133" t="s">
        <v>48</v>
      </c>
      <c r="G6" s="134" t="s">
        <v>119</v>
      </c>
      <c r="H6" s="133" t="s">
        <v>49</v>
      </c>
      <c r="I6" s="133"/>
      <c r="J6" s="133"/>
      <c r="K6" s="133"/>
    </row>
    <row r="7" spans="1:11" s="135" customFormat="1" x14ac:dyDescent="0.3">
      <c r="A7" s="133"/>
      <c r="B7" s="133"/>
      <c r="C7" s="133" t="s">
        <v>50</v>
      </c>
      <c r="D7" s="133" t="s">
        <v>51</v>
      </c>
      <c r="E7" s="133" t="s">
        <v>50</v>
      </c>
      <c r="F7" s="133" t="s">
        <v>10</v>
      </c>
      <c r="G7" s="134" t="s">
        <v>120</v>
      </c>
      <c r="H7" s="133" t="s">
        <v>122</v>
      </c>
      <c r="I7" s="133" t="s">
        <v>52</v>
      </c>
      <c r="J7" s="133"/>
      <c r="K7" s="133"/>
    </row>
    <row r="8" spans="1:11" s="135" customFormat="1" x14ac:dyDescent="0.3">
      <c r="A8" s="133"/>
      <c r="B8" s="133"/>
      <c r="C8" s="133" t="s">
        <v>53</v>
      </c>
      <c r="D8" s="133" t="s">
        <v>53</v>
      </c>
      <c r="E8" s="133" t="s">
        <v>54</v>
      </c>
      <c r="F8" s="133" t="s">
        <v>50</v>
      </c>
      <c r="G8" s="134" t="s">
        <v>0</v>
      </c>
      <c r="H8" s="133" t="s">
        <v>55</v>
      </c>
      <c r="I8" s="133" t="s">
        <v>56</v>
      </c>
      <c r="J8" s="133"/>
      <c r="K8" s="133"/>
    </row>
    <row r="9" spans="1:11" s="135" customFormat="1" x14ac:dyDescent="0.3">
      <c r="A9" s="133"/>
      <c r="B9" s="136" t="s">
        <v>57</v>
      </c>
      <c r="C9" s="136" t="s">
        <v>58</v>
      </c>
      <c r="D9" s="136" t="s">
        <v>9</v>
      </c>
      <c r="E9" s="136" t="s">
        <v>59</v>
      </c>
      <c r="F9" s="136" t="s">
        <v>60</v>
      </c>
      <c r="G9" s="137"/>
      <c r="H9" s="136" t="s">
        <v>61</v>
      </c>
      <c r="I9" s="136" t="s">
        <v>62</v>
      </c>
      <c r="J9" s="133"/>
      <c r="K9" s="133"/>
    </row>
    <row r="10" spans="1:11" x14ac:dyDescent="0.3">
      <c r="A10" s="219">
        <v>2015</v>
      </c>
      <c r="B10" s="219">
        <v>1</v>
      </c>
      <c r="C10" s="220">
        <v>0.42</v>
      </c>
      <c r="D10" s="221">
        <v>0.46</v>
      </c>
      <c r="E10" s="221"/>
      <c r="F10" s="139">
        <v>0.42</v>
      </c>
      <c r="G10" s="140">
        <v>0.05</v>
      </c>
      <c r="H10" s="14">
        <v>0.45</v>
      </c>
      <c r="I10" s="138">
        <v>0.46350000000000002</v>
      </c>
      <c r="J10" s="141"/>
      <c r="K10" s="131"/>
    </row>
    <row r="11" spans="1:11" x14ac:dyDescent="0.3">
      <c r="A11" s="219">
        <v>2016</v>
      </c>
      <c r="B11" s="219">
        <v>2</v>
      </c>
      <c r="C11" s="220">
        <v>0.42</v>
      </c>
      <c r="D11" s="221">
        <v>0.5</v>
      </c>
      <c r="E11" s="225">
        <v>7.5070514211325712E-2</v>
      </c>
      <c r="F11" s="139">
        <v>0.84</v>
      </c>
      <c r="G11" s="140">
        <v>0.05</v>
      </c>
      <c r="H11" s="14">
        <v>0.88</v>
      </c>
      <c r="I11" s="138">
        <v>0.4703</v>
      </c>
      <c r="J11" s="142"/>
      <c r="K11" s="131"/>
    </row>
    <row r="12" spans="1:11" x14ac:dyDescent="0.3">
      <c r="A12" s="219">
        <v>2017</v>
      </c>
      <c r="B12" s="219">
        <v>3</v>
      </c>
      <c r="C12" s="220">
        <v>0.41</v>
      </c>
      <c r="D12" s="221">
        <v>0.53</v>
      </c>
      <c r="E12" s="225">
        <v>6.47830474268416E-2</v>
      </c>
      <c r="F12" s="139">
        <v>1.25</v>
      </c>
      <c r="G12" s="140">
        <v>0.05</v>
      </c>
      <c r="H12" s="14">
        <v>1.32</v>
      </c>
      <c r="I12" s="138">
        <v>0.47549999999999998</v>
      </c>
      <c r="J12" s="142"/>
      <c r="K12" s="131"/>
    </row>
    <row r="13" spans="1:11" x14ac:dyDescent="0.3">
      <c r="A13" s="219">
        <v>2018</v>
      </c>
      <c r="B13" s="219">
        <v>4</v>
      </c>
      <c r="C13" s="220">
        <v>0.38</v>
      </c>
      <c r="D13" s="221">
        <v>0.53</v>
      </c>
      <c r="E13" s="225">
        <v>1.1182714177407238E-2</v>
      </c>
      <c r="F13" s="139">
        <v>1.63</v>
      </c>
      <c r="G13" s="140">
        <v>0.05</v>
      </c>
      <c r="H13" s="14">
        <v>1.72</v>
      </c>
      <c r="I13" s="138">
        <v>0.47460000000000002</v>
      </c>
      <c r="J13" s="142"/>
      <c r="K13" s="131"/>
    </row>
    <row r="14" spans="1:11" x14ac:dyDescent="0.3">
      <c r="A14" s="219">
        <v>2019</v>
      </c>
      <c r="B14" s="219">
        <v>5</v>
      </c>
      <c r="C14" s="220">
        <v>0.37</v>
      </c>
      <c r="D14" s="221">
        <v>0.56000000000000005</v>
      </c>
      <c r="E14" s="225">
        <v>4.9109653233364581E-2</v>
      </c>
      <c r="F14" s="139">
        <v>2</v>
      </c>
      <c r="G14" s="143">
        <v>7.4999999999999997E-2</v>
      </c>
      <c r="H14" s="14">
        <v>2.15</v>
      </c>
      <c r="I14" s="138">
        <v>0.48570000000000002</v>
      </c>
      <c r="J14" s="142"/>
      <c r="K14" s="131"/>
    </row>
    <row r="15" spans="1:11" x14ac:dyDescent="0.3">
      <c r="A15" s="219">
        <v>2020</v>
      </c>
      <c r="B15" s="219">
        <v>6</v>
      </c>
      <c r="C15" s="220">
        <v>0.34</v>
      </c>
      <c r="D15" s="221">
        <v>0.56000000000000005</v>
      </c>
      <c r="E15" s="225">
        <v>8.0400214400573322E-3</v>
      </c>
      <c r="F15" s="139">
        <v>2.34</v>
      </c>
      <c r="G15" s="143">
        <v>7.4999999999999997E-2</v>
      </c>
      <c r="H15" s="14">
        <v>2.52</v>
      </c>
      <c r="I15" s="138">
        <v>0.48309999999999997</v>
      </c>
      <c r="J15" s="142"/>
      <c r="K15" s="131"/>
    </row>
    <row r="16" spans="1:11" x14ac:dyDescent="0.3">
      <c r="A16" s="219">
        <v>2021</v>
      </c>
      <c r="B16" s="219">
        <v>7</v>
      </c>
      <c r="C16" s="220">
        <v>0.31</v>
      </c>
      <c r="D16" s="221">
        <v>0.56999999999999995</v>
      </c>
      <c r="E16" s="225">
        <v>3.7220843672456372E-3</v>
      </c>
      <c r="F16" s="139">
        <v>2.66</v>
      </c>
      <c r="G16" s="143">
        <v>7.4999999999999997E-2</v>
      </c>
      <c r="H16" s="14">
        <v>2.86</v>
      </c>
      <c r="I16" s="144">
        <v>0.47889999999999999</v>
      </c>
      <c r="J16" s="142"/>
      <c r="K16" s="131"/>
    </row>
    <row r="17" spans="1:11" x14ac:dyDescent="0.3">
      <c r="A17" s="219">
        <v>2022</v>
      </c>
      <c r="B17" s="219">
        <v>8</v>
      </c>
      <c r="C17" s="220">
        <v>0.31</v>
      </c>
      <c r="D17" s="221">
        <v>0.61</v>
      </c>
      <c r="E17" s="225">
        <v>7.8933427511919341E-2</v>
      </c>
      <c r="F17" s="139">
        <v>2.97</v>
      </c>
      <c r="G17" s="143">
        <v>7.4999999999999997E-2</v>
      </c>
      <c r="H17" s="14">
        <v>3.19</v>
      </c>
      <c r="I17" s="138">
        <v>0.47749999999999998</v>
      </c>
      <c r="J17" s="142"/>
      <c r="K17" s="131"/>
    </row>
    <row r="18" spans="1:11" x14ac:dyDescent="0.3">
      <c r="A18" s="219">
        <v>2023</v>
      </c>
      <c r="B18" s="219">
        <v>9</v>
      </c>
      <c r="C18" s="220">
        <v>0.28999999999999998</v>
      </c>
      <c r="D18" s="221">
        <v>0.63</v>
      </c>
      <c r="E18" s="225">
        <v>2.471358428805237E-2</v>
      </c>
      <c r="F18" s="139">
        <v>3.26</v>
      </c>
      <c r="G18" s="143">
        <v>7.4999999999999997E-2</v>
      </c>
      <c r="H18" s="14">
        <v>3.51</v>
      </c>
      <c r="I18" s="138">
        <v>0.47549999999999998</v>
      </c>
      <c r="J18" s="142"/>
      <c r="K18" s="131"/>
    </row>
    <row r="19" spans="1:11" x14ac:dyDescent="0.3">
      <c r="A19" s="219">
        <v>2024</v>
      </c>
      <c r="B19" s="219">
        <v>10</v>
      </c>
      <c r="C19" s="220">
        <v>0.27</v>
      </c>
      <c r="D19" s="221">
        <v>0.63</v>
      </c>
      <c r="E19" s="225">
        <v>6.2290368950645991E-3</v>
      </c>
      <c r="F19" s="139">
        <v>3.54</v>
      </c>
      <c r="G19" s="140">
        <v>0.1</v>
      </c>
      <c r="H19" s="14">
        <v>3.89</v>
      </c>
      <c r="I19" s="144">
        <v>0.48359999999999997</v>
      </c>
      <c r="J19" s="142"/>
      <c r="K19" s="131"/>
    </row>
    <row r="20" spans="1:11" x14ac:dyDescent="0.3">
      <c r="A20" s="219">
        <v>2025</v>
      </c>
      <c r="B20" s="219">
        <v>11</v>
      </c>
      <c r="C20" s="220">
        <v>0.24</v>
      </c>
      <c r="D20" s="221">
        <v>0.61</v>
      </c>
      <c r="E20" s="225">
        <v>-2.5873015873015826E-2</v>
      </c>
      <c r="F20" s="139">
        <v>3.78</v>
      </c>
      <c r="G20" s="140">
        <v>0.1</v>
      </c>
      <c r="H20" s="14">
        <v>4.16</v>
      </c>
      <c r="I20" s="138">
        <v>0.47889999999999999</v>
      </c>
      <c r="J20" s="142"/>
      <c r="K20" s="131"/>
    </row>
    <row r="21" spans="1:11" x14ac:dyDescent="0.3">
      <c r="A21" s="219">
        <v>2026</v>
      </c>
      <c r="B21" s="219">
        <v>12</v>
      </c>
      <c r="C21" s="220">
        <v>0.24</v>
      </c>
      <c r="D21" s="221">
        <v>0.65</v>
      </c>
      <c r="E21" s="225">
        <v>6.0452990060290146E-2</v>
      </c>
      <c r="F21" s="139">
        <v>4.0199999999999996</v>
      </c>
      <c r="G21" s="140">
        <v>0.1</v>
      </c>
      <c r="H21" s="14">
        <v>4.42</v>
      </c>
      <c r="I21" s="138">
        <v>0.47549999999999998</v>
      </c>
      <c r="J21" s="142"/>
      <c r="K21" s="131"/>
    </row>
    <row r="22" spans="1:11" x14ac:dyDescent="0.3">
      <c r="A22" s="219">
        <v>2027</v>
      </c>
      <c r="B22" s="219">
        <v>13</v>
      </c>
      <c r="C22" s="220">
        <v>0.23</v>
      </c>
      <c r="D22" s="221">
        <v>0.67</v>
      </c>
      <c r="E22" s="225">
        <v>3.4419176398279072E-2</v>
      </c>
      <c r="F22" s="139">
        <v>4.24</v>
      </c>
      <c r="G22" s="140">
        <v>0.1</v>
      </c>
      <c r="H22" s="14">
        <v>4.67</v>
      </c>
      <c r="I22" s="138">
        <v>0.4723</v>
      </c>
      <c r="J22" s="142"/>
      <c r="K22" s="131"/>
    </row>
    <row r="23" spans="1:11" x14ac:dyDescent="0.3">
      <c r="A23" s="219">
        <v>2028</v>
      </c>
      <c r="B23" s="219">
        <v>14</v>
      </c>
      <c r="C23" s="220">
        <v>0.21</v>
      </c>
      <c r="D23" s="221">
        <v>0.67</v>
      </c>
      <c r="E23" s="225">
        <v>1.6339869281045694E-3</v>
      </c>
      <c r="F23" s="139">
        <v>4.45</v>
      </c>
      <c r="G23" s="140">
        <v>0.1</v>
      </c>
      <c r="H23" s="14">
        <v>4.9000000000000004</v>
      </c>
      <c r="I23" s="138">
        <v>0.46870000000000001</v>
      </c>
      <c r="J23" s="142"/>
      <c r="K23" s="131"/>
    </row>
    <row r="24" spans="1:11" x14ac:dyDescent="0.3">
      <c r="A24" s="219">
        <v>2029</v>
      </c>
      <c r="B24" s="219">
        <v>15</v>
      </c>
      <c r="C24" s="220">
        <v>0.19</v>
      </c>
      <c r="D24" s="221">
        <v>0.66</v>
      </c>
      <c r="E24" s="225">
        <v>-1.5126798161055888E-2</v>
      </c>
      <c r="F24" s="139">
        <v>4.6399999999999997</v>
      </c>
      <c r="G24" s="143">
        <v>0.125</v>
      </c>
      <c r="H24" s="14">
        <v>5.22</v>
      </c>
      <c r="I24" s="144">
        <v>0.47499999999999998</v>
      </c>
      <c r="J24" s="142"/>
      <c r="K24" s="131"/>
    </row>
    <row r="25" spans="1:11" x14ac:dyDescent="0.3">
      <c r="A25" s="219">
        <v>2030</v>
      </c>
      <c r="B25" s="219">
        <v>16</v>
      </c>
      <c r="C25" s="220">
        <v>0.18</v>
      </c>
      <c r="D25" s="221">
        <v>0.67</v>
      </c>
      <c r="E25" s="225">
        <v>1.4154494804999196E-2</v>
      </c>
      <c r="F25" s="139">
        <v>4.82</v>
      </c>
      <c r="G25" s="143">
        <v>0.125</v>
      </c>
      <c r="H25" s="14">
        <v>5.42</v>
      </c>
      <c r="I25" s="138">
        <v>0.47070000000000001</v>
      </c>
      <c r="J25" s="142"/>
      <c r="K25" s="131"/>
    </row>
    <row r="26" spans="1:11" x14ac:dyDescent="0.3">
      <c r="A26" s="219">
        <v>2031</v>
      </c>
      <c r="B26" s="219">
        <v>17</v>
      </c>
      <c r="C26" s="220">
        <v>0.15</v>
      </c>
      <c r="D26" s="221">
        <v>0.64</v>
      </c>
      <c r="E26" s="225">
        <v>-4.6622123236822577E-2</v>
      </c>
      <c r="F26" s="139">
        <v>4.97</v>
      </c>
      <c r="G26" s="143">
        <v>0.125</v>
      </c>
      <c r="H26" s="14">
        <v>5.59</v>
      </c>
      <c r="I26" s="138">
        <v>0.46560000000000001</v>
      </c>
      <c r="J26" s="142"/>
      <c r="K26" s="131"/>
    </row>
    <row r="27" spans="1:11" x14ac:dyDescent="0.3">
      <c r="A27" s="219">
        <v>2032</v>
      </c>
      <c r="B27" s="219">
        <v>18</v>
      </c>
      <c r="C27" s="220">
        <v>0.14000000000000001</v>
      </c>
      <c r="D27" s="221">
        <v>0.65</v>
      </c>
      <c r="E27" s="225">
        <v>6.852515184550656E-3</v>
      </c>
      <c r="F27" s="139">
        <v>5.1100000000000003</v>
      </c>
      <c r="G27" s="143">
        <v>0.125</v>
      </c>
      <c r="H27" s="14">
        <v>5.75</v>
      </c>
      <c r="I27" s="138">
        <v>0.46060000000000001</v>
      </c>
      <c r="J27" s="142"/>
      <c r="K27" s="131"/>
    </row>
    <row r="28" spans="1:11" x14ac:dyDescent="0.3">
      <c r="A28" s="219">
        <v>2033</v>
      </c>
      <c r="B28" s="219">
        <v>19</v>
      </c>
      <c r="C28" s="220">
        <v>0.14000000000000001</v>
      </c>
      <c r="D28" s="221">
        <v>0.69</v>
      </c>
      <c r="E28" s="225">
        <v>6.0479505027068781E-2</v>
      </c>
      <c r="F28" s="139">
        <v>5.25</v>
      </c>
      <c r="G28" s="143">
        <v>0.125</v>
      </c>
      <c r="H28" s="14">
        <v>5.91</v>
      </c>
      <c r="I28" s="138">
        <v>0.45629999999999998</v>
      </c>
      <c r="J28" s="142"/>
      <c r="K28" s="131"/>
    </row>
    <row r="29" spans="1:11" x14ac:dyDescent="0.3">
      <c r="A29" s="219">
        <v>2034</v>
      </c>
      <c r="B29" s="219">
        <v>20</v>
      </c>
      <c r="C29" s="220">
        <v>0.13</v>
      </c>
      <c r="D29" s="221">
        <v>0.69</v>
      </c>
      <c r="E29" s="225">
        <v>8.6056009334889438E-3</v>
      </c>
      <c r="F29" s="139">
        <v>5.38</v>
      </c>
      <c r="G29" s="143">
        <v>0.125</v>
      </c>
      <c r="H29" s="14">
        <v>6.05</v>
      </c>
      <c r="I29" s="144">
        <v>0.4521</v>
      </c>
      <c r="J29" s="142"/>
      <c r="K29" s="131"/>
    </row>
    <row r="30" spans="1:11" x14ac:dyDescent="0.3">
      <c r="A30" s="219">
        <v>2035</v>
      </c>
      <c r="B30" s="219">
        <v>21</v>
      </c>
      <c r="C30" s="220">
        <v>0.12</v>
      </c>
      <c r="D30" s="221">
        <v>0.71</v>
      </c>
      <c r="E30" s="225">
        <v>2.6000000000000023E-2</v>
      </c>
      <c r="F30" s="139">
        <v>5.5</v>
      </c>
      <c r="G30" s="140">
        <v>0.15</v>
      </c>
      <c r="H30" s="14">
        <v>6.33</v>
      </c>
      <c r="I30" s="145">
        <v>0.46</v>
      </c>
      <c r="J30" s="142"/>
      <c r="K30" s="131"/>
    </row>
    <row r="31" spans="1:11" x14ac:dyDescent="0.3">
      <c r="A31" s="219">
        <v>2036</v>
      </c>
      <c r="B31" s="219">
        <v>22</v>
      </c>
      <c r="C31" s="220">
        <v>0.11</v>
      </c>
      <c r="D31" s="221">
        <v>0.72</v>
      </c>
      <c r="E31" s="225">
        <v>2.6000000000000023E-2</v>
      </c>
      <c r="F31" s="139">
        <v>5.61</v>
      </c>
      <c r="G31" s="140">
        <v>0.15</v>
      </c>
      <c r="H31" s="14">
        <v>6.46</v>
      </c>
      <c r="I31" s="145">
        <v>0.45</v>
      </c>
      <c r="J31" s="142"/>
      <c r="K31" s="131"/>
    </row>
    <row r="32" spans="1:11" x14ac:dyDescent="0.3">
      <c r="A32" s="219">
        <v>2037</v>
      </c>
      <c r="B32" s="219">
        <v>23</v>
      </c>
      <c r="C32" s="220">
        <v>0.11</v>
      </c>
      <c r="D32" s="221">
        <v>0.73</v>
      </c>
      <c r="E32" s="225">
        <v>2.6000000000000023E-2</v>
      </c>
      <c r="F32" s="139">
        <v>5.72</v>
      </c>
      <c r="G32" s="140">
        <v>0.15</v>
      </c>
      <c r="H32" s="14">
        <v>6.58</v>
      </c>
      <c r="I32" s="145">
        <v>0.45</v>
      </c>
      <c r="J32" s="142"/>
      <c r="K32" s="131"/>
    </row>
    <row r="33" spans="1:11" x14ac:dyDescent="0.3">
      <c r="A33" s="219">
        <v>2038</v>
      </c>
      <c r="B33" s="219">
        <v>24</v>
      </c>
      <c r="C33" s="220">
        <v>0.1</v>
      </c>
      <c r="D33" s="221">
        <v>0.75</v>
      </c>
      <c r="E33" s="225">
        <v>2.6000000000000023E-2</v>
      </c>
      <c r="F33" s="139">
        <v>5.82</v>
      </c>
      <c r="G33" s="140">
        <v>0.15</v>
      </c>
      <c r="H33" s="14">
        <v>6.69</v>
      </c>
      <c r="I33" s="145">
        <v>0.45</v>
      </c>
      <c r="J33" s="142"/>
      <c r="K33" s="131"/>
    </row>
    <row r="34" spans="1:11" x14ac:dyDescent="0.3">
      <c r="A34" s="219">
        <v>2039</v>
      </c>
      <c r="B34" s="219">
        <v>25</v>
      </c>
      <c r="C34" s="220">
        <v>0.09</v>
      </c>
      <c r="D34" s="221">
        <v>0.76</v>
      </c>
      <c r="E34" s="225">
        <v>2.6000000000000023E-2</v>
      </c>
      <c r="F34" s="139">
        <v>5.91</v>
      </c>
      <c r="G34" s="140">
        <v>0.15</v>
      </c>
      <c r="H34" s="14">
        <v>6.8</v>
      </c>
      <c r="I34" s="145">
        <v>0.44</v>
      </c>
      <c r="J34" s="142"/>
      <c r="K34" s="131"/>
    </row>
    <row r="35" spans="1:11" x14ac:dyDescent="0.3">
      <c r="A35" s="219">
        <v>2040</v>
      </c>
      <c r="B35" s="219">
        <v>26</v>
      </c>
      <c r="C35" s="220">
        <v>0.09</v>
      </c>
      <c r="D35" s="221">
        <v>0.78</v>
      </c>
      <c r="E35" s="225">
        <v>2.6000000000000023E-2</v>
      </c>
      <c r="F35" s="139">
        <v>6</v>
      </c>
      <c r="G35" s="143">
        <v>0.17499999999999999</v>
      </c>
      <c r="H35" s="14">
        <v>7.05</v>
      </c>
      <c r="I35" s="145">
        <v>0.45</v>
      </c>
      <c r="J35" s="142"/>
      <c r="K35" s="131"/>
    </row>
    <row r="36" spans="1:11" x14ac:dyDescent="0.3">
      <c r="A36" s="219">
        <v>2041</v>
      </c>
      <c r="B36" s="219">
        <v>27</v>
      </c>
      <c r="C36" s="220">
        <v>0.08</v>
      </c>
      <c r="D36" s="221">
        <v>0.79</v>
      </c>
      <c r="E36" s="225">
        <v>2.6000000000000023E-2</v>
      </c>
      <c r="F36" s="139">
        <v>6.08</v>
      </c>
      <c r="G36" s="143">
        <v>0.17499999999999999</v>
      </c>
      <c r="H36" s="14">
        <v>7.15</v>
      </c>
      <c r="I36" s="145">
        <v>0.45</v>
      </c>
      <c r="J36" s="142"/>
      <c r="K36" s="131"/>
    </row>
    <row r="37" spans="1:11" x14ac:dyDescent="0.3">
      <c r="A37" s="219">
        <v>2042</v>
      </c>
      <c r="B37" s="219">
        <v>28</v>
      </c>
      <c r="C37" s="220">
        <v>0.08</v>
      </c>
      <c r="D37" s="221">
        <v>0.81</v>
      </c>
      <c r="E37" s="225">
        <v>2.6000000000000023E-2</v>
      </c>
      <c r="F37" s="139">
        <v>6.16</v>
      </c>
      <c r="G37" s="143">
        <v>0.17499999999999999</v>
      </c>
      <c r="H37" s="14">
        <v>7.24</v>
      </c>
      <c r="I37" s="145">
        <v>0.44</v>
      </c>
      <c r="J37" s="142"/>
      <c r="K37" s="131"/>
    </row>
    <row r="38" spans="1:11" x14ac:dyDescent="0.3">
      <c r="A38" s="219">
        <v>2043</v>
      </c>
      <c r="B38" s="219">
        <v>29</v>
      </c>
      <c r="C38" s="220">
        <v>7.0000000000000007E-2</v>
      </c>
      <c r="D38" s="221">
        <v>0.83</v>
      </c>
      <c r="E38" s="225">
        <v>2.6000000000000023E-2</v>
      </c>
      <c r="F38" s="139">
        <v>6.23</v>
      </c>
      <c r="G38" s="143">
        <v>0.17499999999999999</v>
      </c>
      <c r="H38" s="14">
        <v>7.32</v>
      </c>
      <c r="I38" s="145">
        <v>0.44</v>
      </c>
      <c r="J38" s="142"/>
      <c r="K38" s="131"/>
    </row>
    <row r="39" spans="1:11" x14ac:dyDescent="0.3">
      <c r="A39" s="219">
        <v>2044</v>
      </c>
      <c r="B39" s="219">
        <v>30</v>
      </c>
      <c r="C39" s="220">
        <v>7.0000000000000007E-2</v>
      </c>
      <c r="D39" s="221">
        <v>0.84</v>
      </c>
      <c r="E39" s="225">
        <v>2.6000000000000023E-2</v>
      </c>
      <c r="F39" s="139">
        <v>6.3</v>
      </c>
      <c r="G39" s="143">
        <v>0.17499999999999999</v>
      </c>
      <c r="H39" s="14">
        <v>7.4</v>
      </c>
      <c r="I39" s="144">
        <v>0.437</v>
      </c>
      <c r="J39" s="142"/>
      <c r="K39" s="131"/>
    </row>
    <row r="40" spans="1:11" x14ac:dyDescent="0.3">
      <c r="A40" s="219">
        <v>2045</v>
      </c>
      <c r="B40" s="219">
        <v>31</v>
      </c>
      <c r="C40" s="220">
        <v>0.06</v>
      </c>
      <c r="D40" s="221">
        <v>0.86</v>
      </c>
      <c r="E40" s="225">
        <v>2.6000000000000023E-2</v>
      </c>
      <c r="F40" s="139">
        <v>6.36</v>
      </c>
      <c r="G40" s="140">
        <v>0.2</v>
      </c>
      <c r="H40" s="14">
        <v>7.64</v>
      </c>
      <c r="I40" s="145">
        <v>0.44</v>
      </c>
      <c r="J40" s="142"/>
      <c r="K40" s="131"/>
    </row>
    <row r="41" spans="1:11" x14ac:dyDescent="0.3">
      <c r="A41" s="219">
        <v>2046</v>
      </c>
      <c r="B41" s="219">
        <v>32</v>
      </c>
      <c r="C41" s="220">
        <v>0.06</v>
      </c>
      <c r="D41" s="221">
        <v>0.88</v>
      </c>
      <c r="E41" s="225">
        <v>2.6000000000000023E-2</v>
      </c>
      <c r="F41" s="139">
        <v>6.42</v>
      </c>
      <c r="G41" s="140">
        <v>0.2</v>
      </c>
      <c r="H41" s="14">
        <v>7.71</v>
      </c>
      <c r="I41" s="145">
        <v>0.44</v>
      </c>
      <c r="J41" s="142"/>
      <c r="K41" s="131"/>
    </row>
    <row r="42" spans="1:11" x14ac:dyDescent="0.3">
      <c r="A42" s="219">
        <v>2047</v>
      </c>
      <c r="B42" s="219">
        <v>33</v>
      </c>
      <c r="C42" s="220">
        <v>0.06</v>
      </c>
      <c r="D42" s="221">
        <v>0.89</v>
      </c>
      <c r="E42" s="225">
        <v>2.6000000000000023E-2</v>
      </c>
      <c r="F42" s="139">
        <v>6.48</v>
      </c>
      <c r="G42" s="140">
        <v>0.2</v>
      </c>
      <c r="H42" s="14">
        <v>7.78</v>
      </c>
      <c r="I42" s="145">
        <v>0.44</v>
      </c>
      <c r="J42" s="142"/>
      <c r="K42" s="131"/>
    </row>
    <row r="43" spans="1:11" x14ac:dyDescent="0.3">
      <c r="A43" s="219">
        <v>2048</v>
      </c>
      <c r="B43" s="219">
        <v>34</v>
      </c>
      <c r="C43" s="220">
        <v>0.05</v>
      </c>
      <c r="D43" s="221">
        <v>0.91</v>
      </c>
      <c r="E43" s="225">
        <v>2.6000000000000023E-2</v>
      </c>
      <c r="F43" s="139">
        <v>6.53</v>
      </c>
      <c r="G43" s="140">
        <v>0.2</v>
      </c>
      <c r="H43" s="14">
        <v>7.84</v>
      </c>
      <c r="I43" s="145">
        <v>0.44</v>
      </c>
      <c r="J43" s="142"/>
      <c r="K43" s="131"/>
    </row>
    <row r="44" spans="1:11" x14ac:dyDescent="0.3">
      <c r="A44" s="219">
        <v>2049</v>
      </c>
      <c r="B44" s="219">
        <v>35</v>
      </c>
      <c r="C44" s="220">
        <v>0.05</v>
      </c>
      <c r="D44" s="221">
        <v>0.93</v>
      </c>
      <c r="E44" s="225">
        <v>2.6000000000000023E-2</v>
      </c>
      <c r="F44" s="139">
        <v>6.58</v>
      </c>
      <c r="G44" s="140">
        <v>0.2</v>
      </c>
      <c r="H44" s="14">
        <v>7.9</v>
      </c>
      <c r="I44" s="138">
        <v>0.433</v>
      </c>
      <c r="J44" s="142"/>
      <c r="K44" s="131"/>
    </row>
    <row r="45" spans="1:11" x14ac:dyDescent="0.3">
      <c r="A45" s="219">
        <v>2050</v>
      </c>
      <c r="B45" s="219">
        <v>36</v>
      </c>
      <c r="C45" s="220">
        <v>0.05</v>
      </c>
      <c r="D45" s="221">
        <v>0.95</v>
      </c>
      <c r="E45" s="225">
        <v>2.6000000000000023E-2</v>
      </c>
      <c r="F45" s="139">
        <v>6.63</v>
      </c>
      <c r="G45" s="140">
        <v>0.2</v>
      </c>
      <c r="H45" s="14">
        <v>7.95</v>
      </c>
      <c r="I45" s="145">
        <v>0.43</v>
      </c>
      <c r="J45" s="142"/>
      <c r="K45" s="131"/>
    </row>
    <row r="46" spans="1:11" x14ac:dyDescent="0.3">
      <c r="A46" s="219">
        <v>2051</v>
      </c>
      <c r="B46" s="219">
        <v>37</v>
      </c>
      <c r="C46" s="220">
        <v>0.04</v>
      </c>
      <c r="D46" s="221">
        <v>0.97</v>
      </c>
      <c r="E46" s="225">
        <v>2.6000000000000023E-2</v>
      </c>
      <c r="F46" s="139">
        <v>6.67</v>
      </c>
      <c r="G46" s="140">
        <v>0.2</v>
      </c>
      <c r="H46" s="14">
        <v>8.01</v>
      </c>
      <c r="I46" s="145">
        <v>0.43</v>
      </c>
      <c r="J46" s="142"/>
      <c r="K46" s="131"/>
    </row>
    <row r="47" spans="1:11" x14ac:dyDescent="0.3">
      <c r="A47" s="219">
        <v>2052</v>
      </c>
      <c r="B47" s="219">
        <v>38</v>
      </c>
      <c r="C47" s="220">
        <v>0.04</v>
      </c>
      <c r="D47" s="221">
        <v>0.99</v>
      </c>
      <c r="E47" s="225">
        <v>2.6000000000000023E-2</v>
      </c>
      <c r="F47" s="139">
        <v>6.71</v>
      </c>
      <c r="G47" s="140">
        <v>0.2</v>
      </c>
      <c r="H47" s="14">
        <v>8.0500000000000007</v>
      </c>
      <c r="I47" s="145">
        <v>0.43</v>
      </c>
      <c r="J47" s="142"/>
      <c r="K47" s="131"/>
    </row>
    <row r="48" spans="1:11" x14ac:dyDescent="0.3">
      <c r="A48" s="219">
        <v>2053</v>
      </c>
      <c r="B48" s="219">
        <v>39</v>
      </c>
      <c r="C48" s="220">
        <v>0.04</v>
      </c>
      <c r="D48" s="221">
        <v>1.01</v>
      </c>
      <c r="E48" s="225">
        <v>2.6000000000000023E-2</v>
      </c>
      <c r="F48" s="139">
        <v>6.75</v>
      </c>
      <c r="G48" s="140">
        <v>0.2</v>
      </c>
      <c r="H48" s="14">
        <v>8.1</v>
      </c>
      <c r="I48" s="145">
        <v>0.42</v>
      </c>
      <c r="J48" s="142"/>
      <c r="K48" s="131"/>
    </row>
    <row r="49" spans="1:11" x14ac:dyDescent="0.3">
      <c r="A49" s="219">
        <v>2054</v>
      </c>
      <c r="B49" s="219">
        <v>40</v>
      </c>
      <c r="C49" s="220">
        <v>0.04</v>
      </c>
      <c r="D49" s="221">
        <v>1.03</v>
      </c>
      <c r="E49" s="225">
        <v>2.6000000000000023E-2</v>
      </c>
      <c r="F49" s="139">
        <v>6.79</v>
      </c>
      <c r="G49" s="140">
        <v>0.2</v>
      </c>
      <c r="H49" s="14">
        <v>8.14</v>
      </c>
      <c r="I49" s="138">
        <v>0.4219</v>
      </c>
      <c r="J49" s="142"/>
      <c r="K49" s="131"/>
    </row>
    <row r="50" spans="1:11" x14ac:dyDescent="0.3">
      <c r="A50" s="219">
        <v>2055</v>
      </c>
      <c r="B50" s="219">
        <v>41</v>
      </c>
      <c r="C50" s="220">
        <v>0.03</v>
      </c>
      <c r="D50" s="221">
        <v>1.05</v>
      </c>
      <c r="E50" s="225">
        <v>2.6000000000000023E-2</v>
      </c>
      <c r="F50" s="139">
        <v>6.82</v>
      </c>
      <c r="G50" s="140">
        <v>0.2</v>
      </c>
      <c r="H50" s="14">
        <v>8.18</v>
      </c>
      <c r="I50" s="145">
        <v>0.42</v>
      </c>
      <c r="J50" s="142"/>
      <c r="K50" s="131"/>
    </row>
    <row r="51" spans="1:11" x14ac:dyDescent="0.3">
      <c r="A51" s="219">
        <v>2056</v>
      </c>
      <c r="B51" s="219">
        <v>42</v>
      </c>
      <c r="C51" s="220">
        <v>0.03</v>
      </c>
      <c r="D51" s="221">
        <v>1.07</v>
      </c>
      <c r="E51" s="225">
        <v>2.6000000000000023E-2</v>
      </c>
      <c r="F51" s="139">
        <v>6.85</v>
      </c>
      <c r="G51" s="140">
        <v>0.2</v>
      </c>
      <c r="H51" s="14">
        <v>8.2200000000000006</v>
      </c>
      <c r="I51" s="145">
        <v>0.42</v>
      </c>
      <c r="J51" s="142"/>
      <c r="K51" s="131"/>
    </row>
    <row r="52" spans="1:11" x14ac:dyDescent="0.3">
      <c r="A52" s="219">
        <v>2057</v>
      </c>
      <c r="B52" s="219">
        <v>43</v>
      </c>
      <c r="C52" s="220">
        <v>0.03</v>
      </c>
      <c r="D52" s="221">
        <v>1.0900000000000001</v>
      </c>
      <c r="E52" s="225">
        <v>2.6000000000000023E-2</v>
      </c>
      <c r="F52" s="139">
        <v>6.88</v>
      </c>
      <c r="G52" s="140">
        <v>0.2</v>
      </c>
      <c r="H52" s="14">
        <v>8.26</v>
      </c>
      <c r="I52" s="145">
        <v>0.42</v>
      </c>
      <c r="J52" s="142"/>
      <c r="K52" s="131"/>
    </row>
    <row r="53" spans="1:11" x14ac:dyDescent="0.3">
      <c r="A53" s="219">
        <v>2058</v>
      </c>
      <c r="B53" s="219">
        <v>44</v>
      </c>
      <c r="C53" s="220">
        <v>0.03</v>
      </c>
      <c r="D53" s="221">
        <v>1.1100000000000001</v>
      </c>
      <c r="E53" s="225">
        <v>2.6000000000000023E-2</v>
      </c>
      <c r="F53" s="139">
        <v>6.91</v>
      </c>
      <c r="G53" s="140">
        <v>0.2</v>
      </c>
      <c r="H53" s="14">
        <v>8.2899999999999991</v>
      </c>
      <c r="I53" s="145">
        <v>0.41</v>
      </c>
      <c r="J53" s="142"/>
      <c r="K53" s="131"/>
    </row>
    <row r="54" spans="1:11" x14ac:dyDescent="0.3">
      <c r="A54" s="219">
        <v>2059</v>
      </c>
      <c r="B54" s="219">
        <v>45</v>
      </c>
      <c r="C54" s="220">
        <v>0.03</v>
      </c>
      <c r="D54" s="221">
        <v>1.1299999999999999</v>
      </c>
      <c r="E54" s="225">
        <v>2.6000000000000023E-2</v>
      </c>
      <c r="F54" s="139">
        <v>6.93</v>
      </c>
      <c r="G54" s="140">
        <v>0.2</v>
      </c>
      <c r="H54" s="14">
        <v>8.32</v>
      </c>
      <c r="I54" s="138">
        <v>0.41260000000000002</v>
      </c>
      <c r="J54" s="142"/>
      <c r="K54" s="131"/>
    </row>
    <row r="55" spans="1:11" x14ac:dyDescent="0.3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</row>
    <row r="56" spans="1:11" x14ac:dyDescent="0.3">
      <c r="A56" s="146" t="s">
        <v>63</v>
      </c>
      <c r="B56" s="131"/>
      <c r="C56" s="131"/>
      <c r="D56" s="215"/>
      <c r="F56" s="147"/>
      <c r="G56" s="147"/>
      <c r="H56" s="147"/>
      <c r="I56" s="131"/>
      <c r="J56" s="131"/>
      <c r="K56" s="131"/>
    </row>
    <row r="57" spans="1:11" x14ac:dyDescent="0.3">
      <c r="C57" s="132" t="s">
        <v>64</v>
      </c>
      <c r="D57" s="222">
        <v>8.6699999999999999E-2</v>
      </c>
    </row>
    <row r="58" spans="1:11" x14ac:dyDescent="0.3">
      <c r="C58" s="132" t="s">
        <v>200</v>
      </c>
      <c r="D58" s="223">
        <v>4.1700000000000001E-2</v>
      </c>
    </row>
    <row r="59" spans="1:11" x14ac:dyDescent="0.3">
      <c r="C59" s="132" t="s">
        <v>65</v>
      </c>
      <c r="D59" s="224">
        <v>0.02</v>
      </c>
      <c r="F59" s="148"/>
      <c r="G59" s="148"/>
      <c r="H59" s="148"/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B31" sqref="B31"/>
    </sheetView>
  </sheetViews>
  <sheetFormatPr defaultRowHeight="13" x14ac:dyDescent="0.3"/>
  <cols>
    <col min="1" max="1" width="19.5" bestFit="1" customWidth="1"/>
    <col min="2" max="2" width="44.5" bestFit="1" customWidth="1"/>
    <col min="3" max="3" width="41.296875" bestFit="1" customWidth="1"/>
    <col min="7" max="7" width="9.69921875" bestFit="1" customWidth="1"/>
  </cols>
  <sheetData>
    <row r="3" spans="1:7" x14ac:dyDescent="0.3">
      <c r="A3" s="185" t="s">
        <v>160</v>
      </c>
      <c r="B3" t="s">
        <v>162</v>
      </c>
      <c r="C3" t="s">
        <v>163</v>
      </c>
    </row>
    <row r="4" spans="1:7" x14ac:dyDescent="0.3">
      <c r="A4" s="188" t="s">
        <v>102</v>
      </c>
      <c r="B4" s="187">
        <v>88407</v>
      </c>
      <c r="C4" s="187">
        <v>235752</v>
      </c>
    </row>
    <row r="5" spans="1:7" x14ac:dyDescent="0.3">
      <c r="A5" s="188" t="s">
        <v>156</v>
      </c>
      <c r="B5" s="187">
        <v>10267.5</v>
      </c>
      <c r="C5" s="187">
        <v>9375</v>
      </c>
      <c r="G5" s="191"/>
    </row>
    <row r="6" spans="1:7" x14ac:dyDescent="0.3">
      <c r="A6" s="188" t="s">
        <v>158</v>
      </c>
      <c r="B6" s="187">
        <v>1080</v>
      </c>
      <c r="C6" s="187">
        <v>2160</v>
      </c>
    </row>
    <row r="7" spans="1:7" x14ac:dyDescent="0.3">
      <c r="A7" s="188" t="s">
        <v>95</v>
      </c>
      <c r="B7" s="187">
        <v>8997.7599999999984</v>
      </c>
      <c r="C7" s="187">
        <v>28473.96</v>
      </c>
    </row>
    <row r="8" spans="1:7" x14ac:dyDescent="0.3">
      <c r="A8" s="188" t="s">
        <v>100</v>
      </c>
      <c r="B8" s="187">
        <v>3836</v>
      </c>
      <c r="C8" s="187">
        <v>4200</v>
      </c>
    </row>
    <row r="9" spans="1:7" x14ac:dyDescent="0.3">
      <c r="A9" s="188" t="s">
        <v>145</v>
      </c>
      <c r="B9" s="187">
        <v>15504</v>
      </c>
      <c r="C9" s="187">
        <v>34200</v>
      </c>
    </row>
    <row r="10" spans="1:7" x14ac:dyDescent="0.3">
      <c r="A10" s="188" t="s">
        <v>97</v>
      </c>
      <c r="B10" s="187">
        <v>1357.4</v>
      </c>
      <c r="C10" s="187">
        <v>3702</v>
      </c>
    </row>
    <row r="11" spans="1:7" x14ac:dyDescent="0.3">
      <c r="A11" s="188" t="s">
        <v>159</v>
      </c>
      <c r="B11" s="187">
        <v>143</v>
      </c>
      <c r="C11" s="187">
        <v>390</v>
      </c>
    </row>
    <row r="12" spans="1:7" x14ac:dyDescent="0.3">
      <c r="A12" s="189" t="s">
        <v>152</v>
      </c>
      <c r="B12" s="187">
        <v>10374.15</v>
      </c>
      <c r="C12" s="187">
        <v>16732.5</v>
      </c>
    </row>
    <row r="13" spans="1:7" x14ac:dyDescent="0.3">
      <c r="A13" s="189" t="s">
        <v>153</v>
      </c>
      <c r="B13" s="187">
        <v>1379.3999999999999</v>
      </c>
      <c r="C13" s="187">
        <v>4065.6</v>
      </c>
    </row>
    <row r="14" spans="1:7" x14ac:dyDescent="0.3">
      <c r="A14" s="186" t="s">
        <v>151</v>
      </c>
      <c r="B14" s="187">
        <v>136</v>
      </c>
      <c r="C14" s="187">
        <v>105</v>
      </c>
    </row>
    <row r="15" spans="1:7" x14ac:dyDescent="0.3">
      <c r="A15" s="186" t="s">
        <v>154</v>
      </c>
      <c r="B15" s="187">
        <v>1704</v>
      </c>
      <c r="C15" s="187">
        <v>3600</v>
      </c>
    </row>
    <row r="16" spans="1:7" x14ac:dyDescent="0.3">
      <c r="A16" s="186" t="s">
        <v>155</v>
      </c>
      <c r="B16" s="190">
        <v>1341.68</v>
      </c>
      <c r="C16" s="187">
        <v>2154.5</v>
      </c>
    </row>
    <row r="17" spans="1:3" x14ac:dyDescent="0.3">
      <c r="A17" s="188" t="s">
        <v>103</v>
      </c>
      <c r="B17" s="187">
        <v>3836.7</v>
      </c>
      <c r="C17" s="187">
        <v>6577.2</v>
      </c>
    </row>
    <row r="18" spans="1:3" x14ac:dyDescent="0.3">
      <c r="A18" s="186" t="s">
        <v>161</v>
      </c>
      <c r="B18" s="187">
        <v>148364.59</v>
      </c>
      <c r="C18" s="187">
        <v>351487.76</v>
      </c>
    </row>
    <row r="22" spans="1:3" x14ac:dyDescent="0.3">
      <c r="B22" s="126"/>
      <c r="C22" s="9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K19" sqref="K19"/>
    </sheetView>
  </sheetViews>
  <sheetFormatPr defaultColWidth="9.296875" defaultRowHeight="13" x14ac:dyDescent="0.3"/>
  <cols>
    <col min="1" max="1" width="9.296875" style="126"/>
    <col min="2" max="2" width="18.5" style="126" bestFit="1" customWidth="1"/>
    <col min="3" max="3" width="12.69921875" style="126" bestFit="1" customWidth="1"/>
    <col min="4" max="16384" width="9.296875" style="126"/>
  </cols>
  <sheetData>
    <row r="2" spans="2:3" x14ac:dyDescent="0.3">
      <c r="B2" s="9" t="s">
        <v>147</v>
      </c>
      <c r="C2" s="9" t="s">
        <v>148</v>
      </c>
    </row>
    <row r="3" spans="2:3" x14ac:dyDescent="0.3">
      <c r="B3" s="126" t="s">
        <v>102</v>
      </c>
      <c r="C3" s="126" t="e">
        <f>SUMIFS(#REF!,#REF!,Table1[[#This Row],[Measures]])</f>
        <v>#REF!</v>
      </c>
    </row>
    <row r="4" spans="2:3" x14ac:dyDescent="0.3">
      <c r="B4" s="126" t="s">
        <v>141</v>
      </c>
      <c r="C4" s="126" t="e">
        <f>SUMIFS(#REF!,#REF!,Table1[[#This Row],[Measures]])</f>
        <v>#REF!</v>
      </c>
    </row>
    <row r="5" spans="2:3" x14ac:dyDescent="0.3">
      <c r="B5" s="126" t="s">
        <v>142</v>
      </c>
      <c r="C5" s="126" t="e">
        <f>SUMIFS(#REF!,#REF!,Table1[[#This Row],[Measures]])</f>
        <v>#REF!</v>
      </c>
    </row>
    <row r="6" spans="2:3" x14ac:dyDescent="0.3">
      <c r="B6" s="126" t="s">
        <v>93</v>
      </c>
      <c r="C6" s="126" t="e">
        <f>SUMIFS(#REF!,#REF!,Table1[[#This Row],[Measures]])</f>
        <v>#REF!</v>
      </c>
    </row>
    <row r="7" spans="2:3" x14ac:dyDescent="0.3">
      <c r="B7" s="126" t="s">
        <v>117</v>
      </c>
      <c r="C7" s="126" t="e">
        <f>SUMIFS(#REF!,#REF!,Table1[[#This Row],[Measures]])</f>
        <v>#REF!</v>
      </c>
    </row>
    <row r="8" spans="2:3" x14ac:dyDescent="0.3">
      <c r="B8" s="126" t="s">
        <v>92</v>
      </c>
      <c r="C8" s="126" t="e">
        <f>SUMIFS(#REF!,#REF!,Table1[[#This Row],[Measures]])</f>
        <v>#REF!</v>
      </c>
    </row>
    <row r="9" spans="2:3" x14ac:dyDescent="0.3">
      <c r="B9" s="126" t="s">
        <v>95</v>
      </c>
      <c r="C9" s="126" t="e">
        <f>SUMIFS(#REF!,#REF!,Table1[[#This Row],[Measures]])</f>
        <v>#REF!</v>
      </c>
    </row>
    <row r="10" spans="2:3" x14ac:dyDescent="0.3">
      <c r="B10" s="126" t="s">
        <v>104</v>
      </c>
      <c r="C10" s="126" t="e">
        <f>SUMIFS(#REF!,#REF!,Table1[[#This Row],[Measures]])</f>
        <v>#REF!</v>
      </c>
    </row>
    <row r="11" spans="2:3" x14ac:dyDescent="0.3">
      <c r="B11" s="126" t="s">
        <v>100</v>
      </c>
      <c r="C11" s="126" t="e">
        <f>SUMIFS(#REF!,#REF!,Table1[[#This Row],[Measures]])</f>
        <v>#REF!</v>
      </c>
    </row>
    <row r="12" spans="2:3" x14ac:dyDescent="0.3">
      <c r="B12" s="126" t="s">
        <v>145</v>
      </c>
      <c r="C12" s="126" t="e">
        <f>SUMIFS(#REF!,#REF!,Table1[[#This Row],[Measures]])</f>
        <v>#REF!</v>
      </c>
    </row>
    <row r="13" spans="2:3" x14ac:dyDescent="0.3">
      <c r="B13" s="126" t="s">
        <v>97</v>
      </c>
      <c r="C13" s="126" t="e">
        <f>SUMIFS(#REF!,#REF!,Table1[[#This Row],[Measures]])</f>
        <v>#REF!</v>
      </c>
    </row>
    <row r="14" spans="2:3" x14ac:dyDescent="0.3">
      <c r="B14" s="126" t="s">
        <v>94</v>
      </c>
      <c r="C14" s="126" t="e">
        <f>SUMIFS(#REF!,#REF!,Table1[[#This Row],[Measures]])</f>
        <v>#REF!</v>
      </c>
    </row>
    <row r="15" spans="2:3" x14ac:dyDescent="0.3">
      <c r="B15" s="126" t="s">
        <v>98</v>
      </c>
      <c r="C15" s="126" t="e">
        <f>SUMIFS(#REF!,#REF!,Table1[[#This Row],[Measures]])</f>
        <v>#REF!</v>
      </c>
    </row>
    <row r="16" spans="2:3" x14ac:dyDescent="0.3">
      <c r="B16" s="126" t="s">
        <v>140</v>
      </c>
      <c r="C16" s="126" t="e">
        <f>SUMIFS(#REF!,#REF!,Table1[[#This Row],[Measures]])</f>
        <v>#REF!</v>
      </c>
    </row>
    <row r="17" spans="2:3" x14ac:dyDescent="0.3">
      <c r="B17" s="126" t="s">
        <v>144</v>
      </c>
      <c r="C17" s="126" t="e">
        <f>SUMIFS(#REF!,#REF!,Table1[[#This Row],[Measures]])</f>
        <v>#REF!</v>
      </c>
    </row>
    <row r="18" spans="2:3" x14ac:dyDescent="0.3">
      <c r="B18" s="126" t="s">
        <v>143</v>
      </c>
      <c r="C18" s="126" t="e">
        <f>SUMIFS(#REF!,#REF!,Table1[[#This Row],[Measures]])</f>
        <v>#REF!</v>
      </c>
    </row>
    <row r="19" spans="2:3" x14ac:dyDescent="0.3">
      <c r="B19" s="126" t="s">
        <v>96</v>
      </c>
      <c r="C19" s="126" t="e">
        <f>SUMIFS(#REF!,#REF!,Table1[[#This Row],[Measures]])</f>
        <v>#REF!</v>
      </c>
    </row>
    <row r="20" spans="2:3" x14ac:dyDescent="0.3">
      <c r="B20" s="126" t="s">
        <v>105</v>
      </c>
      <c r="C20" s="126" t="e">
        <f>SUMIFS(#REF!,#REF!,Table1[[#This Row],[Measures]])</f>
        <v>#REF!</v>
      </c>
    </row>
    <row r="21" spans="2:3" x14ac:dyDescent="0.3">
      <c r="B21" s="126" t="s">
        <v>99</v>
      </c>
      <c r="C21" s="126" t="e">
        <f>SUMIFS(#REF!,#REF!,Table1[[#This Row],[Measures]])</f>
        <v>#REF!</v>
      </c>
    </row>
    <row r="22" spans="2:3" x14ac:dyDescent="0.3">
      <c r="B22" s="126" t="s">
        <v>103</v>
      </c>
      <c r="C22" s="126" t="e">
        <f>SUMIFS(#REF!,#REF!,Table1[[#This Row],[Measures]])</f>
        <v>#REF!</v>
      </c>
    </row>
    <row r="23" spans="2:3" x14ac:dyDescent="0.3">
      <c r="C23" s="127" t="e">
        <f>SUBTOTAL(109,Table1[Incentive])</f>
        <v>#REF!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851A9C5D9FCBD4CB280088312C738F0" ma:contentTypeVersion="104" ma:contentTypeDescription="" ma:contentTypeScope="" ma:versionID="5abcd7ee7e5ad13cb3baf25263d37e5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2017-06-01T07:00:00+00:00</OpenedDate>
    <Date1 xmlns="dc463f71-b30c-4ab2-9473-d307f9d35888">2017-05-31T07:00:00+00:00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170700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E2B4F95-8E5F-444D-827C-14571EEA2BCB}"/>
</file>

<file path=customXml/itemProps2.xml><?xml version="1.0" encoding="utf-8"?>
<ds:datastoreItem xmlns:ds="http://schemas.openxmlformats.org/officeDocument/2006/customXml" ds:itemID="{D791A4EE-C2A3-4666-8062-628F6D02000C}"/>
</file>

<file path=customXml/itemProps3.xml><?xml version="1.0" encoding="utf-8"?>
<ds:datastoreItem xmlns:ds="http://schemas.openxmlformats.org/officeDocument/2006/customXml" ds:itemID="{2F95406B-74E0-4EC8-B5EC-3AF6DAFE3B0C}"/>
</file>

<file path=customXml/itemProps4.xml><?xml version="1.0" encoding="utf-8"?>
<ds:datastoreItem xmlns:ds="http://schemas.openxmlformats.org/officeDocument/2006/customXml" ds:itemID="{B333C999-5DA3-4DCE-A96A-4A1707AE5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FIRST YEAR</vt:lpstr>
      <vt:lpstr>APP 2885</vt:lpstr>
      <vt:lpstr>Pivot</vt:lpstr>
      <vt:lpstr>Sheet1</vt:lpstr>
      <vt:lpstr>AC</vt:lpstr>
      <vt:lpstr>'TOTAL FIRST YEAR'!OffsetAnchor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2017-05-31T16:24:47Z</cp:lastPrinted>
  <dcterms:created xsi:type="dcterms:W3CDTF">2009-05-07T23:09:45Z</dcterms:created>
  <dcterms:modified xsi:type="dcterms:W3CDTF">2017-05-31T16:33:01Z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LM SIP Document Sensitivity">
    <vt:lpwstr/>
  </property>
  <property fmtid="{D5CDD505-2E9C-101B-9397-08002B2CF9AE}" pid="4" name="Document Author">
    <vt:lpwstr>ACCT04\farnswb2</vt:lpwstr>
  </property>
  <property fmtid="{D5CDD505-2E9C-101B-9397-08002B2CF9AE}" pid="5" name="Document Sensitivity">
    <vt:lpwstr>1</vt:lpwstr>
  </property>
  <property fmtid="{D5CDD505-2E9C-101B-9397-08002B2CF9AE}" pid="6" name="ThirdParty">
    <vt:lpwstr/>
  </property>
  <property fmtid="{D5CDD505-2E9C-101B-9397-08002B2CF9AE}" pid="7" name="OCI Restriction">
    <vt:bool>false</vt:bool>
  </property>
  <property fmtid="{D5CDD505-2E9C-101B-9397-08002B2CF9AE}" pid="8" name="OCI Additional Info">
    <vt:lpwstr/>
  </property>
  <property fmtid="{D5CDD505-2E9C-101B-9397-08002B2CF9AE}" pid="9" name="Allow Header Overwrite">
    <vt:bool>false</vt:bool>
  </property>
  <property fmtid="{D5CDD505-2E9C-101B-9397-08002B2CF9AE}" pid="10" name="Allow Footer Overwrite">
    <vt:bool>false</vt:bool>
  </property>
  <property fmtid="{D5CDD505-2E9C-101B-9397-08002B2CF9AE}" pid="11" name="Multiple Selected">
    <vt:lpwstr>-1</vt:lpwstr>
  </property>
  <property fmtid="{D5CDD505-2E9C-101B-9397-08002B2CF9AE}" pid="12" name="SIPLongWording">
    <vt:lpwstr/>
  </property>
  <property fmtid="{D5CDD505-2E9C-101B-9397-08002B2CF9AE}" pid="13" name="checkedProgramsCount">
    <vt:i4>0</vt:i4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0x0101006E56B4D1795A2E4DB2F0B01679ED314A007851A9C5D9FCBD4CB280088312C738F0</vt:lpwstr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