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\UE-160785 PSE\"/>
    </mc:Choice>
  </mc:AlternateContent>
  <bookViews>
    <workbookView xWindow="480" yWindow="255" windowWidth="18195" windowHeight="11190" firstSheet="2" activeTab="3"/>
  </bookViews>
  <sheets>
    <sheet name="2005-2016" sheetId="1" r:id="rId1"/>
    <sheet name="2008" sheetId="2" r:id="rId2"/>
    <sheet name="2012" sheetId="3" r:id="rId3"/>
    <sheet name="2016" sheetId="4" r:id="rId4"/>
    <sheet name="Comparison Tables" sheetId="5" r:id="rId5"/>
  </sheets>
  <externalReferences>
    <externalReference r:id="rId6"/>
  </externalReferences>
  <definedNames>
    <definedName name="_xlnm._FilterDatabase" localSheetId="1" hidden="1">'2008'!$A$2:$W$2</definedName>
  </definedNames>
  <calcPr calcId="152511"/>
</workbook>
</file>

<file path=xl/calcChain.xml><?xml version="1.0" encoding="utf-8"?>
<calcChain xmlns="http://schemas.openxmlformats.org/spreadsheetml/2006/main">
  <c r="F26" i="5" l="1"/>
  <c r="J296" i="4"/>
  <c r="M296" i="4" s="1"/>
  <c r="J94" i="4"/>
  <c r="L94" i="4" s="1"/>
  <c r="J90" i="4"/>
  <c r="K90" i="4" s="1"/>
  <c r="J95" i="4"/>
  <c r="K95" i="4" s="1"/>
  <c r="J97" i="4"/>
  <c r="K97" i="4" s="1"/>
  <c r="J99" i="4"/>
  <c r="K99" i="4" s="1"/>
  <c r="L99" i="4" s="1"/>
  <c r="J108" i="4"/>
  <c r="K108" i="4" s="1"/>
  <c r="J104" i="4"/>
  <c r="J109" i="4"/>
  <c r="M109" i="4" s="1"/>
  <c r="J293" i="4"/>
  <c r="M293" i="4" s="1"/>
  <c r="J290" i="4"/>
  <c r="M290" i="4" s="1"/>
  <c r="J287" i="4"/>
  <c r="M287" i="4" s="1"/>
  <c r="J284" i="4"/>
  <c r="L284" i="4" s="1"/>
  <c r="J275" i="4"/>
  <c r="J270" i="4"/>
  <c r="M270" i="4" s="1"/>
  <c r="J267" i="4"/>
  <c r="M267" i="4" s="1"/>
  <c r="J260" i="4"/>
  <c r="M260" i="4" s="1"/>
  <c r="J253" i="4"/>
  <c r="M253" i="4" s="1"/>
  <c r="J242" i="4"/>
  <c r="M242" i="4" s="1"/>
  <c r="J235" i="4"/>
  <c r="L235" i="4" s="1"/>
  <c r="J219" i="4"/>
  <c r="L219" i="4" s="1"/>
  <c r="J216" i="4"/>
  <c r="M216" i="4" s="1"/>
  <c r="J207" i="4"/>
  <c r="M207" i="4" s="1"/>
  <c r="J192" i="4"/>
  <c r="M192" i="4" s="1"/>
  <c r="J189" i="4"/>
  <c r="M189" i="4" s="1"/>
  <c r="J176" i="4"/>
  <c r="L176" i="4" s="1"/>
  <c r="J171" i="4"/>
  <c r="M171" i="4" s="1"/>
  <c r="J168" i="4"/>
  <c r="M168" i="4" s="1"/>
  <c r="J165" i="4"/>
  <c r="M165" i="4" s="1"/>
  <c r="J160" i="4"/>
  <c r="M160" i="4" s="1"/>
  <c r="J157" i="4"/>
  <c r="M157" i="4" s="1"/>
  <c r="J154" i="4"/>
  <c r="L154" i="4" s="1"/>
  <c r="J151" i="4"/>
  <c r="L151" i="4" s="1"/>
  <c r="J144" i="4"/>
  <c r="K144" i="4" s="1"/>
  <c r="L144" i="4" s="1"/>
  <c r="J139" i="4"/>
  <c r="L139" i="4" s="1"/>
  <c r="J134" i="4"/>
  <c r="J129" i="4"/>
  <c r="M129" i="4" s="1"/>
  <c r="J126" i="4"/>
  <c r="M126" i="4" s="1"/>
  <c r="J123" i="4"/>
  <c r="M123" i="4" s="1"/>
  <c r="J120" i="4"/>
  <c r="M120" i="4" s="1"/>
  <c r="J113" i="4"/>
  <c r="L113" i="4" s="1"/>
  <c r="J103" i="4"/>
  <c r="M103" i="4" s="1"/>
  <c r="J89" i="4"/>
  <c r="M89" i="4" s="1"/>
  <c r="J86" i="4"/>
  <c r="M86" i="4" s="1"/>
  <c r="J83" i="4"/>
  <c r="M83" i="4" s="1"/>
  <c r="J297" i="4"/>
  <c r="L297" i="4" s="1"/>
  <c r="J256" i="4"/>
  <c r="M256" i="4" s="1"/>
  <c r="J254" i="4"/>
  <c r="M254" i="4" s="1"/>
  <c r="J208" i="4"/>
  <c r="M208" i="4" s="1"/>
  <c r="J199" i="4"/>
  <c r="L199" i="4" s="1"/>
  <c r="J197" i="4"/>
  <c r="L197" i="4" s="1"/>
  <c r="J185" i="4"/>
  <c r="M185" i="4" s="1"/>
  <c r="J172" i="4"/>
  <c r="M172" i="4" s="1"/>
  <c r="J161" i="4"/>
  <c r="L161" i="4" s="1"/>
  <c r="J140" i="4"/>
  <c r="M140" i="4" s="1"/>
  <c r="J135" i="4"/>
  <c r="J130" i="4"/>
  <c r="L130" i="4" s="1"/>
  <c r="J79" i="4"/>
  <c r="K79" i="4" s="1"/>
  <c r="L79" i="4" s="1"/>
  <c r="J77" i="4"/>
  <c r="M77" i="4" s="1"/>
  <c r="J228" i="4"/>
  <c r="M228" i="4" s="1"/>
  <c r="J281" i="4"/>
  <c r="J274" i="4"/>
  <c r="M274" i="4" s="1"/>
  <c r="J264" i="4"/>
  <c r="M264" i="4" s="1"/>
  <c r="J250" i="4"/>
  <c r="M250" i="4" s="1"/>
  <c r="J246" i="4"/>
  <c r="M246" i="4" s="1"/>
  <c r="J239" i="4"/>
  <c r="L239" i="4" s="1"/>
  <c r="J232" i="4"/>
  <c r="L232" i="4" s="1"/>
  <c r="J223" i="4"/>
  <c r="L223" i="4" s="1"/>
  <c r="J213" i="4"/>
  <c r="K213" i="4" s="1"/>
  <c r="L213" i="4" s="1"/>
  <c r="J204" i="4"/>
  <c r="M204" i="4" s="1"/>
  <c r="J196" i="4"/>
  <c r="L196" i="4" s="1"/>
  <c r="J184" i="4"/>
  <c r="L184" i="4" s="1"/>
  <c r="J180" i="4"/>
  <c r="M180" i="4" s="1"/>
  <c r="J148" i="4"/>
  <c r="L148" i="4" s="1"/>
  <c r="J117" i="4"/>
  <c r="K117" i="4" s="1"/>
  <c r="L117" i="4" s="1"/>
  <c r="J76" i="4"/>
  <c r="M76" i="4" s="1"/>
  <c r="J254" i="3"/>
  <c r="J243" i="3"/>
  <c r="M243" i="3" s="1"/>
  <c r="J220" i="3"/>
  <c r="J161" i="3"/>
  <c r="M161" i="3" s="1"/>
  <c r="J150" i="3"/>
  <c r="J142" i="3"/>
  <c r="J140" i="3"/>
  <c r="J253" i="3"/>
  <c r="L253" i="3" s="1"/>
  <c r="J250" i="3"/>
  <c r="L250" i="3" s="1"/>
  <c r="J247" i="3"/>
  <c r="L247" i="3" s="1"/>
  <c r="J242" i="3"/>
  <c r="M242" i="3" s="1"/>
  <c r="M239" i="3"/>
  <c r="J239" i="3"/>
  <c r="J236" i="3"/>
  <c r="L236" i="3" s="1"/>
  <c r="M233" i="3"/>
  <c r="K233" i="3"/>
  <c r="L233" i="3" s="1"/>
  <c r="J233" i="3"/>
  <c r="J230" i="3"/>
  <c r="K230" i="3" s="1"/>
  <c r="L230" i="3" s="1"/>
  <c r="J227" i="3"/>
  <c r="M227" i="3" s="1"/>
  <c r="J224" i="3"/>
  <c r="M224" i="3" s="1"/>
  <c r="J219" i="3"/>
  <c r="L219" i="3" s="1"/>
  <c r="J216" i="3"/>
  <c r="M216" i="3" s="1"/>
  <c r="J213" i="3"/>
  <c r="L213" i="3" s="1"/>
  <c r="J210" i="3"/>
  <c r="J207" i="3"/>
  <c r="L207" i="3" s="1"/>
  <c r="J204" i="3"/>
  <c r="L204" i="3" s="1"/>
  <c r="J201" i="3"/>
  <c r="L201" i="3" s="1"/>
  <c r="J198" i="3"/>
  <c r="J195" i="3"/>
  <c r="J192" i="3"/>
  <c r="M192" i="3" s="1"/>
  <c r="J189" i="3"/>
  <c r="M189" i="3" s="1"/>
  <c r="J186" i="3"/>
  <c r="M186" i="3" s="1"/>
  <c r="J183" i="3"/>
  <c r="L183" i="3" s="1"/>
  <c r="J180" i="3"/>
  <c r="L180" i="3" s="1"/>
  <c r="J177" i="3"/>
  <c r="L177" i="3" s="1"/>
  <c r="J174" i="3"/>
  <c r="L174" i="3" s="1"/>
  <c r="J171" i="3"/>
  <c r="M171" i="3" s="1"/>
  <c r="J168" i="3"/>
  <c r="M168" i="3" s="1"/>
  <c r="M165" i="3"/>
  <c r="J165" i="3"/>
  <c r="J160" i="3"/>
  <c r="M160" i="3" s="1"/>
  <c r="L157" i="3"/>
  <c r="J157" i="3"/>
  <c r="L154" i="3"/>
  <c r="J154" i="3"/>
  <c r="M150" i="3"/>
  <c r="J149" i="3"/>
  <c r="M149" i="3" s="1"/>
  <c r="J146" i="3"/>
  <c r="M146" i="3" s="1"/>
  <c r="L142" i="3"/>
  <c r="M139" i="3"/>
  <c r="J139" i="3"/>
  <c r="L136" i="3"/>
  <c r="J136" i="3"/>
  <c r="J133" i="3"/>
  <c r="M133" i="3" s="1"/>
  <c r="M130" i="3"/>
  <c r="J130" i="3"/>
  <c r="J126" i="3"/>
  <c r="M126" i="3" s="1"/>
  <c r="J125" i="3"/>
  <c r="L125" i="3" s="1"/>
  <c r="M122" i="3"/>
  <c r="J122" i="3"/>
  <c r="K122" i="3" s="1"/>
  <c r="L122" i="3" s="1"/>
  <c r="L119" i="3"/>
  <c r="J119" i="3"/>
  <c r="J116" i="3"/>
  <c r="M116" i="3" s="1"/>
  <c r="M113" i="3"/>
  <c r="J113" i="3"/>
  <c r="J110" i="3"/>
  <c r="M110" i="3" s="1"/>
  <c r="M107" i="3"/>
  <c r="J107" i="3"/>
  <c r="K107" i="3" s="1"/>
  <c r="L107" i="3" s="1"/>
  <c r="J104" i="3"/>
  <c r="M104" i="3" s="1"/>
  <c r="J101" i="3"/>
  <c r="L101" i="3" s="1"/>
  <c r="J98" i="3"/>
  <c r="M98" i="3" s="1"/>
  <c r="J91" i="3"/>
  <c r="J90" i="3"/>
  <c r="J95" i="3"/>
  <c r="L95" i="3" s="1"/>
  <c r="M90" i="3"/>
  <c r="M85" i="3"/>
  <c r="J85" i="3"/>
  <c r="J82" i="3"/>
  <c r="M82" i="3" s="1"/>
  <c r="J79" i="3"/>
  <c r="L79" i="3" s="1"/>
  <c r="J76" i="3"/>
  <c r="M76" i="3" s="1"/>
  <c r="I256" i="3"/>
  <c r="I260" i="3" s="1"/>
  <c r="I299" i="4"/>
  <c r="I303" i="4" s="1"/>
  <c r="G26" i="5" s="1"/>
  <c r="I292" i="2"/>
  <c r="E26" i="5" s="1"/>
  <c r="I288" i="2"/>
  <c r="J73" i="3"/>
  <c r="M73" i="3" s="1"/>
  <c r="M287" i="2"/>
  <c r="J287" i="2"/>
  <c r="J284" i="2"/>
  <c r="M284" i="2" s="1"/>
  <c r="M281" i="2"/>
  <c r="J281" i="2"/>
  <c r="J276" i="2"/>
  <c r="L276" i="2" s="1"/>
  <c r="J268" i="2"/>
  <c r="M268" i="2" s="1"/>
  <c r="M234" i="2"/>
  <c r="J234" i="2"/>
  <c r="M264" i="2"/>
  <c r="K264" i="2"/>
  <c r="L264" i="2" s="1"/>
  <c r="J264" i="2"/>
  <c r="J263" i="2"/>
  <c r="M263" i="2" s="1"/>
  <c r="M260" i="2"/>
  <c r="J260" i="2"/>
  <c r="J255" i="2"/>
  <c r="M255" i="2" s="1"/>
  <c r="M252" i="2"/>
  <c r="J252" i="2"/>
  <c r="J249" i="2"/>
  <c r="K249" i="2" s="1"/>
  <c r="L249" i="2" s="1"/>
  <c r="M246" i="2"/>
  <c r="J246" i="2"/>
  <c r="J243" i="2"/>
  <c r="L243" i="2" s="1"/>
  <c r="J240" i="2"/>
  <c r="M240" i="2" s="1"/>
  <c r="M237" i="2"/>
  <c r="J237" i="2"/>
  <c r="L229" i="2"/>
  <c r="J229" i="2"/>
  <c r="J226" i="2"/>
  <c r="J223" i="2"/>
  <c r="M223" i="2" s="1"/>
  <c r="M220" i="2"/>
  <c r="J220" i="2"/>
  <c r="J217" i="2"/>
  <c r="J214" i="2"/>
  <c r="M214" i="2" s="1"/>
  <c r="M211" i="2"/>
  <c r="J211" i="2"/>
  <c r="L211" i="2" s="1"/>
  <c r="M208" i="2"/>
  <c r="K208" i="2"/>
  <c r="L208" i="2" s="1"/>
  <c r="J208" i="2"/>
  <c r="J205" i="2"/>
  <c r="M202" i="2"/>
  <c r="J202" i="2"/>
  <c r="J199" i="2"/>
  <c r="M199" i="2" s="1"/>
  <c r="M196" i="2"/>
  <c r="J196" i="2"/>
  <c r="J193" i="2"/>
  <c r="M193" i="2" s="1"/>
  <c r="M190" i="2"/>
  <c r="K190" i="2"/>
  <c r="L190" i="2" s="1"/>
  <c r="J190" i="2"/>
  <c r="J185" i="2"/>
  <c r="M185" i="2" s="1"/>
  <c r="M182" i="2"/>
  <c r="J182" i="2"/>
  <c r="J179" i="2"/>
  <c r="M179" i="2" s="1"/>
  <c r="M176" i="2"/>
  <c r="J176" i="2"/>
  <c r="J173" i="2"/>
  <c r="M173" i="2" s="1"/>
  <c r="J168" i="2"/>
  <c r="L168" i="2" s="1"/>
  <c r="J163" i="2"/>
  <c r="M163" i="2" s="1"/>
  <c r="J160" i="2"/>
  <c r="L160" i="2" s="1"/>
  <c r="J157" i="2"/>
  <c r="M157" i="2" s="1"/>
  <c r="J154" i="2"/>
  <c r="L154" i="2" s="1"/>
  <c r="J151" i="2"/>
  <c r="M151" i="2" s="1"/>
  <c r="J148" i="2"/>
  <c r="M148" i="2" s="1"/>
  <c r="J145" i="2"/>
  <c r="J142" i="2"/>
  <c r="M139" i="2"/>
  <c r="J139" i="2"/>
  <c r="J136" i="2"/>
  <c r="M136" i="2" s="1"/>
  <c r="M133" i="2"/>
  <c r="J133" i="2"/>
  <c r="J130" i="2"/>
  <c r="M130" i="2" s="1"/>
  <c r="J127" i="2"/>
  <c r="M127" i="2" s="1"/>
  <c r="J124" i="2"/>
  <c r="L124" i="2" s="1"/>
  <c r="J121" i="2"/>
  <c r="M121" i="2" s="1"/>
  <c r="J116" i="2"/>
  <c r="L116" i="2" s="1"/>
  <c r="M113" i="2"/>
  <c r="J113" i="2"/>
  <c r="J110" i="2"/>
  <c r="M110" i="2" s="1"/>
  <c r="J102" i="2"/>
  <c r="M102" i="2" s="1"/>
  <c r="J99" i="2"/>
  <c r="M99" i="2" s="1"/>
  <c r="J96" i="2"/>
  <c r="L96" i="2" s="1"/>
  <c r="M93" i="2"/>
  <c r="J93" i="2"/>
  <c r="L90" i="2"/>
  <c r="J90" i="2"/>
  <c r="M277" i="2"/>
  <c r="K277" i="2"/>
  <c r="L277" i="2" s="1"/>
  <c r="J277" i="2"/>
  <c r="L256" i="2"/>
  <c r="J256" i="2"/>
  <c r="M186" i="2"/>
  <c r="K186" i="2"/>
  <c r="L186" i="2" s="1"/>
  <c r="J186" i="2"/>
  <c r="L169" i="2"/>
  <c r="J169" i="2"/>
  <c r="M164" i="2"/>
  <c r="K164" i="2"/>
  <c r="L164" i="2" s="1"/>
  <c r="J164" i="2"/>
  <c r="L117" i="2"/>
  <c r="J117" i="2"/>
  <c r="L83" i="2"/>
  <c r="J83" i="2"/>
  <c r="J51" i="2"/>
  <c r="J273" i="2"/>
  <c r="M273" i="2" s="1"/>
  <c r="M107" i="2"/>
  <c r="J107" i="2"/>
  <c r="J87" i="2"/>
  <c r="M87" i="2" s="1"/>
  <c r="J81" i="2"/>
  <c r="M81" i="2" s="1"/>
  <c r="J76" i="2"/>
  <c r="L76" i="2" s="1"/>
  <c r="J73" i="2"/>
  <c r="M73" i="2" s="1"/>
  <c r="J70" i="2"/>
  <c r="M70" i="2" s="1"/>
  <c r="J67" i="2"/>
  <c r="L67" i="2" s="1"/>
  <c r="J64" i="2"/>
  <c r="M64" i="2" s="1"/>
  <c r="J61" i="2"/>
  <c r="M61" i="2" s="1"/>
  <c r="J58" i="2"/>
  <c r="M58" i="2" s="1"/>
  <c r="L51" i="2"/>
  <c r="M55" i="2"/>
  <c r="J55" i="2"/>
  <c r="K55" i="2" s="1"/>
  <c r="L55" i="2" s="1"/>
  <c r="K133" i="3" l="1"/>
  <c r="L133" i="3" s="1"/>
  <c r="K99" i="2"/>
  <c r="L99" i="2" s="1"/>
  <c r="L142" i="2"/>
  <c r="K211" i="2"/>
  <c r="K223" i="2"/>
  <c r="L223" i="2" s="1"/>
  <c r="L226" i="2"/>
  <c r="M249" i="2"/>
  <c r="K73" i="3"/>
  <c r="L73" i="3" s="1"/>
  <c r="K76" i="3"/>
  <c r="L76" i="3" s="1"/>
  <c r="K146" i="3"/>
  <c r="L146" i="3" s="1"/>
  <c r="M230" i="3"/>
  <c r="K296" i="4"/>
  <c r="L296" i="4" s="1"/>
  <c r="K109" i="4"/>
  <c r="L109" i="4" s="1"/>
  <c r="M108" i="4"/>
  <c r="L108" i="4"/>
  <c r="M99" i="4"/>
  <c r="M97" i="4"/>
  <c r="M95" i="4"/>
  <c r="M90" i="4"/>
  <c r="L97" i="4"/>
  <c r="L95" i="4"/>
  <c r="L90" i="4"/>
  <c r="L104" i="4"/>
  <c r="K89" i="4"/>
  <c r="L89" i="4" s="1"/>
  <c r="M213" i="4"/>
  <c r="M144" i="4"/>
  <c r="K208" i="4"/>
  <c r="L208" i="4" s="1"/>
  <c r="K256" i="4"/>
  <c r="L256" i="4" s="1"/>
  <c r="M117" i="4"/>
  <c r="M79" i="4"/>
  <c r="K76" i="4"/>
  <c r="L76" i="4" s="1"/>
  <c r="K172" i="4"/>
  <c r="L172" i="4" s="1"/>
  <c r="K192" i="4"/>
  <c r="L192" i="4" s="1"/>
  <c r="M219" i="4"/>
  <c r="K293" i="4"/>
  <c r="L293" i="4" s="1"/>
  <c r="K290" i="4"/>
  <c r="L290" i="4" s="1"/>
  <c r="K287" i="4"/>
  <c r="L287" i="4" s="1"/>
  <c r="L275" i="4"/>
  <c r="K270" i="4"/>
  <c r="L270" i="4" s="1"/>
  <c r="K267" i="4"/>
  <c r="L267" i="4" s="1"/>
  <c r="K260" i="4"/>
  <c r="L260" i="4" s="1"/>
  <c r="K253" i="4"/>
  <c r="L253" i="4" s="1"/>
  <c r="K242" i="4"/>
  <c r="L242" i="4" s="1"/>
  <c r="K219" i="4"/>
  <c r="K216" i="4"/>
  <c r="L216" i="4" s="1"/>
  <c r="K207" i="4"/>
  <c r="L207" i="4" s="1"/>
  <c r="K189" i="4"/>
  <c r="L189" i="4" s="1"/>
  <c r="K171" i="4"/>
  <c r="L171" i="4" s="1"/>
  <c r="K168" i="4"/>
  <c r="L168" i="4" s="1"/>
  <c r="K165" i="4"/>
  <c r="L165" i="4" s="1"/>
  <c r="K160" i="4"/>
  <c r="L160" i="4" s="1"/>
  <c r="K157" i="4"/>
  <c r="L157" i="4" s="1"/>
  <c r="L134" i="4"/>
  <c r="K129" i="4"/>
  <c r="L129" i="4" s="1"/>
  <c r="K126" i="4"/>
  <c r="L126" i="4" s="1"/>
  <c r="K123" i="4"/>
  <c r="L123" i="4" s="1"/>
  <c r="K120" i="4"/>
  <c r="L120" i="4" s="1"/>
  <c r="K103" i="4"/>
  <c r="L103" i="4" s="1"/>
  <c r="K86" i="4"/>
  <c r="L86" i="4" s="1"/>
  <c r="K83" i="4"/>
  <c r="L83" i="4" s="1"/>
  <c r="K254" i="4"/>
  <c r="L254" i="4" s="1"/>
  <c r="K185" i="4"/>
  <c r="L185" i="4" s="1"/>
  <c r="K140" i="4"/>
  <c r="L140" i="4" s="1"/>
  <c r="L135" i="4"/>
  <c r="K77" i="4"/>
  <c r="L77" i="4" s="1"/>
  <c r="K228" i="4"/>
  <c r="L228" i="4" s="1"/>
  <c r="K274" i="4"/>
  <c r="L274" i="4" s="1"/>
  <c r="K264" i="4"/>
  <c r="L264" i="4" s="1"/>
  <c r="K250" i="4"/>
  <c r="L250" i="4" s="1"/>
  <c r="K246" i="4"/>
  <c r="L246" i="4" s="1"/>
  <c r="K204" i="4"/>
  <c r="L204" i="4" s="1"/>
  <c r="K180" i="4"/>
  <c r="L180" i="4" s="1"/>
  <c r="L220" i="3"/>
  <c r="K243" i="3"/>
  <c r="L243" i="3" s="1"/>
  <c r="K242" i="3"/>
  <c r="L242" i="3" s="1"/>
  <c r="K239" i="3"/>
  <c r="L239" i="3" s="1"/>
  <c r="K227" i="3"/>
  <c r="L227" i="3" s="1"/>
  <c r="K224" i="3"/>
  <c r="L224" i="3" s="1"/>
  <c r="K216" i="3"/>
  <c r="L216" i="3" s="1"/>
  <c r="L210" i="3"/>
  <c r="L198" i="3"/>
  <c r="L195" i="3"/>
  <c r="K192" i="3"/>
  <c r="L192" i="3" s="1"/>
  <c r="K189" i="3"/>
  <c r="L189" i="3" s="1"/>
  <c r="K186" i="3"/>
  <c r="L186" i="3" s="1"/>
  <c r="K171" i="3"/>
  <c r="L171" i="3"/>
  <c r="K168" i="3"/>
  <c r="L168" i="3" s="1"/>
  <c r="K165" i="3"/>
  <c r="L165" i="3" s="1"/>
  <c r="K161" i="3"/>
  <c r="L161" i="3" s="1"/>
  <c r="K160" i="3"/>
  <c r="L160" i="3" s="1"/>
  <c r="K150" i="3"/>
  <c r="L150" i="3" s="1"/>
  <c r="K149" i="3"/>
  <c r="L149" i="3" s="1"/>
  <c r="L140" i="3"/>
  <c r="K139" i="3"/>
  <c r="L139" i="3" s="1"/>
  <c r="L130" i="3"/>
  <c r="K130" i="3"/>
  <c r="K126" i="3"/>
  <c r="L126" i="3" s="1"/>
  <c r="K116" i="3"/>
  <c r="L116" i="3" s="1"/>
  <c r="K113" i="3"/>
  <c r="L113" i="3" s="1"/>
  <c r="K110" i="3"/>
  <c r="L110" i="3" s="1"/>
  <c r="L104" i="3"/>
  <c r="K104" i="3"/>
  <c r="K98" i="3"/>
  <c r="L98" i="3" s="1"/>
  <c r="K90" i="3"/>
  <c r="L90" i="3" s="1"/>
  <c r="K85" i="3"/>
  <c r="L85" i="3" s="1"/>
  <c r="K82" i="3"/>
  <c r="L82" i="3" s="1"/>
  <c r="K287" i="2"/>
  <c r="L287" i="2" s="1"/>
  <c r="K284" i="2"/>
  <c r="L284" i="2" s="1"/>
  <c r="L281" i="2"/>
  <c r="K281" i="2"/>
  <c r="K268" i="2"/>
  <c r="L268" i="2" s="1"/>
  <c r="K234" i="2"/>
  <c r="L234" i="2" s="1"/>
  <c r="K263" i="2"/>
  <c r="L263" i="2" s="1"/>
  <c r="K260" i="2"/>
  <c r="L260" i="2" s="1"/>
  <c r="K255" i="2"/>
  <c r="L255" i="2" s="1"/>
  <c r="K252" i="2"/>
  <c r="L252" i="2" s="1"/>
  <c r="K246" i="2"/>
  <c r="L246" i="2" s="1"/>
  <c r="K240" i="2"/>
  <c r="L240" i="2" s="1"/>
  <c r="K237" i="2"/>
  <c r="L237" i="2" s="1"/>
  <c r="K220" i="2"/>
  <c r="L220" i="2" s="1"/>
  <c r="L217" i="2"/>
  <c r="K214" i="2"/>
  <c r="L214" i="2" s="1"/>
  <c r="L205" i="2"/>
  <c r="K202" i="2"/>
  <c r="L202" i="2" s="1"/>
  <c r="L199" i="2"/>
  <c r="K199" i="2"/>
  <c r="K196" i="2"/>
  <c r="L196" i="2" s="1"/>
  <c r="K193" i="2"/>
  <c r="L193" i="2" s="1"/>
  <c r="K185" i="2"/>
  <c r="L185" i="2" s="1"/>
  <c r="K182" i="2"/>
  <c r="L182" i="2" s="1"/>
  <c r="K179" i="2"/>
  <c r="L179" i="2"/>
  <c r="K176" i="2"/>
  <c r="L176" i="2" s="1"/>
  <c r="K173" i="2"/>
  <c r="L173" i="2" s="1"/>
  <c r="K163" i="2"/>
  <c r="L163" i="2" s="1"/>
  <c r="K157" i="2"/>
  <c r="L157" i="2" s="1"/>
  <c r="K151" i="2"/>
  <c r="L151" i="2" s="1"/>
  <c r="K148" i="2"/>
  <c r="L148" i="2"/>
  <c r="L145" i="2"/>
  <c r="K139" i="2"/>
  <c r="L139" i="2" s="1"/>
  <c r="K136" i="2"/>
  <c r="L136" i="2" s="1"/>
  <c r="K133" i="2"/>
  <c r="L133" i="2" s="1"/>
  <c r="K130" i="2"/>
  <c r="L130" i="2" s="1"/>
  <c r="K127" i="2"/>
  <c r="L127" i="2" s="1"/>
  <c r="K121" i="2"/>
  <c r="L121" i="2" s="1"/>
  <c r="K113" i="2"/>
  <c r="L113" i="2" s="1"/>
  <c r="K110" i="2"/>
  <c r="L110" i="2" s="1"/>
  <c r="K102" i="2"/>
  <c r="L102" i="2" s="1"/>
  <c r="K93" i="2"/>
  <c r="L93" i="2" s="1"/>
  <c r="K273" i="2"/>
  <c r="L273" i="2" s="1"/>
  <c r="K107" i="2"/>
  <c r="L107" i="2" s="1"/>
  <c r="K81" i="2"/>
  <c r="L81" i="2" s="1"/>
  <c r="K87" i="2"/>
  <c r="L87" i="2" s="1"/>
  <c r="L73" i="2"/>
  <c r="K73" i="2"/>
  <c r="K70" i="2"/>
  <c r="L70" i="2" s="1"/>
  <c r="K64" i="2"/>
  <c r="L64" i="2" s="1"/>
  <c r="K61" i="2"/>
  <c r="L61" i="2" s="1"/>
  <c r="K58" i="2"/>
  <c r="L58" i="2" s="1"/>
  <c r="I311" i="4"/>
  <c r="G17" i="5" s="1"/>
  <c r="I310" i="4"/>
  <c r="G16" i="5" s="1"/>
  <c r="I268" i="3"/>
  <c r="F17" i="5" s="1"/>
  <c r="I267" i="3"/>
  <c r="F16" i="5" s="1"/>
  <c r="I300" i="2"/>
  <c r="E17" i="5" s="1"/>
  <c r="I299" i="2"/>
  <c r="E16" i="5" s="1"/>
  <c r="I66" i="3"/>
  <c r="I47" i="2"/>
  <c r="L254" i="3" l="1"/>
  <c r="F18" i="5"/>
  <c r="G18" i="5"/>
  <c r="E18" i="5"/>
  <c r="I71" i="4"/>
  <c r="L71" i="4" s="1"/>
  <c r="I50" i="4"/>
  <c r="I66" i="4" s="1"/>
  <c r="I2117" i="1"/>
  <c r="L2117" i="1" s="1"/>
  <c r="I2106" i="1"/>
  <c r="K2117" i="1" l="1"/>
  <c r="D40" i="5"/>
  <c r="D39" i="5"/>
  <c r="G12" i="5"/>
  <c r="G39" i="5" s="1"/>
  <c r="F12" i="5"/>
  <c r="F39" i="5" s="1"/>
  <c r="E12" i="5"/>
  <c r="E39" i="5" s="1"/>
  <c r="L60" i="4" l="1"/>
  <c r="L59" i="4"/>
  <c r="L58" i="4"/>
  <c r="L57" i="4"/>
  <c r="L56" i="4"/>
  <c r="L55" i="4"/>
  <c r="L54" i="4"/>
  <c r="L53" i="4"/>
  <c r="L52" i="4"/>
  <c r="L51" i="4"/>
  <c r="Q50" i="4"/>
  <c r="S50" i="4" s="1"/>
  <c r="K50" i="4" s="1"/>
  <c r="L50" i="4" s="1"/>
  <c r="L49" i="4"/>
  <c r="L48" i="4"/>
  <c r="L47" i="4"/>
  <c r="L46" i="4"/>
  <c r="L45" i="4"/>
  <c r="L44" i="4"/>
  <c r="Q43" i="4"/>
  <c r="S43" i="4" s="1"/>
  <c r="K43" i="4" s="1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K21" i="4"/>
  <c r="K18" i="4"/>
  <c r="K17" i="4"/>
  <c r="K16" i="4"/>
  <c r="K15" i="4"/>
  <c r="I14" i="4"/>
  <c r="K14" i="4" s="1"/>
  <c r="I13" i="4"/>
  <c r="K13" i="4" s="1"/>
  <c r="I12" i="4"/>
  <c r="K12" i="4" s="1"/>
  <c r="I11" i="4"/>
  <c r="K11" i="4" s="1"/>
  <c r="I10" i="4"/>
  <c r="K10" i="4" s="1"/>
  <c r="I9" i="4"/>
  <c r="K8" i="4"/>
  <c r="K7" i="4"/>
  <c r="L67" i="3"/>
  <c r="L66" i="3"/>
  <c r="L24" i="3"/>
  <c r="N24" i="3" s="1"/>
  <c r="I24" i="3"/>
  <c r="L48" i="2"/>
  <c r="L47" i="2"/>
  <c r="N47" i="2" s="1"/>
  <c r="L21" i="2"/>
  <c r="I21" i="2"/>
  <c r="O2331" i="1"/>
  <c r="N2272" i="1"/>
  <c r="N2270" i="1"/>
  <c r="K2267" i="1"/>
  <c r="L2267" i="1" s="1"/>
  <c r="L2266" i="1"/>
  <c r="K2266" i="1"/>
  <c r="K2265" i="1"/>
  <c r="L2265" i="1" s="1"/>
  <c r="L2264" i="1"/>
  <c r="K2264" i="1"/>
  <c r="K2263" i="1"/>
  <c r="L2263" i="1" s="1"/>
  <c r="L2262" i="1"/>
  <c r="K2262" i="1"/>
  <c r="K2261" i="1"/>
  <c r="L2261" i="1" s="1"/>
  <c r="L2260" i="1"/>
  <c r="K2260" i="1"/>
  <c r="K2259" i="1"/>
  <c r="L2259" i="1" s="1"/>
  <c r="L2258" i="1"/>
  <c r="K2258" i="1"/>
  <c r="K2257" i="1"/>
  <c r="L2257" i="1" s="1"/>
  <c r="L2256" i="1"/>
  <c r="K2256" i="1"/>
  <c r="K2255" i="1"/>
  <c r="L2255" i="1" s="1"/>
  <c r="L2254" i="1"/>
  <c r="K2254" i="1"/>
  <c r="K2253" i="1"/>
  <c r="L2253" i="1" s="1"/>
  <c r="L2252" i="1"/>
  <c r="K2252" i="1"/>
  <c r="K2251" i="1"/>
  <c r="L2251" i="1" s="1"/>
  <c r="L2250" i="1"/>
  <c r="K2250" i="1"/>
  <c r="K2249" i="1"/>
  <c r="L2249" i="1" s="1"/>
  <c r="L2248" i="1"/>
  <c r="K2248" i="1"/>
  <c r="K2247" i="1"/>
  <c r="L2247" i="1" s="1"/>
  <c r="L2246" i="1"/>
  <c r="K2246" i="1"/>
  <c r="K2245" i="1"/>
  <c r="L2245" i="1" s="1"/>
  <c r="L2244" i="1"/>
  <c r="K2244" i="1"/>
  <c r="K2243" i="1"/>
  <c r="L2243" i="1" s="1"/>
  <c r="L2242" i="1"/>
  <c r="K2242" i="1"/>
  <c r="K2241" i="1"/>
  <c r="L2241" i="1" s="1"/>
  <c r="L2240" i="1"/>
  <c r="K2240" i="1"/>
  <c r="K2239" i="1"/>
  <c r="L2239" i="1" s="1"/>
  <c r="L2238" i="1"/>
  <c r="K2238" i="1"/>
  <c r="K2237" i="1"/>
  <c r="L2237" i="1" s="1"/>
  <c r="L2236" i="1"/>
  <c r="K2236" i="1"/>
  <c r="K2235" i="1"/>
  <c r="L2235" i="1" s="1"/>
  <c r="L2234" i="1"/>
  <c r="K2234" i="1"/>
  <c r="K2233" i="1"/>
  <c r="L2233" i="1" s="1"/>
  <c r="L2232" i="1"/>
  <c r="K2232" i="1"/>
  <c r="K2231" i="1"/>
  <c r="L2231" i="1" s="1"/>
  <c r="L2230" i="1"/>
  <c r="K2230" i="1"/>
  <c r="K2229" i="1"/>
  <c r="L2229" i="1" s="1"/>
  <c r="L2228" i="1"/>
  <c r="K2228" i="1"/>
  <c r="K2227" i="1"/>
  <c r="L2227" i="1" s="1"/>
  <c r="L2226" i="1"/>
  <c r="K2226" i="1"/>
  <c r="K2225" i="1"/>
  <c r="L2225" i="1" s="1"/>
  <c r="L2224" i="1"/>
  <c r="K2224" i="1"/>
  <c r="K2223" i="1"/>
  <c r="L2223" i="1" s="1"/>
  <c r="L2222" i="1"/>
  <c r="K2222" i="1"/>
  <c r="K2221" i="1"/>
  <c r="L2221" i="1" s="1"/>
  <c r="L2220" i="1"/>
  <c r="K2220" i="1"/>
  <c r="K2219" i="1"/>
  <c r="L2219" i="1" s="1"/>
  <c r="L2218" i="1"/>
  <c r="K2218" i="1"/>
  <c r="K2217" i="1"/>
  <c r="L2217" i="1" s="1"/>
  <c r="L2216" i="1"/>
  <c r="K2216" i="1"/>
  <c r="K2215" i="1"/>
  <c r="L2215" i="1" s="1"/>
  <c r="L2214" i="1"/>
  <c r="K2214" i="1"/>
  <c r="K2213" i="1"/>
  <c r="L2213" i="1" s="1"/>
  <c r="L2212" i="1"/>
  <c r="K2212" i="1"/>
  <c r="K2211" i="1"/>
  <c r="L2211" i="1" s="1"/>
  <c r="L2210" i="1"/>
  <c r="K2210" i="1"/>
  <c r="K2209" i="1"/>
  <c r="L2209" i="1" s="1"/>
  <c r="L2208" i="1"/>
  <c r="K2208" i="1"/>
  <c r="K2207" i="1"/>
  <c r="L2207" i="1" s="1"/>
  <c r="L2206" i="1"/>
  <c r="K2206" i="1"/>
  <c r="K2205" i="1"/>
  <c r="L2205" i="1" s="1"/>
  <c r="L2204" i="1"/>
  <c r="K2204" i="1"/>
  <c r="K2203" i="1"/>
  <c r="L2203" i="1" s="1"/>
  <c r="L2202" i="1"/>
  <c r="K2202" i="1"/>
  <c r="K2201" i="1"/>
  <c r="L2201" i="1" s="1"/>
  <c r="L2200" i="1"/>
  <c r="K2200" i="1"/>
  <c r="K2199" i="1"/>
  <c r="L2199" i="1" s="1"/>
  <c r="L2198" i="1"/>
  <c r="K2198" i="1"/>
  <c r="K2197" i="1"/>
  <c r="L2197" i="1" s="1"/>
  <c r="L2196" i="1"/>
  <c r="K2196" i="1"/>
  <c r="K2195" i="1"/>
  <c r="L2195" i="1" s="1"/>
  <c r="L2194" i="1"/>
  <c r="K2194" i="1"/>
  <c r="K2193" i="1"/>
  <c r="L2193" i="1" s="1"/>
  <c r="L2192" i="1"/>
  <c r="K2192" i="1"/>
  <c r="K2191" i="1"/>
  <c r="L2191" i="1" s="1"/>
  <c r="L2190" i="1"/>
  <c r="K2190" i="1"/>
  <c r="K2189" i="1"/>
  <c r="L2189" i="1" s="1"/>
  <c r="L2188" i="1"/>
  <c r="K2188" i="1"/>
  <c r="K2187" i="1"/>
  <c r="L2187" i="1" s="1"/>
  <c r="L2186" i="1"/>
  <c r="K2186" i="1"/>
  <c r="K2185" i="1"/>
  <c r="L2185" i="1" s="1"/>
  <c r="L2184" i="1"/>
  <c r="K2184" i="1"/>
  <c r="K2183" i="1"/>
  <c r="L2183" i="1" s="1"/>
  <c r="L2182" i="1"/>
  <c r="K2182" i="1"/>
  <c r="K2181" i="1"/>
  <c r="L2181" i="1" s="1"/>
  <c r="L2180" i="1"/>
  <c r="K2180" i="1"/>
  <c r="K2179" i="1"/>
  <c r="L2179" i="1" s="1"/>
  <c r="K2178" i="1"/>
  <c r="L2178" i="1" s="1"/>
  <c r="K2177" i="1"/>
  <c r="L2177" i="1" s="1"/>
  <c r="K2176" i="1"/>
  <c r="L2176" i="1" s="1"/>
  <c r="K2175" i="1"/>
  <c r="L2175" i="1" s="1"/>
  <c r="K2174" i="1"/>
  <c r="L2174" i="1" s="1"/>
  <c r="K2173" i="1"/>
  <c r="L2173" i="1" s="1"/>
  <c r="K2172" i="1"/>
  <c r="L2172" i="1" s="1"/>
  <c r="K2171" i="1"/>
  <c r="L2171" i="1" s="1"/>
  <c r="K2170" i="1"/>
  <c r="L2170" i="1" s="1"/>
  <c r="K2169" i="1"/>
  <c r="L2169" i="1" s="1"/>
  <c r="K2168" i="1"/>
  <c r="L2168" i="1" s="1"/>
  <c r="K2167" i="1"/>
  <c r="L2167" i="1" s="1"/>
  <c r="K2166" i="1"/>
  <c r="L2166" i="1" s="1"/>
  <c r="K2165" i="1"/>
  <c r="L2165" i="1" s="1"/>
  <c r="K2164" i="1"/>
  <c r="L2164" i="1" s="1"/>
  <c r="K2163" i="1"/>
  <c r="L2163" i="1" s="1"/>
  <c r="K2162" i="1"/>
  <c r="L2162" i="1" s="1"/>
  <c r="K2161" i="1"/>
  <c r="L2161" i="1" s="1"/>
  <c r="K2160" i="1"/>
  <c r="L2160" i="1" s="1"/>
  <c r="K2159" i="1"/>
  <c r="L2159" i="1" s="1"/>
  <c r="K2158" i="1"/>
  <c r="L2158" i="1" s="1"/>
  <c r="K2157" i="1"/>
  <c r="L2157" i="1" s="1"/>
  <c r="K2156" i="1"/>
  <c r="L2156" i="1" s="1"/>
  <c r="K2155" i="1"/>
  <c r="L2155" i="1" s="1"/>
  <c r="K2154" i="1"/>
  <c r="L2154" i="1" s="1"/>
  <c r="K2153" i="1"/>
  <c r="L2153" i="1" s="1"/>
  <c r="K2152" i="1"/>
  <c r="L2152" i="1" s="1"/>
  <c r="K2151" i="1"/>
  <c r="L2151" i="1" s="1"/>
  <c r="K2150" i="1"/>
  <c r="L2150" i="1" s="1"/>
  <c r="K2149" i="1"/>
  <c r="L2149" i="1" s="1"/>
  <c r="K2148" i="1"/>
  <c r="L2148" i="1" s="1"/>
  <c r="K2147" i="1"/>
  <c r="L2147" i="1" s="1"/>
  <c r="K2146" i="1"/>
  <c r="L2146" i="1" s="1"/>
  <c r="K2145" i="1"/>
  <c r="L2145" i="1" s="1"/>
  <c r="K2144" i="1"/>
  <c r="L2144" i="1" s="1"/>
  <c r="K2143" i="1"/>
  <c r="L2143" i="1" s="1"/>
  <c r="K2142" i="1"/>
  <c r="L2142" i="1" s="1"/>
  <c r="K2141" i="1"/>
  <c r="L2141" i="1" s="1"/>
  <c r="K2140" i="1"/>
  <c r="L2140" i="1" s="1"/>
  <c r="K2139" i="1"/>
  <c r="L2139" i="1" s="1"/>
  <c r="K2138" i="1"/>
  <c r="L2138" i="1" s="1"/>
  <c r="K2137" i="1"/>
  <c r="L2137" i="1" s="1"/>
  <c r="K2136" i="1"/>
  <c r="L2136" i="1" s="1"/>
  <c r="K2135" i="1"/>
  <c r="L2135" i="1" s="1"/>
  <c r="K2134" i="1"/>
  <c r="L2134" i="1" s="1"/>
  <c r="K2133" i="1"/>
  <c r="L2133" i="1" s="1"/>
  <c r="K2132" i="1"/>
  <c r="L2132" i="1" s="1"/>
  <c r="K2131" i="1"/>
  <c r="L2131" i="1" s="1"/>
  <c r="K2130" i="1"/>
  <c r="L2130" i="1" s="1"/>
  <c r="K2129" i="1"/>
  <c r="L2129" i="1" s="1"/>
  <c r="K2128" i="1"/>
  <c r="L2128" i="1" s="1"/>
  <c r="K2127" i="1"/>
  <c r="L2127" i="1" s="1"/>
  <c r="K2126" i="1"/>
  <c r="L2126" i="1" s="1"/>
  <c r="K2125" i="1"/>
  <c r="L2125" i="1" s="1"/>
  <c r="K2124" i="1"/>
  <c r="L2124" i="1" s="1"/>
  <c r="K2123" i="1"/>
  <c r="L2123" i="1" s="1"/>
  <c r="K2122" i="1"/>
  <c r="L2122" i="1" s="1"/>
  <c r="K2121" i="1"/>
  <c r="L2121" i="1" s="1"/>
  <c r="K2120" i="1"/>
  <c r="L2120" i="1" s="1"/>
  <c r="K2119" i="1"/>
  <c r="L2119" i="1" s="1"/>
  <c r="K2118" i="1"/>
  <c r="K2270" i="1" s="1"/>
  <c r="O2270" i="1" s="1"/>
  <c r="L2116" i="1"/>
  <c r="K2116" i="1"/>
  <c r="L2115" i="1"/>
  <c r="K2115" i="1"/>
  <c r="L2114" i="1"/>
  <c r="K2114" i="1"/>
  <c r="L2113" i="1"/>
  <c r="K2113" i="1"/>
  <c r="L2112" i="1"/>
  <c r="K2112" i="1"/>
  <c r="L2111" i="1"/>
  <c r="K2111" i="1"/>
  <c r="L2110" i="1"/>
  <c r="K2110" i="1"/>
  <c r="L2109" i="1"/>
  <c r="K2109" i="1"/>
  <c r="L2108" i="1"/>
  <c r="K2108" i="1"/>
  <c r="L2107" i="1"/>
  <c r="K2107" i="1"/>
  <c r="P2106" i="1"/>
  <c r="R2106" i="1" s="1"/>
  <c r="J2106" i="1" s="1"/>
  <c r="L2105" i="1"/>
  <c r="K2105" i="1"/>
  <c r="L2104" i="1"/>
  <c r="K2104" i="1"/>
  <c r="L2103" i="1"/>
  <c r="K2103" i="1"/>
  <c r="L2102" i="1"/>
  <c r="K2102" i="1"/>
  <c r="L2101" i="1"/>
  <c r="K2101" i="1"/>
  <c r="L2100" i="1"/>
  <c r="K2100" i="1"/>
  <c r="R2099" i="1"/>
  <c r="P2099" i="1"/>
  <c r="J2099" i="1"/>
  <c r="K2099" i="1" s="1"/>
  <c r="L2098" i="1"/>
  <c r="K2098" i="1"/>
  <c r="L2097" i="1"/>
  <c r="K2097" i="1"/>
  <c r="L2096" i="1"/>
  <c r="K2096" i="1"/>
  <c r="L2095" i="1"/>
  <c r="K2095" i="1"/>
  <c r="L2094" i="1"/>
  <c r="K2094" i="1"/>
  <c r="L2093" i="1"/>
  <c r="K2093" i="1"/>
  <c r="L2092" i="1"/>
  <c r="K2092" i="1"/>
  <c r="L2091" i="1"/>
  <c r="K2091" i="1"/>
  <c r="L2090" i="1"/>
  <c r="K2090" i="1"/>
  <c r="L2089" i="1"/>
  <c r="K2089" i="1"/>
  <c r="L2088" i="1"/>
  <c r="K2088" i="1"/>
  <c r="L2087" i="1"/>
  <c r="K2087" i="1"/>
  <c r="L2086" i="1"/>
  <c r="K2086" i="1"/>
  <c r="L2085" i="1"/>
  <c r="K2085" i="1"/>
  <c r="L2084" i="1"/>
  <c r="K2084" i="1"/>
  <c r="L2083" i="1"/>
  <c r="K2083" i="1"/>
  <c r="L2082" i="1"/>
  <c r="K2082" i="1"/>
  <c r="L2081" i="1"/>
  <c r="K2081" i="1"/>
  <c r="K2080" i="1"/>
  <c r="J2080" i="1"/>
  <c r="L2079" i="1"/>
  <c r="K2079" i="1"/>
  <c r="L2078" i="1"/>
  <c r="K2078" i="1"/>
  <c r="K2077" i="1"/>
  <c r="J2077" i="1"/>
  <c r="K2076" i="1"/>
  <c r="J2076" i="1"/>
  <c r="K2075" i="1"/>
  <c r="J2075" i="1"/>
  <c r="K2074" i="1"/>
  <c r="J2074" i="1"/>
  <c r="K2073" i="1"/>
  <c r="J2073" i="1"/>
  <c r="I2073" i="1"/>
  <c r="K2072" i="1"/>
  <c r="J2072" i="1" s="1"/>
  <c r="I2072" i="1"/>
  <c r="K2071" i="1"/>
  <c r="J2071" i="1"/>
  <c r="I2071" i="1"/>
  <c r="K2070" i="1"/>
  <c r="J2070" i="1" s="1"/>
  <c r="I2070" i="1"/>
  <c r="K2069" i="1"/>
  <c r="J2069" i="1"/>
  <c r="I2069" i="1"/>
  <c r="K2068" i="1"/>
  <c r="J2068" i="1" s="1"/>
  <c r="I2068" i="1"/>
  <c r="N2271" i="1" s="1"/>
  <c r="K2067" i="1"/>
  <c r="J2067" i="1"/>
  <c r="K2066" i="1"/>
  <c r="J2066" i="1"/>
  <c r="L2065" i="1"/>
  <c r="K2065" i="1"/>
  <c r="L2064" i="1"/>
  <c r="K2064" i="1"/>
  <c r="L2063" i="1"/>
  <c r="K2063" i="1"/>
  <c r="K2062" i="1"/>
  <c r="L2062" i="1" s="1"/>
  <c r="L2271" i="1" s="1"/>
  <c r="J2061" i="1"/>
  <c r="K2061" i="1" s="1"/>
  <c r="J2060" i="1"/>
  <c r="K2060" i="1" s="1"/>
  <c r="J2059" i="1"/>
  <c r="K2059" i="1" s="1"/>
  <c r="J2058" i="1"/>
  <c r="K2058" i="1" s="1"/>
  <c r="J2057" i="1"/>
  <c r="K2057" i="1" s="1"/>
  <c r="J2056" i="1"/>
  <c r="K2056" i="1" s="1"/>
  <c r="J2055" i="1"/>
  <c r="K2055" i="1" s="1"/>
  <c r="J2054" i="1"/>
  <c r="K2054" i="1" s="1"/>
  <c r="J2053" i="1"/>
  <c r="K2053" i="1" s="1"/>
  <c r="J2052" i="1"/>
  <c r="K2052" i="1" s="1"/>
  <c r="J2051" i="1"/>
  <c r="K2051" i="1" s="1"/>
  <c r="J2050" i="1"/>
  <c r="K2050" i="1" s="1"/>
  <c r="J2049" i="1"/>
  <c r="K2049" i="1" s="1"/>
  <c r="J2048" i="1"/>
  <c r="K2048" i="1" s="1"/>
  <c r="J2047" i="1"/>
  <c r="K2047" i="1" s="1"/>
  <c r="J2046" i="1"/>
  <c r="K2046" i="1" s="1"/>
  <c r="J2045" i="1"/>
  <c r="K2045" i="1" s="1"/>
  <c r="J2044" i="1"/>
  <c r="K2044" i="1" s="1"/>
  <c r="J2043" i="1"/>
  <c r="K2043" i="1" s="1"/>
  <c r="J2042" i="1"/>
  <c r="K2042" i="1" s="1"/>
  <c r="J2041" i="1"/>
  <c r="K2041" i="1" s="1"/>
  <c r="J2040" i="1"/>
  <c r="K2040" i="1" s="1"/>
  <c r="J2039" i="1"/>
  <c r="K2039" i="1" s="1"/>
  <c r="J2038" i="1"/>
  <c r="K2038" i="1" s="1"/>
  <c r="J2037" i="1"/>
  <c r="K2037" i="1" s="1"/>
  <c r="J2036" i="1"/>
  <c r="K2036" i="1" s="1"/>
  <c r="J2035" i="1"/>
  <c r="K2035" i="1" s="1"/>
  <c r="J2034" i="1"/>
  <c r="K2034" i="1" s="1"/>
  <c r="J2033" i="1"/>
  <c r="K2033" i="1" s="1"/>
  <c r="J2032" i="1"/>
  <c r="K2032" i="1" s="1"/>
  <c r="J2031" i="1"/>
  <c r="K2031" i="1" s="1"/>
  <c r="J2030" i="1"/>
  <c r="K2030" i="1" s="1"/>
  <c r="J2029" i="1"/>
  <c r="K2029" i="1" s="1"/>
  <c r="J2028" i="1"/>
  <c r="K2028" i="1" s="1"/>
  <c r="J2027" i="1"/>
  <c r="K2027" i="1" s="1"/>
  <c r="J2026" i="1"/>
  <c r="K2026" i="1" s="1"/>
  <c r="J2025" i="1"/>
  <c r="K2025" i="1" s="1"/>
  <c r="J2024" i="1"/>
  <c r="K2024" i="1" s="1"/>
  <c r="J2023" i="1"/>
  <c r="K2023" i="1" s="1"/>
  <c r="J2022" i="1"/>
  <c r="K2022" i="1" s="1"/>
  <c r="J2021" i="1"/>
  <c r="K2021" i="1" s="1"/>
  <c r="J2020" i="1"/>
  <c r="K2020" i="1" s="1"/>
  <c r="J2019" i="1"/>
  <c r="K2019" i="1" s="1"/>
  <c r="J2018" i="1"/>
  <c r="K2018" i="1" s="1"/>
  <c r="J2017" i="1"/>
  <c r="K2017" i="1" s="1"/>
  <c r="J2016" i="1"/>
  <c r="K2016" i="1" s="1"/>
  <c r="J2015" i="1"/>
  <c r="K2015" i="1" s="1"/>
  <c r="J2014" i="1"/>
  <c r="K2014" i="1" s="1"/>
  <c r="J2013" i="1"/>
  <c r="K2013" i="1" s="1"/>
  <c r="J2012" i="1"/>
  <c r="K2012" i="1" s="1"/>
  <c r="J2011" i="1"/>
  <c r="K2011" i="1" s="1"/>
  <c r="J2010" i="1"/>
  <c r="K2010" i="1" s="1"/>
  <c r="J2009" i="1"/>
  <c r="K2009" i="1" s="1"/>
  <c r="J2008" i="1"/>
  <c r="K2008" i="1" s="1"/>
  <c r="J2007" i="1"/>
  <c r="K2007" i="1" s="1"/>
  <c r="J2006" i="1"/>
  <c r="K2006" i="1" s="1"/>
  <c r="J2005" i="1"/>
  <c r="K2005" i="1" s="1"/>
  <c r="J2004" i="1"/>
  <c r="K2004" i="1" s="1"/>
  <c r="J2003" i="1"/>
  <c r="K2003" i="1" s="1"/>
  <c r="J2002" i="1"/>
  <c r="K2002" i="1" s="1"/>
  <c r="J2001" i="1"/>
  <c r="K2001" i="1" s="1"/>
  <c r="J2000" i="1"/>
  <c r="K2000" i="1" s="1"/>
  <c r="J1999" i="1"/>
  <c r="K1999" i="1" s="1"/>
  <c r="J1998" i="1"/>
  <c r="K1998" i="1" s="1"/>
  <c r="J1997" i="1"/>
  <c r="K1997" i="1" s="1"/>
  <c r="J1996" i="1"/>
  <c r="K1996" i="1" s="1"/>
  <c r="J1995" i="1"/>
  <c r="K1995" i="1" s="1"/>
  <c r="J1994" i="1"/>
  <c r="K1994" i="1" s="1"/>
  <c r="J1993" i="1"/>
  <c r="K1993" i="1" s="1"/>
  <c r="J1992" i="1"/>
  <c r="K1992" i="1" s="1"/>
  <c r="J1991" i="1"/>
  <c r="K1991" i="1" s="1"/>
  <c r="J1990" i="1"/>
  <c r="K1990" i="1" s="1"/>
  <c r="J1989" i="1"/>
  <c r="K1989" i="1" s="1"/>
  <c r="J1988" i="1"/>
  <c r="K1988" i="1" s="1"/>
  <c r="J1987" i="1"/>
  <c r="K1987" i="1" s="1"/>
  <c r="J1986" i="1"/>
  <c r="K1986" i="1" s="1"/>
  <c r="J1985" i="1"/>
  <c r="K1985" i="1" s="1"/>
  <c r="J1984" i="1"/>
  <c r="K1984" i="1" s="1"/>
  <c r="J1983" i="1"/>
  <c r="K1983" i="1" s="1"/>
  <c r="J1982" i="1"/>
  <c r="K1982" i="1" s="1"/>
  <c r="J1981" i="1"/>
  <c r="K1981" i="1" s="1"/>
  <c r="J1980" i="1"/>
  <c r="K1980" i="1" s="1"/>
  <c r="J1979" i="1"/>
  <c r="K1979" i="1" s="1"/>
  <c r="J1978" i="1"/>
  <c r="K1978" i="1" s="1"/>
  <c r="J1977" i="1"/>
  <c r="K1977" i="1" s="1"/>
  <c r="J1976" i="1"/>
  <c r="K1976" i="1" s="1"/>
  <c r="J1975" i="1"/>
  <c r="K1975" i="1" s="1"/>
  <c r="J1974" i="1"/>
  <c r="K1974" i="1" s="1"/>
  <c r="J1973" i="1"/>
  <c r="K1973" i="1" s="1"/>
  <c r="J1972" i="1"/>
  <c r="K1972" i="1" s="1"/>
  <c r="J1971" i="1"/>
  <c r="K1971" i="1" s="1"/>
  <c r="J1970" i="1"/>
  <c r="K1970" i="1" s="1"/>
  <c r="J1969" i="1"/>
  <c r="K1969" i="1" s="1"/>
  <c r="J1968" i="1"/>
  <c r="K1968" i="1" s="1"/>
  <c r="J1967" i="1"/>
  <c r="K1967" i="1" s="1"/>
  <c r="J1966" i="1"/>
  <c r="K1966" i="1" s="1"/>
  <c r="J1965" i="1"/>
  <c r="K1965" i="1" s="1"/>
  <c r="J1964" i="1"/>
  <c r="K1964" i="1" s="1"/>
  <c r="J1963" i="1"/>
  <c r="K1963" i="1" s="1"/>
  <c r="J1962" i="1"/>
  <c r="K1962" i="1" s="1"/>
  <c r="J1961" i="1"/>
  <c r="K1961" i="1" s="1"/>
  <c r="J1960" i="1"/>
  <c r="K1960" i="1" s="1"/>
  <c r="J1959" i="1"/>
  <c r="K1959" i="1" s="1"/>
  <c r="J1958" i="1"/>
  <c r="K1958" i="1" s="1"/>
  <c r="J1957" i="1"/>
  <c r="K1957" i="1" s="1"/>
  <c r="J1956" i="1"/>
  <c r="K1956" i="1" s="1"/>
  <c r="J1955" i="1"/>
  <c r="K1955" i="1" s="1"/>
  <c r="J1954" i="1"/>
  <c r="K1954" i="1" s="1"/>
  <c r="J1953" i="1"/>
  <c r="K1953" i="1" s="1"/>
  <c r="J1952" i="1"/>
  <c r="K1952" i="1" s="1"/>
  <c r="J1951" i="1"/>
  <c r="K1951" i="1" s="1"/>
  <c r="J1950" i="1"/>
  <c r="K1950" i="1" s="1"/>
  <c r="J1949" i="1"/>
  <c r="K1949" i="1" s="1"/>
  <c r="J1948" i="1"/>
  <c r="K1948" i="1" s="1"/>
  <c r="J1947" i="1"/>
  <c r="K1947" i="1" s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R1934" i="1"/>
  <c r="J1934" i="1" s="1"/>
  <c r="K1934" i="1" s="1"/>
  <c r="P1934" i="1"/>
  <c r="K1933" i="1"/>
  <c r="K1932" i="1"/>
  <c r="K1931" i="1"/>
  <c r="K1930" i="1"/>
  <c r="K1929" i="1"/>
  <c r="K1928" i="1"/>
  <c r="R1927" i="1"/>
  <c r="J1927" i="1" s="1"/>
  <c r="K1927" i="1" s="1"/>
  <c r="P1927" i="1"/>
  <c r="K1926" i="1"/>
  <c r="K1925" i="1"/>
  <c r="K1924" i="1"/>
  <c r="K1923" i="1"/>
  <c r="K1922" i="1"/>
  <c r="K1921" i="1"/>
  <c r="K1920" i="1"/>
  <c r="K1919" i="1"/>
  <c r="K1918" i="1"/>
  <c r="K1917" i="1"/>
  <c r="J1916" i="1"/>
  <c r="K1916" i="1" s="1"/>
  <c r="K1915" i="1"/>
  <c r="K1914" i="1"/>
  <c r="K1913" i="1"/>
  <c r="K1912" i="1"/>
  <c r="J1911" i="1"/>
  <c r="K1911" i="1" s="1"/>
  <c r="J1910" i="1"/>
  <c r="K1910" i="1" s="1"/>
  <c r="K1909" i="1"/>
  <c r="K1908" i="1"/>
  <c r="J1907" i="1"/>
  <c r="J1906" i="1"/>
  <c r="J1905" i="1"/>
  <c r="K1904" i="1"/>
  <c r="K1903" i="1"/>
  <c r="J1902" i="1"/>
  <c r="J1901" i="1"/>
  <c r="J1900" i="1"/>
  <c r="J1899" i="1"/>
  <c r="J1898" i="1"/>
  <c r="J1897" i="1"/>
  <c r="J1896" i="1"/>
  <c r="J1895" i="1"/>
  <c r="J1894" i="1"/>
  <c r="J1893" i="1"/>
  <c r="K1892" i="1"/>
  <c r="K1891" i="1"/>
  <c r="K1890" i="1"/>
  <c r="K1889" i="1"/>
  <c r="J1888" i="1"/>
  <c r="K1888" i="1" s="1"/>
  <c r="J1887" i="1"/>
  <c r="K1887" i="1" s="1"/>
  <c r="J1886" i="1"/>
  <c r="K1886" i="1" s="1"/>
  <c r="J1885" i="1"/>
  <c r="K1885" i="1" s="1"/>
  <c r="J1884" i="1"/>
  <c r="K1884" i="1" s="1"/>
  <c r="J1883" i="1"/>
  <c r="K1883" i="1" s="1"/>
  <c r="J1882" i="1"/>
  <c r="K1882" i="1" s="1"/>
  <c r="J1881" i="1"/>
  <c r="K1881" i="1" s="1"/>
  <c r="J1880" i="1"/>
  <c r="K1880" i="1" s="1"/>
  <c r="J1879" i="1"/>
  <c r="K1879" i="1" s="1"/>
  <c r="J1878" i="1"/>
  <c r="K1878" i="1" s="1"/>
  <c r="J1877" i="1"/>
  <c r="K1877" i="1" s="1"/>
  <c r="J1876" i="1"/>
  <c r="K1876" i="1" s="1"/>
  <c r="J1875" i="1"/>
  <c r="K1875" i="1" s="1"/>
  <c r="J1874" i="1"/>
  <c r="K1874" i="1" s="1"/>
  <c r="J1873" i="1"/>
  <c r="K1873" i="1" s="1"/>
  <c r="J1872" i="1"/>
  <c r="K1872" i="1" s="1"/>
  <c r="J1871" i="1"/>
  <c r="K1871" i="1" s="1"/>
  <c r="J1870" i="1"/>
  <c r="K1870" i="1" s="1"/>
  <c r="J1869" i="1"/>
  <c r="K1869" i="1" s="1"/>
  <c r="J1868" i="1"/>
  <c r="K1868" i="1" s="1"/>
  <c r="J1867" i="1"/>
  <c r="K1867" i="1" s="1"/>
  <c r="J1866" i="1"/>
  <c r="K1866" i="1" s="1"/>
  <c r="J1865" i="1"/>
  <c r="K1865" i="1" s="1"/>
  <c r="J1864" i="1"/>
  <c r="K1864" i="1" s="1"/>
  <c r="J1863" i="1"/>
  <c r="K1863" i="1" s="1"/>
  <c r="J1862" i="1"/>
  <c r="K1862" i="1" s="1"/>
  <c r="J1861" i="1"/>
  <c r="K1861" i="1" s="1"/>
  <c r="J1860" i="1"/>
  <c r="K1860" i="1" s="1"/>
  <c r="J1859" i="1"/>
  <c r="K1859" i="1" s="1"/>
  <c r="J1858" i="1"/>
  <c r="K1858" i="1" s="1"/>
  <c r="J1857" i="1"/>
  <c r="K1857" i="1" s="1"/>
  <c r="J1856" i="1"/>
  <c r="K1856" i="1" s="1"/>
  <c r="J1855" i="1"/>
  <c r="K1855" i="1" s="1"/>
  <c r="J1854" i="1"/>
  <c r="K1854" i="1" s="1"/>
  <c r="J1853" i="1"/>
  <c r="K1853" i="1" s="1"/>
  <c r="J1852" i="1"/>
  <c r="K1852" i="1" s="1"/>
  <c r="J1851" i="1"/>
  <c r="K1851" i="1" s="1"/>
  <c r="J1850" i="1"/>
  <c r="K1850" i="1" s="1"/>
  <c r="J1849" i="1"/>
  <c r="K1849" i="1" s="1"/>
  <c r="J1848" i="1"/>
  <c r="K1848" i="1" s="1"/>
  <c r="J1847" i="1"/>
  <c r="K1847" i="1" s="1"/>
  <c r="J1846" i="1"/>
  <c r="K1846" i="1" s="1"/>
  <c r="J1845" i="1"/>
  <c r="K1845" i="1" s="1"/>
  <c r="J1844" i="1"/>
  <c r="K1844" i="1" s="1"/>
  <c r="J1843" i="1"/>
  <c r="K1843" i="1" s="1"/>
  <c r="J1842" i="1"/>
  <c r="K1842" i="1" s="1"/>
  <c r="J1841" i="1"/>
  <c r="K1841" i="1" s="1"/>
  <c r="J1840" i="1"/>
  <c r="K1840" i="1" s="1"/>
  <c r="J1839" i="1"/>
  <c r="K1839" i="1" s="1"/>
  <c r="J1838" i="1"/>
  <c r="K1838" i="1" s="1"/>
  <c r="J1837" i="1"/>
  <c r="K1837" i="1" s="1"/>
  <c r="J1836" i="1"/>
  <c r="K1836" i="1" s="1"/>
  <c r="J1835" i="1"/>
  <c r="K1835" i="1" s="1"/>
  <c r="J1834" i="1"/>
  <c r="K1834" i="1" s="1"/>
  <c r="J1833" i="1"/>
  <c r="K1833" i="1" s="1"/>
  <c r="J1832" i="1"/>
  <c r="K1832" i="1" s="1"/>
  <c r="J1831" i="1"/>
  <c r="K1831" i="1" s="1"/>
  <c r="J1830" i="1"/>
  <c r="K1830" i="1" s="1"/>
  <c r="J1829" i="1"/>
  <c r="K1829" i="1" s="1"/>
  <c r="J1828" i="1"/>
  <c r="K1828" i="1" s="1"/>
  <c r="J1827" i="1"/>
  <c r="K1827" i="1" s="1"/>
  <c r="J1826" i="1"/>
  <c r="K1826" i="1" s="1"/>
  <c r="J1825" i="1"/>
  <c r="K1825" i="1" s="1"/>
  <c r="J1824" i="1"/>
  <c r="K1824" i="1" s="1"/>
  <c r="J1823" i="1"/>
  <c r="K1823" i="1" s="1"/>
  <c r="J1822" i="1"/>
  <c r="K1822" i="1" s="1"/>
  <c r="J1821" i="1"/>
  <c r="K1821" i="1" s="1"/>
  <c r="J1820" i="1"/>
  <c r="K1820" i="1" s="1"/>
  <c r="J1819" i="1"/>
  <c r="K1819" i="1" s="1"/>
  <c r="J1818" i="1"/>
  <c r="K1818" i="1" s="1"/>
  <c r="J1817" i="1"/>
  <c r="K1817" i="1" s="1"/>
  <c r="J1816" i="1"/>
  <c r="K1816" i="1" s="1"/>
  <c r="J1815" i="1"/>
  <c r="K1815" i="1" s="1"/>
  <c r="J1814" i="1"/>
  <c r="K1814" i="1" s="1"/>
  <c r="J1813" i="1"/>
  <c r="K1813" i="1" s="1"/>
  <c r="J1812" i="1"/>
  <c r="K1812" i="1" s="1"/>
  <c r="J1811" i="1"/>
  <c r="K1811" i="1" s="1"/>
  <c r="J1810" i="1"/>
  <c r="K1810" i="1" s="1"/>
  <c r="J1809" i="1"/>
  <c r="K1809" i="1" s="1"/>
  <c r="J1808" i="1"/>
  <c r="K1808" i="1" s="1"/>
  <c r="J1807" i="1"/>
  <c r="K1807" i="1" s="1"/>
  <c r="J1806" i="1"/>
  <c r="K1806" i="1" s="1"/>
  <c r="J1805" i="1"/>
  <c r="K1805" i="1" s="1"/>
  <c r="J1804" i="1"/>
  <c r="K1804" i="1" s="1"/>
  <c r="J1803" i="1"/>
  <c r="K1803" i="1" s="1"/>
  <c r="J1802" i="1"/>
  <c r="K1802" i="1" s="1"/>
  <c r="J1801" i="1"/>
  <c r="K1801" i="1" s="1"/>
  <c r="J1800" i="1"/>
  <c r="K1800" i="1" s="1"/>
  <c r="J1799" i="1"/>
  <c r="K1799" i="1" s="1"/>
  <c r="J1798" i="1"/>
  <c r="K1798" i="1" s="1"/>
  <c r="J1797" i="1"/>
  <c r="K1797" i="1" s="1"/>
  <c r="J1796" i="1"/>
  <c r="K1796" i="1" s="1"/>
  <c r="J1795" i="1"/>
  <c r="K1795" i="1" s="1"/>
  <c r="J1794" i="1"/>
  <c r="K1794" i="1" s="1"/>
  <c r="J1793" i="1"/>
  <c r="K1793" i="1" s="1"/>
  <c r="J1792" i="1"/>
  <c r="K1792" i="1" s="1"/>
  <c r="J1791" i="1"/>
  <c r="K1791" i="1" s="1"/>
  <c r="J1790" i="1"/>
  <c r="K1790" i="1" s="1"/>
  <c r="J1789" i="1"/>
  <c r="K1789" i="1" s="1"/>
  <c r="J1788" i="1"/>
  <c r="K1788" i="1" s="1"/>
  <c r="J1787" i="1"/>
  <c r="K1787" i="1" s="1"/>
  <c r="J1786" i="1"/>
  <c r="K1786" i="1" s="1"/>
  <c r="J1785" i="1"/>
  <c r="K1785" i="1" s="1"/>
  <c r="J1784" i="1"/>
  <c r="K1784" i="1" s="1"/>
  <c r="J1783" i="1"/>
  <c r="K1783" i="1" s="1"/>
  <c r="J1782" i="1"/>
  <c r="K1782" i="1" s="1"/>
  <c r="K1781" i="1"/>
  <c r="K1780" i="1"/>
  <c r="K1779" i="1"/>
  <c r="K1778" i="1"/>
  <c r="K1777" i="1"/>
  <c r="K1776" i="1"/>
  <c r="K1775" i="1"/>
  <c r="K1774" i="1"/>
  <c r="K1773" i="1"/>
  <c r="K1772" i="1"/>
  <c r="K1771" i="1"/>
  <c r="R1770" i="1"/>
  <c r="P1770" i="1"/>
  <c r="J1770" i="1"/>
  <c r="K1770" i="1" s="1"/>
  <c r="K1769" i="1"/>
  <c r="K1768" i="1"/>
  <c r="K1767" i="1"/>
  <c r="K1766" i="1"/>
  <c r="K1765" i="1"/>
  <c r="K1764" i="1"/>
  <c r="K1763" i="1"/>
  <c r="R1762" i="1"/>
  <c r="J1762" i="1" s="1"/>
  <c r="K1762" i="1" s="1"/>
  <c r="P1762" i="1"/>
  <c r="K1761" i="1"/>
  <c r="K1760" i="1"/>
  <c r="K1759" i="1"/>
  <c r="K1758" i="1"/>
  <c r="K1757" i="1"/>
  <c r="K1756" i="1"/>
  <c r="K1755" i="1"/>
  <c r="K1754" i="1"/>
  <c r="K1753" i="1"/>
  <c r="K1752" i="1"/>
  <c r="J1751" i="1"/>
  <c r="K1751" i="1" s="1"/>
  <c r="K1750" i="1"/>
  <c r="K1749" i="1"/>
  <c r="K1748" i="1"/>
  <c r="K1747" i="1"/>
  <c r="J1746" i="1"/>
  <c r="K1746" i="1" s="1"/>
  <c r="J1745" i="1"/>
  <c r="K1745" i="1" s="1"/>
  <c r="K1744" i="1"/>
  <c r="K1743" i="1"/>
  <c r="K1742" i="1"/>
  <c r="J1742" i="1"/>
  <c r="K1741" i="1"/>
  <c r="K1740" i="1"/>
  <c r="K1739" i="1"/>
  <c r="J1739" i="1"/>
  <c r="K1738" i="1"/>
  <c r="J1738" i="1" s="1"/>
  <c r="K1737" i="1"/>
  <c r="J1737" i="1"/>
  <c r="K1736" i="1"/>
  <c r="J1736" i="1" s="1"/>
  <c r="K1735" i="1"/>
  <c r="J1735" i="1"/>
  <c r="K1734" i="1"/>
  <c r="J1734" i="1" s="1"/>
  <c r="K1733" i="1"/>
  <c r="J1733" i="1"/>
  <c r="K1732" i="1"/>
  <c r="J1732" i="1" s="1"/>
  <c r="K1731" i="1"/>
  <c r="J1731" i="1"/>
  <c r="K1730" i="1"/>
  <c r="J1730" i="1" s="1"/>
  <c r="K1729" i="1"/>
  <c r="J1729" i="1"/>
  <c r="K1728" i="1"/>
  <c r="J1728" i="1" s="1"/>
  <c r="K1727" i="1"/>
  <c r="K1726" i="1"/>
  <c r="K1725" i="1"/>
  <c r="K1724" i="1"/>
  <c r="K1723" i="1"/>
  <c r="J1722" i="1"/>
  <c r="K1722" i="1" s="1"/>
  <c r="J1721" i="1"/>
  <c r="K1721" i="1" s="1"/>
  <c r="J1720" i="1"/>
  <c r="K1720" i="1" s="1"/>
  <c r="J1719" i="1"/>
  <c r="K1719" i="1" s="1"/>
  <c r="J1718" i="1"/>
  <c r="K1718" i="1" s="1"/>
  <c r="J1717" i="1"/>
  <c r="K1717" i="1" s="1"/>
  <c r="J1716" i="1"/>
  <c r="K1716" i="1" s="1"/>
  <c r="J1715" i="1"/>
  <c r="K1715" i="1" s="1"/>
  <c r="J1714" i="1"/>
  <c r="K1714" i="1" s="1"/>
  <c r="J1713" i="1"/>
  <c r="K1713" i="1" s="1"/>
  <c r="J1712" i="1"/>
  <c r="K1712" i="1" s="1"/>
  <c r="J1711" i="1"/>
  <c r="K1711" i="1" s="1"/>
  <c r="J1710" i="1"/>
  <c r="K1710" i="1" s="1"/>
  <c r="J1709" i="1"/>
  <c r="K1709" i="1" s="1"/>
  <c r="J1708" i="1"/>
  <c r="K1708" i="1" s="1"/>
  <c r="J1707" i="1"/>
  <c r="K1707" i="1" s="1"/>
  <c r="J1706" i="1"/>
  <c r="K1706" i="1" s="1"/>
  <c r="J1705" i="1"/>
  <c r="K1705" i="1" s="1"/>
  <c r="J1704" i="1"/>
  <c r="K1704" i="1" s="1"/>
  <c r="J1703" i="1"/>
  <c r="K1703" i="1" s="1"/>
  <c r="J1702" i="1"/>
  <c r="K1702" i="1" s="1"/>
  <c r="J1701" i="1"/>
  <c r="K1701" i="1" s="1"/>
  <c r="J1700" i="1"/>
  <c r="K1700" i="1" s="1"/>
  <c r="J1699" i="1"/>
  <c r="K1699" i="1" s="1"/>
  <c r="J1698" i="1"/>
  <c r="K1698" i="1" s="1"/>
  <c r="J1697" i="1"/>
  <c r="K1697" i="1" s="1"/>
  <c r="J1696" i="1"/>
  <c r="K1696" i="1" s="1"/>
  <c r="J1695" i="1"/>
  <c r="K1695" i="1" s="1"/>
  <c r="J1694" i="1"/>
  <c r="K1694" i="1" s="1"/>
  <c r="J1693" i="1"/>
  <c r="K1693" i="1" s="1"/>
  <c r="J1692" i="1"/>
  <c r="K1692" i="1" s="1"/>
  <c r="J1691" i="1"/>
  <c r="K1691" i="1" s="1"/>
  <c r="J1690" i="1"/>
  <c r="K1690" i="1" s="1"/>
  <c r="J1689" i="1"/>
  <c r="K1689" i="1" s="1"/>
  <c r="J1688" i="1"/>
  <c r="K1688" i="1" s="1"/>
  <c r="J1687" i="1"/>
  <c r="K1687" i="1" s="1"/>
  <c r="J1686" i="1"/>
  <c r="K1686" i="1" s="1"/>
  <c r="J1685" i="1"/>
  <c r="K1685" i="1" s="1"/>
  <c r="J1684" i="1"/>
  <c r="K1684" i="1" s="1"/>
  <c r="J1683" i="1"/>
  <c r="K1683" i="1" s="1"/>
  <c r="J1682" i="1"/>
  <c r="K1682" i="1" s="1"/>
  <c r="J1681" i="1"/>
  <c r="K1681" i="1" s="1"/>
  <c r="J1680" i="1"/>
  <c r="K1680" i="1" s="1"/>
  <c r="J1679" i="1"/>
  <c r="K1679" i="1" s="1"/>
  <c r="J1678" i="1"/>
  <c r="K1678" i="1" s="1"/>
  <c r="J1677" i="1"/>
  <c r="K1677" i="1" s="1"/>
  <c r="J1676" i="1"/>
  <c r="K1676" i="1" s="1"/>
  <c r="J1675" i="1"/>
  <c r="K1675" i="1" s="1"/>
  <c r="J1674" i="1"/>
  <c r="K1674" i="1" s="1"/>
  <c r="J1673" i="1"/>
  <c r="K1673" i="1" s="1"/>
  <c r="J1672" i="1"/>
  <c r="K1672" i="1" s="1"/>
  <c r="J1671" i="1"/>
  <c r="K1671" i="1" s="1"/>
  <c r="J1670" i="1"/>
  <c r="K1670" i="1" s="1"/>
  <c r="J1669" i="1"/>
  <c r="K1669" i="1" s="1"/>
  <c r="J1668" i="1"/>
  <c r="K1668" i="1" s="1"/>
  <c r="J1667" i="1"/>
  <c r="K1667" i="1" s="1"/>
  <c r="J1666" i="1"/>
  <c r="K1666" i="1" s="1"/>
  <c r="J1665" i="1"/>
  <c r="K1665" i="1" s="1"/>
  <c r="J1664" i="1"/>
  <c r="K1664" i="1" s="1"/>
  <c r="J1663" i="1"/>
  <c r="K1663" i="1" s="1"/>
  <c r="J1662" i="1"/>
  <c r="K1662" i="1" s="1"/>
  <c r="J1661" i="1"/>
  <c r="K1661" i="1" s="1"/>
  <c r="J1660" i="1"/>
  <c r="K1660" i="1" s="1"/>
  <c r="J1659" i="1"/>
  <c r="K1659" i="1" s="1"/>
  <c r="J1658" i="1"/>
  <c r="K1658" i="1" s="1"/>
  <c r="J1657" i="1"/>
  <c r="K1657" i="1" s="1"/>
  <c r="J1656" i="1"/>
  <c r="K1656" i="1" s="1"/>
  <c r="J1655" i="1"/>
  <c r="K1655" i="1" s="1"/>
  <c r="J1654" i="1"/>
  <c r="K1654" i="1" s="1"/>
  <c r="J1653" i="1"/>
  <c r="K1653" i="1" s="1"/>
  <c r="J1652" i="1"/>
  <c r="K1652" i="1" s="1"/>
  <c r="J1651" i="1"/>
  <c r="K1651" i="1" s="1"/>
  <c r="J1650" i="1"/>
  <c r="K1650" i="1" s="1"/>
  <c r="J1649" i="1"/>
  <c r="K1649" i="1" s="1"/>
  <c r="J1648" i="1"/>
  <c r="K1648" i="1" s="1"/>
  <c r="J1647" i="1"/>
  <c r="K1647" i="1" s="1"/>
  <c r="J1646" i="1"/>
  <c r="K1646" i="1" s="1"/>
  <c r="J1645" i="1"/>
  <c r="K1645" i="1" s="1"/>
  <c r="J1644" i="1"/>
  <c r="K1644" i="1" s="1"/>
  <c r="J1643" i="1"/>
  <c r="K1643" i="1" s="1"/>
  <c r="J1642" i="1"/>
  <c r="K1642" i="1" s="1"/>
  <c r="J1641" i="1"/>
  <c r="K1641" i="1" s="1"/>
  <c r="J1640" i="1"/>
  <c r="K1640" i="1" s="1"/>
  <c r="J1639" i="1"/>
  <c r="K1639" i="1" s="1"/>
  <c r="J1638" i="1"/>
  <c r="K1638" i="1" s="1"/>
  <c r="J1637" i="1"/>
  <c r="K1637" i="1" s="1"/>
  <c r="J1636" i="1"/>
  <c r="K1636" i="1" s="1"/>
  <c r="J1635" i="1"/>
  <c r="K1635" i="1" s="1"/>
  <c r="J1634" i="1"/>
  <c r="K1634" i="1" s="1"/>
  <c r="J1633" i="1"/>
  <c r="K1633" i="1" s="1"/>
  <c r="J1632" i="1"/>
  <c r="K1632" i="1" s="1"/>
  <c r="J1631" i="1"/>
  <c r="K1631" i="1" s="1"/>
  <c r="J1630" i="1"/>
  <c r="K1630" i="1" s="1"/>
  <c r="J1629" i="1"/>
  <c r="K1629" i="1" s="1"/>
  <c r="J1628" i="1"/>
  <c r="K1628" i="1" s="1"/>
  <c r="J1627" i="1"/>
  <c r="K1627" i="1" s="1"/>
  <c r="J1626" i="1"/>
  <c r="K1626" i="1" s="1"/>
  <c r="J1625" i="1"/>
  <c r="K1625" i="1" s="1"/>
  <c r="J1624" i="1"/>
  <c r="K1624" i="1" s="1"/>
  <c r="J1623" i="1"/>
  <c r="K1623" i="1" s="1"/>
  <c r="J1622" i="1"/>
  <c r="K1622" i="1" s="1"/>
  <c r="J1621" i="1"/>
  <c r="K1621" i="1" s="1"/>
  <c r="J1620" i="1"/>
  <c r="K1620" i="1" s="1"/>
  <c r="J1619" i="1"/>
  <c r="K1619" i="1" s="1"/>
  <c r="J1618" i="1"/>
  <c r="K1618" i="1" s="1"/>
  <c r="J1617" i="1"/>
  <c r="K1617" i="1" s="1"/>
  <c r="J1616" i="1"/>
  <c r="K1616" i="1" s="1"/>
  <c r="J1615" i="1"/>
  <c r="K1615" i="1" s="1"/>
  <c r="J1614" i="1"/>
  <c r="K1614" i="1" s="1"/>
  <c r="J1613" i="1"/>
  <c r="K1613" i="1" s="1"/>
  <c r="J1612" i="1"/>
  <c r="K1612" i="1" s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J1597" i="1"/>
  <c r="K1597" i="1" s="1"/>
  <c r="K1596" i="1"/>
  <c r="K1595" i="1"/>
  <c r="K1594" i="1"/>
  <c r="K1593" i="1"/>
  <c r="P1592" i="1"/>
  <c r="R1592" i="1" s="1"/>
  <c r="J1592" i="1" s="1"/>
  <c r="K1592" i="1" s="1"/>
  <c r="J1591" i="1"/>
  <c r="K1591" i="1" s="1"/>
  <c r="K1590" i="1"/>
  <c r="K1589" i="1"/>
  <c r="K1588" i="1"/>
  <c r="K1587" i="1"/>
  <c r="K1586" i="1"/>
  <c r="K1585" i="1"/>
  <c r="K1584" i="1"/>
  <c r="K1583" i="1"/>
  <c r="K1582" i="1"/>
  <c r="K1581" i="1"/>
  <c r="J1580" i="1"/>
  <c r="K1580" i="1" s="1"/>
  <c r="K1579" i="1"/>
  <c r="K1578" i="1"/>
  <c r="K1577" i="1"/>
  <c r="K1576" i="1"/>
  <c r="J1575" i="1"/>
  <c r="K1575" i="1" s="1"/>
  <c r="J1574" i="1"/>
  <c r="K1574" i="1" s="1"/>
  <c r="K1573" i="1"/>
  <c r="K1572" i="1"/>
  <c r="K1571" i="1"/>
  <c r="J1571" i="1"/>
  <c r="K1570" i="1"/>
  <c r="K1569" i="1"/>
  <c r="K1568" i="1"/>
  <c r="J1568" i="1"/>
  <c r="K1567" i="1"/>
  <c r="J1567" i="1"/>
  <c r="K1566" i="1"/>
  <c r="J1566" i="1"/>
  <c r="K1565" i="1"/>
  <c r="J1565" i="1"/>
  <c r="K1564" i="1"/>
  <c r="J1564" i="1"/>
  <c r="K1563" i="1"/>
  <c r="J1563" i="1"/>
  <c r="K1562" i="1"/>
  <c r="J1562" i="1"/>
  <c r="K1561" i="1"/>
  <c r="J1561" i="1"/>
  <c r="K1560" i="1"/>
  <c r="J1560" i="1"/>
  <c r="K1559" i="1"/>
  <c r="J1559" i="1"/>
  <c r="K1558" i="1"/>
  <c r="J1558" i="1"/>
  <c r="K1557" i="1"/>
  <c r="J1557" i="1"/>
  <c r="K1556" i="1"/>
  <c r="K1555" i="1"/>
  <c r="K1554" i="1"/>
  <c r="K1553" i="1"/>
  <c r="K1552" i="1"/>
  <c r="J1551" i="1"/>
  <c r="K1551" i="1" s="1"/>
  <c r="J1550" i="1"/>
  <c r="K1550" i="1" s="1"/>
  <c r="J1549" i="1"/>
  <c r="K1549" i="1" s="1"/>
  <c r="J1548" i="1"/>
  <c r="K1548" i="1" s="1"/>
  <c r="J1547" i="1"/>
  <c r="K1547" i="1" s="1"/>
  <c r="J1546" i="1"/>
  <c r="K1546" i="1" s="1"/>
  <c r="J1545" i="1"/>
  <c r="K1545" i="1" s="1"/>
  <c r="J1544" i="1"/>
  <c r="K1544" i="1" s="1"/>
  <c r="J1543" i="1"/>
  <c r="K1543" i="1" s="1"/>
  <c r="J1542" i="1"/>
  <c r="K1542" i="1" s="1"/>
  <c r="J1541" i="1"/>
  <c r="K1541" i="1" s="1"/>
  <c r="J1540" i="1"/>
  <c r="K1540" i="1" s="1"/>
  <c r="J1539" i="1"/>
  <c r="K1539" i="1" s="1"/>
  <c r="J1538" i="1"/>
  <c r="K1538" i="1" s="1"/>
  <c r="J1537" i="1"/>
  <c r="K1537" i="1" s="1"/>
  <c r="J1536" i="1"/>
  <c r="K1536" i="1" s="1"/>
  <c r="J1535" i="1"/>
  <c r="K1535" i="1" s="1"/>
  <c r="J1534" i="1"/>
  <c r="K1534" i="1" s="1"/>
  <c r="J1533" i="1"/>
  <c r="K1533" i="1" s="1"/>
  <c r="J1532" i="1"/>
  <c r="K1532" i="1" s="1"/>
  <c r="J1531" i="1"/>
  <c r="K1531" i="1" s="1"/>
  <c r="J1530" i="1"/>
  <c r="K1530" i="1" s="1"/>
  <c r="J1529" i="1"/>
  <c r="K1529" i="1" s="1"/>
  <c r="J1528" i="1"/>
  <c r="K1528" i="1" s="1"/>
  <c r="J1527" i="1"/>
  <c r="K1527" i="1" s="1"/>
  <c r="J1526" i="1"/>
  <c r="K1526" i="1" s="1"/>
  <c r="J1525" i="1"/>
  <c r="K1525" i="1" s="1"/>
  <c r="J1524" i="1"/>
  <c r="K1524" i="1" s="1"/>
  <c r="J1523" i="1"/>
  <c r="K1523" i="1" s="1"/>
  <c r="J1522" i="1"/>
  <c r="K1522" i="1" s="1"/>
  <c r="J1521" i="1"/>
  <c r="K1521" i="1" s="1"/>
  <c r="J1520" i="1"/>
  <c r="K1520" i="1" s="1"/>
  <c r="J1519" i="1"/>
  <c r="K1519" i="1" s="1"/>
  <c r="J1518" i="1"/>
  <c r="K1518" i="1" s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512" i="1" s="1"/>
  <c r="J1511" i="1"/>
  <c r="K1511" i="1" s="1"/>
  <c r="J1510" i="1"/>
  <c r="K1510" i="1" s="1"/>
  <c r="J1509" i="1"/>
  <c r="K1509" i="1" s="1"/>
  <c r="J1508" i="1"/>
  <c r="K1508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K1501" i="1" s="1"/>
  <c r="J1500" i="1"/>
  <c r="K1500" i="1" s="1"/>
  <c r="J1499" i="1"/>
  <c r="K1499" i="1" s="1"/>
  <c r="J1498" i="1"/>
  <c r="K1498" i="1" s="1"/>
  <c r="J1497" i="1"/>
  <c r="K1497" i="1" s="1"/>
  <c r="J1496" i="1"/>
  <c r="K1496" i="1" s="1"/>
  <c r="J1495" i="1"/>
  <c r="K1495" i="1" s="1"/>
  <c r="J1494" i="1"/>
  <c r="K1494" i="1" s="1"/>
  <c r="J1493" i="1"/>
  <c r="K1493" i="1" s="1"/>
  <c r="J1492" i="1"/>
  <c r="K1492" i="1" s="1"/>
  <c r="J1491" i="1"/>
  <c r="K1491" i="1" s="1"/>
  <c r="J1490" i="1"/>
  <c r="K1490" i="1" s="1"/>
  <c r="J1489" i="1"/>
  <c r="K1489" i="1" s="1"/>
  <c r="J1488" i="1"/>
  <c r="K1488" i="1" s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1478" i="1"/>
  <c r="K1478" i="1" s="1"/>
  <c r="J1477" i="1"/>
  <c r="K1477" i="1" s="1"/>
  <c r="J1476" i="1"/>
  <c r="K1476" i="1" s="1"/>
  <c r="J1475" i="1"/>
  <c r="K1475" i="1" s="1"/>
  <c r="J1474" i="1"/>
  <c r="K1474" i="1" s="1"/>
  <c r="J1473" i="1"/>
  <c r="K1473" i="1" s="1"/>
  <c r="J1472" i="1"/>
  <c r="K1472" i="1" s="1"/>
  <c r="J1471" i="1"/>
  <c r="K1471" i="1" s="1"/>
  <c r="J1470" i="1"/>
  <c r="K1470" i="1" s="1"/>
  <c r="J1469" i="1"/>
  <c r="K1469" i="1" s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K1462" i="1" s="1"/>
  <c r="J1461" i="1"/>
  <c r="K1461" i="1" s="1"/>
  <c r="J1460" i="1"/>
  <c r="K1460" i="1" s="1"/>
  <c r="J1459" i="1"/>
  <c r="K1459" i="1" s="1"/>
  <c r="J1458" i="1"/>
  <c r="K1458" i="1" s="1"/>
  <c r="J1457" i="1"/>
  <c r="K1457" i="1" s="1"/>
  <c r="J1456" i="1"/>
  <c r="K1456" i="1" s="1"/>
  <c r="J1455" i="1"/>
  <c r="K1455" i="1" s="1"/>
  <c r="J1454" i="1"/>
  <c r="K1454" i="1" s="1"/>
  <c r="J1453" i="1"/>
  <c r="K1453" i="1" s="1"/>
  <c r="J1452" i="1"/>
  <c r="K1452" i="1" s="1"/>
  <c r="J1451" i="1"/>
  <c r="K1451" i="1" s="1"/>
  <c r="J1450" i="1"/>
  <c r="K1450" i="1" s="1"/>
  <c r="J1449" i="1"/>
  <c r="K1449" i="1" s="1"/>
  <c r="J1448" i="1"/>
  <c r="K1448" i="1" s="1"/>
  <c r="J1447" i="1"/>
  <c r="K1447" i="1" s="1"/>
  <c r="J1446" i="1"/>
  <c r="K1446" i="1" s="1"/>
  <c r="J1445" i="1"/>
  <c r="K1445" i="1" s="1"/>
  <c r="J1444" i="1"/>
  <c r="K1444" i="1" s="1"/>
  <c r="J1443" i="1"/>
  <c r="K1443" i="1" s="1"/>
  <c r="J1442" i="1"/>
  <c r="K1442" i="1" s="1"/>
  <c r="J1441" i="1"/>
  <c r="K1441" i="1" s="1"/>
  <c r="J1440" i="1"/>
  <c r="K1440" i="1" s="1"/>
  <c r="J1439" i="1"/>
  <c r="K1439" i="1" s="1"/>
  <c r="J1438" i="1"/>
  <c r="K1438" i="1" s="1"/>
  <c r="J1437" i="1"/>
  <c r="K1437" i="1" s="1"/>
  <c r="J1436" i="1"/>
  <c r="K1436" i="1" s="1"/>
  <c r="J1435" i="1"/>
  <c r="K1435" i="1" s="1"/>
  <c r="J1434" i="1"/>
  <c r="K1434" i="1" s="1"/>
  <c r="J1433" i="1"/>
  <c r="K1433" i="1" s="1"/>
  <c r="K1432" i="1"/>
  <c r="K1431" i="1"/>
  <c r="K1430" i="1"/>
  <c r="R1429" i="1"/>
  <c r="J1429" i="1" s="1"/>
  <c r="K1429" i="1" s="1"/>
  <c r="P1429" i="1"/>
  <c r="K1428" i="1"/>
  <c r="K1427" i="1"/>
  <c r="K1426" i="1"/>
  <c r="K1425" i="1"/>
  <c r="K1424" i="1"/>
  <c r="K1423" i="1"/>
  <c r="K1422" i="1"/>
  <c r="K1421" i="1"/>
  <c r="K1420" i="1"/>
  <c r="K1419" i="1"/>
  <c r="K1418" i="1"/>
  <c r="J1417" i="1"/>
  <c r="K1417" i="1" s="1"/>
  <c r="K1416" i="1"/>
  <c r="K1415" i="1"/>
  <c r="J1414" i="1"/>
  <c r="K1414" i="1" s="1"/>
  <c r="K1413" i="1"/>
  <c r="K1412" i="1"/>
  <c r="P1411" i="1"/>
  <c r="R1411" i="1" s="1"/>
  <c r="J1411" i="1" s="1"/>
  <c r="K1411" i="1" s="1"/>
  <c r="J1410" i="1"/>
  <c r="K1410" i="1" s="1"/>
  <c r="K1409" i="1"/>
  <c r="K1408" i="1"/>
  <c r="K1407" i="1"/>
  <c r="K1406" i="1"/>
  <c r="K1405" i="1"/>
  <c r="K1404" i="1"/>
  <c r="K1403" i="1"/>
  <c r="K1402" i="1"/>
  <c r="K1401" i="1"/>
  <c r="K1400" i="1"/>
  <c r="J1399" i="1"/>
  <c r="K1399" i="1" s="1"/>
  <c r="K1398" i="1"/>
  <c r="K1397" i="1"/>
  <c r="K1396" i="1"/>
  <c r="J1395" i="1"/>
  <c r="K1395" i="1" s="1"/>
  <c r="J1394" i="1"/>
  <c r="K1394" i="1" s="1"/>
  <c r="K1393" i="1"/>
  <c r="K1392" i="1"/>
  <c r="K1391" i="1"/>
  <c r="J1391" i="1" s="1"/>
  <c r="K1390" i="1"/>
  <c r="K1389" i="1"/>
  <c r="K1388" i="1"/>
  <c r="J1388" i="1" s="1"/>
  <c r="K1387" i="1"/>
  <c r="J1387" i="1"/>
  <c r="K1386" i="1"/>
  <c r="J1386" i="1" s="1"/>
  <c r="J1385" i="1"/>
  <c r="K1385" i="1" s="1"/>
  <c r="K1384" i="1"/>
  <c r="J1384" i="1"/>
  <c r="K1383" i="1"/>
  <c r="J1383" i="1"/>
  <c r="K1382" i="1"/>
  <c r="J1382" i="1"/>
  <c r="K1381" i="1"/>
  <c r="J1381" i="1"/>
  <c r="K1380" i="1"/>
  <c r="J1380" i="1"/>
  <c r="K1379" i="1"/>
  <c r="J1379" i="1"/>
  <c r="K1378" i="1"/>
  <c r="J1378" i="1"/>
  <c r="J1377" i="1"/>
  <c r="K1377" i="1" s="1"/>
  <c r="K1376" i="1"/>
  <c r="J1376" i="1" s="1"/>
  <c r="K1375" i="1"/>
  <c r="J1375" i="1" s="1"/>
  <c r="K1374" i="1"/>
  <c r="K1373" i="1"/>
  <c r="K1372" i="1"/>
  <c r="K1371" i="1"/>
  <c r="K1370" i="1"/>
  <c r="J1369" i="1"/>
  <c r="K1369" i="1" s="1"/>
  <c r="J1368" i="1"/>
  <c r="K1368" i="1" s="1"/>
  <c r="J1367" i="1"/>
  <c r="K1367" i="1" s="1"/>
  <c r="J1366" i="1"/>
  <c r="K1366" i="1" s="1"/>
  <c r="J1365" i="1"/>
  <c r="K1365" i="1" s="1"/>
  <c r="J1364" i="1"/>
  <c r="K1364" i="1" s="1"/>
  <c r="J1363" i="1"/>
  <c r="K1363" i="1" s="1"/>
  <c r="J1362" i="1"/>
  <c r="K1362" i="1" s="1"/>
  <c r="J1361" i="1"/>
  <c r="K1361" i="1" s="1"/>
  <c r="J1360" i="1"/>
  <c r="K1360" i="1" s="1"/>
  <c r="J1359" i="1"/>
  <c r="K1359" i="1" s="1"/>
  <c r="J1358" i="1"/>
  <c r="K1358" i="1" s="1"/>
  <c r="J1357" i="1"/>
  <c r="K1357" i="1" s="1"/>
  <c r="J1356" i="1"/>
  <c r="K1356" i="1" s="1"/>
  <c r="J1355" i="1"/>
  <c r="K1355" i="1" s="1"/>
  <c r="J1354" i="1"/>
  <c r="K1354" i="1" s="1"/>
  <c r="J1353" i="1"/>
  <c r="K1353" i="1" s="1"/>
  <c r="J1352" i="1"/>
  <c r="K1352" i="1" s="1"/>
  <c r="J1351" i="1"/>
  <c r="K1351" i="1" s="1"/>
  <c r="J1350" i="1"/>
  <c r="K1350" i="1" s="1"/>
  <c r="J1349" i="1"/>
  <c r="K1349" i="1" s="1"/>
  <c r="J1348" i="1"/>
  <c r="K1348" i="1" s="1"/>
  <c r="J1347" i="1"/>
  <c r="K1347" i="1" s="1"/>
  <c r="J1346" i="1"/>
  <c r="K1346" i="1" s="1"/>
  <c r="J1345" i="1"/>
  <c r="K1345" i="1" s="1"/>
  <c r="J1344" i="1"/>
  <c r="K1344" i="1" s="1"/>
  <c r="J1343" i="1"/>
  <c r="K1343" i="1" s="1"/>
  <c r="J1342" i="1"/>
  <c r="K1342" i="1" s="1"/>
  <c r="J1341" i="1"/>
  <c r="K1341" i="1" s="1"/>
  <c r="J1340" i="1"/>
  <c r="K1340" i="1" s="1"/>
  <c r="J1339" i="1"/>
  <c r="K1339" i="1" s="1"/>
  <c r="J1338" i="1"/>
  <c r="K1338" i="1" s="1"/>
  <c r="J1337" i="1"/>
  <c r="K1337" i="1" s="1"/>
  <c r="J1336" i="1"/>
  <c r="K1336" i="1" s="1"/>
  <c r="J1335" i="1"/>
  <c r="K1335" i="1" s="1"/>
  <c r="J1334" i="1"/>
  <c r="K1334" i="1" s="1"/>
  <c r="J1333" i="1"/>
  <c r="K1333" i="1" s="1"/>
  <c r="J1332" i="1"/>
  <c r="K1332" i="1" s="1"/>
  <c r="J1331" i="1"/>
  <c r="K1331" i="1" s="1"/>
  <c r="J1330" i="1"/>
  <c r="K1330" i="1" s="1"/>
  <c r="J1329" i="1"/>
  <c r="K1329" i="1" s="1"/>
  <c r="J1328" i="1"/>
  <c r="K1328" i="1" s="1"/>
  <c r="J1327" i="1"/>
  <c r="K1327" i="1" s="1"/>
  <c r="J1326" i="1"/>
  <c r="K1326" i="1" s="1"/>
  <c r="J1325" i="1"/>
  <c r="K1325" i="1" s="1"/>
  <c r="J1324" i="1"/>
  <c r="K1324" i="1" s="1"/>
  <c r="J1323" i="1"/>
  <c r="K1323" i="1" s="1"/>
  <c r="J1322" i="1"/>
  <c r="K1322" i="1" s="1"/>
  <c r="J1321" i="1"/>
  <c r="K1321" i="1" s="1"/>
  <c r="J1320" i="1"/>
  <c r="K1320" i="1" s="1"/>
  <c r="J1319" i="1"/>
  <c r="K1319" i="1" s="1"/>
  <c r="J1318" i="1"/>
  <c r="K1318" i="1" s="1"/>
  <c r="J1317" i="1"/>
  <c r="K1317" i="1" s="1"/>
  <c r="J1316" i="1"/>
  <c r="K1316" i="1" s="1"/>
  <c r="J1315" i="1"/>
  <c r="K1315" i="1" s="1"/>
  <c r="J1314" i="1"/>
  <c r="K1314" i="1" s="1"/>
  <c r="J1313" i="1"/>
  <c r="K1313" i="1" s="1"/>
  <c r="J1312" i="1"/>
  <c r="K1312" i="1" s="1"/>
  <c r="J1311" i="1"/>
  <c r="K1311" i="1" s="1"/>
  <c r="J1310" i="1"/>
  <c r="K1310" i="1" s="1"/>
  <c r="J1309" i="1"/>
  <c r="K1309" i="1" s="1"/>
  <c r="J1308" i="1"/>
  <c r="K1308" i="1" s="1"/>
  <c r="J1307" i="1"/>
  <c r="K1307" i="1" s="1"/>
  <c r="J1306" i="1"/>
  <c r="K1306" i="1" s="1"/>
  <c r="J1305" i="1"/>
  <c r="K1305" i="1" s="1"/>
  <c r="J1304" i="1"/>
  <c r="K1304" i="1" s="1"/>
  <c r="J1303" i="1"/>
  <c r="K1303" i="1" s="1"/>
  <c r="J1302" i="1"/>
  <c r="K1302" i="1" s="1"/>
  <c r="J1301" i="1"/>
  <c r="K1301" i="1" s="1"/>
  <c r="J1300" i="1"/>
  <c r="K1300" i="1" s="1"/>
  <c r="J1299" i="1"/>
  <c r="K1299" i="1" s="1"/>
  <c r="J1298" i="1"/>
  <c r="K1298" i="1" s="1"/>
  <c r="J1297" i="1"/>
  <c r="K1297" i="1" s="1"/>
  <c r="J1296" i="1"/>
  <c r="K1296" i="1" s="1"/>
  <c r="J1295" i="1"/>
  <c r="K1295" i="1" s="1"/>
  <c r="J1294" i="1"/>
  <c r="K1294" i="1" s="1"/>
  <c r="J1293" i="1"/>
  <c r="K1293" i="1" s="1"/>
  <c r="J1292" i="1"/>
  <c r="K1292" i="1" s="1"/>
  <c r="J1291" i="1"/>
  <c r="K1291" i="1" s="1"/>
  <c r="J1290" i="1"/>
  <c r="K1290" i="1" s="1"/>
  <c r="J1289" i="1"/>
  <c r="K1289" i="1" s="1"/>
  <c r="J1288" i="1"/>
  <c r="K1288" i="1" s="1"/>
  <c r="J1287" i="1"/>
  <c r="K1287" i="1" s="1"/>
  <c r="J1286" i="1"/>
  <c r="K1286" i="1" s="1"/>
  <c r="J1285" i="1"/>
  <c r="K1285" i="1" s="1"/>
  <c r="J1284" i="1"/>
  <c r="K1284" i="1" s="1"/>
  <c r="J1283" i="1"/>
  <c r="K1283" i="1" s="1"/>
  <c r="J1282" i="1"/>
  <c r="K1282" i="1" s="1"/>
  <c r="J1281" i="1"/>
  <c r="K1281" i="1" s="1"/>
  <c r="J1280" i="1"/>
  <c r="K1280" i="1" s="1"/>
  <c r="J1279" i="1"/>
  <c r="K1279" i="1" s="1"/>
  <c r="J1278" i="1"/>
  <c r="K1278" i="1" s="1"/>
  <c r="J1277" i="1"/>
  <c r="K1277" i="1" s="1"/>
  <c r="J1276" i="1"/>
  <c r="K1276" i="1" s="1"/>
  <c r="J1275" i="1"/>
  <c r="K1275" i="1" s="1"/>
  <c r="J1274" i="1"/>
  <c r="K1274" i="1" s="1"/>
  <c r="J1273" i="1"/>
  <c r="K1273" i="1" s="1"/>
  <c r="J1272" i="1"/>
  <c r="K1272" i="1" s="1"/>
  <c r="J1271" i="1"/>
  <c r="K1271" i="1" s="1"/>
  <c r="J1270" i="1"/>
  <c r="K1270" i="1" s="1"/>
  <c r="J1269" i="1"/>
  <c r="K1269" i="1" s="1"/>
  <c r="J1268" i="1"/>
  <c r="K1268" i="1" s="1"/>
  <c r="J1267" i="1"/>
  <c r="K1267" i="1" s="1"/>
  <c r="J1266" i="1"/>
  <c r="K1266" i="1" s="1"/>
  <c r="J1265" i="1"/>
  <c r="K1265" i="1" s="1"/>
  <c r="J1264" i="1"/>
  <c r="K1264" i="1" s="1"/>
  <c r="J1263" i="1"/>
  <c r="K1263" i="1" s="1"/>
  <c r="J1262" i="1"/>
  <c r="K1262" i="1" s="1"/>
  <c r="J1261" i="1"/>
  <c r="K1261" i="1" s="1"/>
  <c r="J1260" i="1"/>
  <c r="K1260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K1254" i="1" s="1"/>
  <c r="J1253" i="1"/>
  <c r="K1253" i="1" s="1"/>
  <c r="J1252" i="1"/>
  <c r="K1252" i="1" s="1"/>
  <c r="J1251" i="1"/>
  <c r="K1251" i="1" s="1"/>
  <c r="J1250" i="1"/>
  <c r="K1250" i="1" s="1"/>
  <c r="J1249" i="1"/>
  <c r="K1249" i="1" s="1"/>
  <c r="J1248" i="1"/>
  <c r="K1248" i="1" s="1"/>
  <c r="J1247" i="1"/>
  <c r="K1247" i="1" s="1"/>
  <c r="J1246" i="1"/>
  <c r="K1246" i="1" s="1"/>
  <c r="J1245" i="1"/>
  <c r="K1245" i="1" s="1"/>
  <c r="J1244" i="1"/>
  <c r="K1244" i="1" s="1"/>
  <c r="J1243" i="1"/>
  <c r="K1243" i="1" s="1"/>
  <c r="J1242" i="1"/>
  <c r="K1242" i="1" s="1"/>
  <c r="J1241" i="1"/>
  <c r="K1241" i="1" s="1"/>
  <c r="K1240" i="1"/>
  <c r="K1239" i="1"/>
  <c r="R1238" i="1"/>
  <c r="P1238" i="1"/>
  <c r="K1238" i="1"/>
  <c r="J1238" i="1"/>
  <c r="K1237" i="1"/>
  <c r="P1236" i="1"/>
  <c r="R1236" i="1" s="1"/>
  <c r="J1236" i="1" s="1"/>
  <c r="K1236" i="1" s="1"/>
  <c r="P1235" i="1"/>
  <c r="R1235" i="1" s="1"/>
  <c r="J1235" i="1" s="1"/>
  <c r="K1235" i="1" s="1"/>
  <c r="K1234" i="1"/>
  <c r="R1233" i="1"/>
  <c r="J1233" i="1" s="1"/>
  <c r="K1233" i="1" s="1"/>
  <c r="P1233" i="1"/>
  <c r="K1232" i="1"/>
  <c r="K1231" i="1"/>
  <c r="K1230" i="1"/>
  <c r="K1229" i="1"/>
  <c r="K1228" i="1"/>
  <c r="K1227" i="1"/>
  <c r="K1226" i="1"/>
  <c r="J1225" i="1"/>
  <c r="K1225" i="1" s="1"/>
  <c r="J1224" i="1"/>
  <c r="K1224" i="1" s="1"/>
  <c r="K1223" i="1"/>
  <c r="J1222" i="1"/>
  <c r="K1222" i="1" s="1"/>
  <c r="K1221" i="1"/>
  <c r="K1220" i="1"/>
  <c r="J1219" i="1"/>
  <c r="K1219" i="1" s="1"/>
  <c r="K1218" i="1"/>
  <c r="K1217" i="1"/>
  <c r="K1216" i="1"/>
  <c r="K1215" i="1"/>
  <c r="K1214" i="1"/>
  <c r="K1213" i="1"/>
  <c r="K1212" i="1"/>
  <c r="K1211" i="1"/>
  <c r="J1210" i="1"/>
  <c r="K1210" i="1" s="1"/>
  <c r="K1209" i="1"/>
  <c r="K1208" i="1"/>
  <c r="K1207" i="1"/>
  <c r="J1206" i="1"/>
  <c r="K1206" i="1" s="1"/>
  <c r="J1205" i="1"/>
  <c r="K1205" i="1" s="1"/>
  <c r="K1204" i="1"/>
  <c r="K1203" i="1"/>
  <c r="K1202" i="1"/>
  <c r="J1202" i="1" s="1"/>
  <c r="K1201" i="1"/>
  <c r="K1200" i="1"/>
  <c r="J1200" i="1" s="1"/>
  <c r="K1199" i="1"/>
  <c r="J1199" i="1"/>
  <c r="K1198" i="1"/>
  <c r="J1198" i="1" s="1"/>
  <c r="K1197" i="1"/>
  <c r="J1197" i="1"/>
  <c r="K1196" i="1"/>
  <c r="J1196" i="1" s="1"/>
  <c r="K1195" i="1"/>
  <c r="J1195" i="1"/>
  <c r="K1194" i="1"/>
  <c r="J1194" i="1" s="1"/>
  <c r="K1193" i="1"/>
  <c r="J1193" i="1"/>
  <c r="K1192" i="1"/>
  <c r="J1192" i="1" s="1"/>
  <c r="K1191" i="1"/>
  <c r="J1191" i="1"/>
  <c r="K1190" i="1"/>
  <c r="J1190" i="1" s="1"/>
  <c r="K1189" i="1"/>
  <c r="K1188" i="1"/>
  <c r="K1187" i="1"/>
  <c r="K1186" i="1"/>
  <c r="K1185" i="1"/>
  <c r="J1184" i="1"/>
  <c r="K1184" i="1" s="1"/>
  <c r="J1183" i="1"/>
  <c r="K1183" i="1" s="1"/>
  <c r="J1182" i="1"/>
  <c r="K1182" i="1" s="1"/>
  <c r="J1181" i="1"/>
  <c r="K1181" i="1" s="1"/>
  <c r="J1180" i="1"/>
  <c r="K1180" i="1" s="1"/>
  <c r="J1179" i="1"/>
  <c r="K1179" i="1" s="1"/>
  <c r="J1178" i="1"/>
  <c r="K1178" i="1" s="1"/>
  <c r="J1177" i="1"/>
  <c r="K1177" i="1" s="1"/>
  <c r="J1176" i="1"/>
  <c r="K1176" i="1" s="1"/>
  <c r="J1175" i="1"/>
  <c r="K1175" i="1" s="1"/>
  <c r="J1174" i="1"/>
  <c r="K1174" i="1" s="1"/>
  <c r="J1173" i="1"/>
  <c r="K1173" i="1" s="1"/>
  <c r="J1172" i="1"/>
  <c r="K1172" i="1" s="1"/>
  <c r="J1171" i="1"/>
  <c r="K1171" i="1" s="1"/>
  <c r="J1170" i="1"/>
  <c r="K1170" i="1" s="1"/>
  <c r="J1169" i="1"/>
  <c r="K1169" i="1" s="1"/>
  <c r="J1168" i="1"/>
  <c r="K1168" i="1" s="1"/>
  <c r="J1167" i="1"/>
  <c r="K1167" i="1" s="1"/>
  <c r="J1166" i="1"/>
  <c r="K1166" i="1" s="1"/>
  <c r="J1165" i="1"/>
  <c r="K1165" i="1" s="1"/>
  <c r="J1164" i="1"/>
  <c r="K1164" i="1" s="1"/>
  <c r="J1163" i="1"/>
  <c r="K1163" i="1" s="1"/>
  <c r="J1162" i="1"/>
  <c r="K1162" i="1" s="1"/>
  <c r="J1161" i="1"/>
  <c r="K1161" i="1" s="1"/>
  <c r="J1160" i="1"/>
  <c r="K1160" i="1" s="1"/>
  <c r="J1159" i="1"/>
  <c r="K1159" i="1" s="1"/>
  <c r="J1158" i="1"/>
  <c r="K1158" i="1" s="1"/>
  <c r="J1157" i="1"/>
  <c r="K1157" i="1" s="1"/>
  <c r="J1156" i="1"/>
  <c r="K1156" i="1" s="1"/>
  <c r="J1155" i="1"/>
  <c r="K1155" i="1" s="1"/>
  <c r="J1154" i="1"/>
  <c r="K1154" i="1" s="1"/>
  <c r="J1153" i="1"/>
  <c r="K1153" i="1" s="1"/>
  <c r="J1152" i="1"/>
  <c r="K1152" i="1" s="1"/>
  <c r="J1151" i="1"/>
  <c r="K1151" i="1" s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41" i="1"/>
  <c r="K1141" i="1" s="1"/>
  <c r="J1140" i="1"/>
  <c r="K1140" i="1" s="1"/>
  <c r="J1139" i="1"/>
  <c r="K1139" i="1" s="1"/>
  <c r="J1138" i="1"/>
  <c r="K1138" i="1" s="1"/>
  <c r="J1137" i="1"/>
  <c r="K1137" i="1" s="1"/>
  <c r="J1136" i="1"/>
  <c r="K1136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J1123" i="1"/>
  <c r="K1123" i="1" s="1"/>
  <c r="J1122" i="1"/>
  <c r="K1122" i="1" s="1"/>
  <c r="J1121" i="1"/>
  <c r="K1121" i="1" s="1"/>
  <c r="J1120" i="1"/>
  <c r="K1120" i="1" s="1"/>
  <c r="J1119" i="1"/>
  <c r="K1119" i="1" s="1"/>
  <c r="J1118" i="1"/>
  <c r="K1118" i="1" s="1"/>
  <c r="J1117" i="1"/>
  <c r="K1117" i="1" s="1"/>
  <c r="J1116" i="1"/>
  <c r="K1116" i="1" s="1"/>
  <c r="J1115" i="1"/>
  <c r="K1115" i="1" s="1"/>
  <c r="J1114" i="1"/>
  <c r="K1114" i="1" s="1"/>
  <c r="J1113" i="1"/>
  <c r="K1113" i="1" s="1"/>
  <c r="J1112" i="1"/>
  <c r="K1112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8" i="1"/>
  <c r="K1098" i="1" s="1"/>
  <c r="J1097" i="1"/>
  <c r="K1097" i="1" s="1"/>
  <c r="J1096" i="1"/>
  <c r="K1096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J1081" i="1"/>
  <c r="K1081" i="1" s="1"/>
  <c r="J1080" i="1"/>
  <c r="K1080" i="1" s="1"/>
  <c r="J1079" i="1"/>
  <c r="K1079" i="1" s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70" i="1"/>
  <c r="K1070" i="1" s="1"/>
  <c r="J1069" i="1"/>
  <c r="K1069" i="1" s="1"/>
  <c r="J1068" i="1"/>
  <c r="K1068" i="1" s="1"/>
  <c r="J1067" i="1"/>
  <c r="K1067" i="1" s="1"/>
  <c r="J1066" i="1"/>
  <c r="K1066" i="1" s="1"/>
  <c r="J1065" i="1"/>
  <c r="K1065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1058" i="1"/>
  <c r="K1058" i="1" s="1"/>
  <c r="J1057" i="1"/>
  <c r="K1057" i="1" s="1"/>
  <c r="J1056" i="1"/>
  <c r="K1056" i="1" s="1"/>
  <c r="J1055" i="1"/>
  <c r="K1055" i="1" s="1"/>
  <c r="K1054" i="1"/>
  <c r="K1053" i="1"/>
  <c r="R1052" i="1"/>
  <c r="J1052" i="1" s="1"/>
  <c r="K1052" i="1" s="1"/>
  <c r="P1052" i="1"/>
  <c r="K1051" i="1"/>
  <c r="R1050" i="1"/>
  <c r="P1050" i="1"/>
  <c r="J1050" i="1"/>
  <c r="K1050" i="1" s="1"/>
  <c r="R1049" i="1"/>
  <c r="P1049" i="1"/>
  <c r="J1049" i="1"/>
  <c r="K1049" i="1" s="1"/>
  <c r="K1048" i="1"/>
  <c r="P1047" i="1"/>
  <c r="R1047" i="1" s="1"/>
  <c r="J1047" i="1" s="1"/>
  <c r="K1047" i="1" s="1"/>
  <c r="K1046" i="1"/>
  <c r="K1045" i="1"/>
  <c r="K1044" i="1"/>
  <c r="K1043" i="1"/>
  <c r="J1042" i="1"/>
  <c r="K1042" i="1" s="1"/>
  <c r="J1041" i="1"/>
  <c r="K1041" i="1" s="1"/>
  <c r="J1040" i="1"/>
  <c r="K1040" i="1" s="1"/>
  <c r="K1039" i="1"/>
  <c r="J1038" i="1"/>
  <c r="K1038" i="1" s="1"/>
  <c r="K1037" i="1"/>
  <c r="K1036" i="1"/>
  <c r="K1035" i="1"/>
  <c r="K1034" i="1"/>
  <c r="K1033" i="1"/>
  <c r="K1032" i="1"/>
  <c r="J1031" i="1"/>
  <c r="K1031" i="1" s="1"/>
  <c r="K1030" i="1"/>
  <c r="K1029" i="1"/>
  <c r="J1028" i="1"/>
  <c r="K1028" i="1" s="1"/>
  <c r="K1027" i="1"/>
  <c r="K1026" i="1"/>
  <c r="J1025" i="1"/>
  <c r="K1025" i="1" s="1"/>
  <c r="K1024" i="1"/>
  <c r="K1023" i="1"/>
  <c r="J1023" i="1" s="1"/>
  <c r="K1022" i="1"/>
  <c r="K1021" i="1"/>
  <c r="J1021" i="1" s="1"/>
  <c r="K1020" i="1"/>
  <c r="J1020" i="1"/>
  <c r="K1019" i="1"/>
  <c r="J1019" i="1" s="1"/>
  <c r="K1018" i="1"/>
  <c r="J1018" i="1"/>
  <c r="K1017" i="1"/>
  <c r="J1017" i="1" s="1"/>
  <c r="K1016" i="1"/>
  <c r="J1016" i="1"/>
  <c r="K1015" i="1"/>
  <c r="J1015" i="1" s="1"/>
  <c r="K1014" i="1"/>
  <c r="J1014" i="1"/>
  <c r="K1013" i="1"/>
  <c r="J1013" i="1" s="1"/>
  <c r="K1012" i="1"/>
  <c r="J1012" i="1"/>
  <c r="K1011" i="1"/>
  <c r="J1011" i="1" s="1"/>
  <c r="K1010" i="1"/>
  <c r="K1009" i="1"/>
  <c r="K1008" i="1"/>
  <c r="K1007" i="1"/>
  <c r="K1006" i="1"/>
  <c r="J1005" i="1"/>
  <c r="K1005" i="1" s="1"/>
  <c r="J1004" i="1"/>
  <c r="K1004" i="1" s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6" i="1"/>
  <c r="K966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K942" i="1" s="1"/>
  <c r="J941" i="1"/>
  <c r="K941" i="1" s="1"/>
  <c r="J940" i="1"/>
  <c r="K940" i="1" s="1"/>
  <c r="J939" i="1"/>
  <c r="K939" i="1" s="1"/>
  <c r="J938" i="1"/>
  <c r="K938" i="1" s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2" i="1"/>
  <c r="K922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9" i="1"/>
  <c r="K889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K883" i="1" s="1"/>
  <c r="J882" i="1"/>
  <c r="K882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K870" i="1" s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K863" i="1"/>
  <c r="K862" i="1"/>
  <c r="P861" i="1"/>
  <c r="R861" i="1" s="1"/>
  <c r="J861" i="1" s="1"/>
  <c r="K861" i="1" s="1"/>
  <c r="K860" i="1"/>
  <c r="R859" i="1"/>
  <c r="J859" i="1" s="1"/>
  <c r="K859" i="1" s="1"/>
  <c r="P859" i="1"/>
  <c r="K858" i="1"/>
  <c r="P857" i="1"/>
  <c r="R857" i="1" s="1"/>
  <c r="J857" i="1" s="1"/>
  <c r="K857" i="1" s="1"/>
  <c r="K856" i="1"/>
  <c r="R855" i="1"/>
  <c r="J855" i="1" s="1"/>
  <c r="K855" i="1" s="1"/>
  <c r="P855" i="1"/>
  <c r="K854" i="1"/>
  <c r="K853" i="1"/>
  <c r="K852" i="1"/>
  <c r="J851" i="1"/>
  <c r="K851" i="1" s="1"/>
  <c r="K850" i="1"/>
  <c r="K849" i="1"/>
  <c r="K848" i="1"/>
  <c r="K847" i="1"/>
  <c r="K846" i="1"/>
  <c r="K845" i="1"/>
  <c r="K844" i="1"/>
  <c r="K843" i="1"/>
  <c r="K842" i="1"/>
  <c r="K841" i="1"/>
  <c r="J840" i="1"/>
  <c r="K840" i="1" s="1"/>
  <c r="K839" i="1"/>
  <c r="J838" i="1"/>
  <c r="K838" i="1" s="1"/>
  <c r="K837" i="1"/>
  <c r="K836" i="1"/>
  <c r="J836" i="1" s="1"/>
  <c r="K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K823" i="1"/>
  <c r="K822" i="1"/>
  <c r="K821" i="1"/>
  <c r="K820" i="1"/>
  <c r="K819" i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K661" i="1"/>
  <c r="K660" i="1"/>
  <c r="R659" i="1"/>
  <c r="P659" i="1"/>
  <c r="J659" i="1"/>
  <c r="K659" i="1" s="1"/>
  <c r="K658" i="1"/>
  <c r="R657" i="1"/>
  <c r="P657" i="1"/>
  <c r="K657" i="1"/>
  <c r="J657" i="1"/>
  <c r="K656" i="1"/>
  <c r="P655" i="1"/>
  <c r="R655" i="1" s="1"/>
  <c r="J655" i="1" s="1"/>
  <c r="K655" i="1" s="1"/>
  <c r="K654" i="1"/>
  <c r="R653" i="1"/>
  <c r="J653" i="1" s="1"/>
  <c r="K653" i="1" s="1"/>
  <c r="P653" i="1"/>
  <c r="K652" i="1"/>
  <c r="K651" i="1"/>
  <c r="K650" i="1"/>
  <c r="K649" i="1"/>
  <c r="J648" i="1"/>
  <c r="K648" i="1" s="1"/>
  <c r="K647" i="1"/>
  <c r="K646" i="1"/>
  <c r="K645" i="1"/>
  <c r="K644" i="1"/>
  <c r="K643" i="1"/>
  <c r="K642" i="1"/>
  <c r="K641" i="1"/>
  <c r="J640" i="1"/>
  <c r="K640" i="1" s="1"/>
  <c r="K639" i="1"/>
  <c r="J638" i="1"/>
  <c r="K638" i="1" s="1"/>
  <c r="K637" i="1"/>
  <c r="J636" i="1"/>
  <c r="K635" i="1"/>
  <c r="J634" i="1"/>
  <c r="J633" i="1"/>
  <c r="J632" i="1"/>
  <c r="J631" i="1"/>
  <c r="J630" i="1"/>
  <c r="J629" i="1"/>
  <c r="J628" i="1"/>
  <c r="J627" i="1"/>
  <c r="J626" i="1"/>
  <c r="J625" i="1"/>
  <c r="K624" i="1"/>
  <c r="K623" i="1"/>
  <c r="K622" i="1"/>
  <c r="K621" i="1"/>
  <c r="K620" i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K442" i="1"/>
  <c r="K441" i="1"/>
  <c r="R440" i="1"/>
  <c r="J440" i="1" s="1"/>
  <c r="K440" i="1" s="1"/>
  <c r="P440" i="1"/>
  <c r="K439" i="1"/>
  <c r="R438" i="1"/>
  <c r="P438" i="1"/>
  <c r="J438" i="1"/>
  <c r="K438" i="1" s="1"/>
  <c r="R437" i="1"/>
  <c r="P437" i="1"/>
  <c r="J437" i="1"/>
  <c r="K437" i="1" s="1"/>
  <c r="K436" i="1"/>
  <c r="P435" i="1"/>
  <c r="R435" i="1" s="1"/>
  <c r="J435" i="1" s="1"/>
  <c r="K435" i="1" s="1"/>
  <c r="K434" i="1"/>
  <c r="P433" i="1"/>
  <c r="R433" i="1" s="1"/>
  <c r="J433" i="1" s="1"/>
  <c r="K433" i="1" s="1"/>
  <c r="K432" i="1"/>
  <c r="K431" i="1"/>
  <c r="K430" i="1"/>
  <c r="K429" i="1"/>
  <c r="J428" i="1"/>
  <c r="K428" i="1" s="1"/>
  <c r="K427" i="1"/>
  <c r="K426" i="1"/>
  <c r="K425" i="1"/>
  <c r="K424" i="1"/>
  <c r="K423" i="1"/>
  <c r="K422" i="1"/>
  <c r="K421" i="1"/>
  <c r="J420" i="1"/>
  <c r="K420" i="1" s="1"/>
  <c r="K419" i="1"/>
  <c r="J418" i="1"/>
  <c r="K418" i="1" s="1"/>
  <c r="K417" i="1"/>
  <c r="J416" i="1"/>
  <c r="K415" i="1"/>
  <c r="J414" i="1"/>
  <c r="J413" i="1"/>
  <c r="J412" i="1"/>
  <c r="J411" i="1"/>
  <c r="J410" i="1"/>
  <c r="J409" i="1"/>
  <c r="J408" i="1"/>
  <c r="J407" i="1"/>
  <c r="J406" i="1"/>
  <c r="K405" i="1"/>
  <c r="K404" i="1"/>
  <c r="K403" i="1"/>
  <c r="K402" i="1"/>
  <c r="K401" i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K224" i="1"/>
  <c r="K223" i="1"/>
  <c r="R222" i="1"/>
  <c r="P222" i="1"/>
  <c r="J222" i="1"/>
  <c r="K222" i="1" s="1"/>
  <c r="K221" i="1"/>
  <c r="P220" i="1"/>
  <c r="R220" i="1" s="1"/>
  <c r="J220" i="1" s="1"/>
  <c r="K220" i="1" s="1"/>
  <c r="P219" i="1"/>
  <c r="R219" i="1" s="1"/>
  <c r="J219" i="1" s="1"/>
  <c r="K219" i="1" s="1"/>
  <c r="K218" i="1"/>
  <c r="P217" i="1"/>
  <c r="R217" i="1" s="1"/>
  <c r="J217" i="1" s="1"/>
  <c r="K217" i="1" s="1"/>
  <c r="K216" i="1"/>
  <c r="R215" i="1"/>
  <c r="J215" i="1" s="1"/>
  <c r="K215" i="1" s="1"/>
  <c r="P215" i="1"/>
  <c r="K214" i="1"/>
  <c r="K213" i="1"/>
  <c r="K212" i="1"/>
  <c r="K211" i="1"/>
  <c r="J210" i="1"/>
  <c r="K210" i="1" s="1"/>
  <c r="K209" i="1"/>
  <c r="K208" i="1"/>
  <c r="K207" i="1"/>
  <c r="K206" i="1"/>
  <c r="K205" i="1"/>
  <c r="K204" i="1"/>
  <c r="J203" i="1"/>
  <c r="K203" i="1" s="1"/>
  <c r="K202" i="1"/>
  <c r="J201" i="1"/>
  <c r="K201" i="1" s="1"/>
  <c r="K200" i="1"/>
  <c r="J199" i="1"/>
  <c r="K198" i="1"/>
  <c r="J197" i="1"/>
  <c r="J196" i="1"/>
  <c r="J195" i="1"/>
  <c r="J194" i="1"/>
  <c r="J193" i="1"/>
  <c r="J192" i="1"/>
  <c r="J191" i="1"/>
  <c r="K190" i="1"/>
  <c r="K189" i="1"/>
  <c r="K188" i="1"/>
  <c r="K187" i="1"/>
  <c r="K186" i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K39" i="1"/>
  <c r="K38" i="1"/>
  <c r="R37" i="1"/>
  <c r="P37" i="1"/>
  <c r="J37" i="1"/>
  <c r="K37" i="1" s="1"/>
  <c r="K36" i="1"/>
  <c r="P35" i="1"/>
  <c r="R35" i="1" s="1"/>
  <c r="J35" i="1" s="1"/>
  <c r="K35" i="1" s="1"/>
  <c r="P34" i="1"/>
  <c r="R34" i="1" s="1"/>
  <c r="J34" i="1" s="1"/>
  <c r="K34" i="1" s="1"/>
  <c r="K33" i="1"/>
  <c r="P32" i="1"/>
  <c r="R32" i="1" s="1"/>
  <c r="J32" i="1" s="1"/>
  <c r="K32" i="1" s="1"/>
  <c r="K31" i="1"/>
  <c r="R30" i="1"/>
  <c r="J30" i="1" s="1"/>
  <c r="K30" i="1" s="1"/>
  <c r="P30" i="1"/>
  <c r="K29" i="1"/>
  <c r="K28" i="1"/>
  <c r="K27" i="1"/>
  <c r="K26" i="1"/>
  <c r="J25" i="1"/>
  <c r="K25" i="1" s="1"/>
  <c r="K24" i="1"/>
  <c r="K23" i="1"/>
  <c r="K22" i="1"/>
  <c r="K21" i="1"/>
  <c r="K20" i="1"/>
  <c r="K19" i="1"/>
  <c r="J18" i="1"/>
  <c r="K18" i="1" s="1"/>
  <c r="K17" i="1"/>
  <c r="J16" i="1"/>
  <c r="K16" i="1" s="1"/>
  <c r="J15" i="1"/>
  <c r="K14" i="1"/>
  <c r="J13" i="1"/>
  <c r="J12" i="1"/>
  <c r="J11" i="1"/>
  <c r="J10" i="1"/>
  <c r="J9" i="1"/>
  <c r="J8" i="1"/>
  <c r="J7" i="1"/>
  <c r="K6" i="1"/>
  <c r="K5" i="1"/>
  <c r="K4" i="1"/>
  <c r="K3" i="1"/>
  <c r="K2" i="1"/>
  <c r="L2106" i="1" l="1"/>
  <c r="K2106" i="1"/>
  <c r="K2268" i="1" s="1"/>
  <c r="L2099" i="1"/>
  <c r="N2268" i="1"/>
  <c r="L2118" i="1"/>
  <c r="L2270" i="1" s="1"/>
  <c r="K2271" i="1"/>
  <c r="O2271" i="1" s="1"/>
  <c r="N2273" i="1"/>
  <c r="I62" i="4"/>
  <c r="I65" i="4" s="1"/>
  <c r="I23" i="4"/>
  <c r="N68" i="3"/>
  <c r="I264" i="3" s="1"/>
  <c r="F13" i="5" s="1"/>
  <c r="F40" i="5" s="1"/>
  <c r="L43" i="4"/>
  <c r="L66" i="4" s="1"/>
  <c r="K9" i="4"/>
  <c r="L67" i="4"/>
  <c r="N66" i="3"/>
  <c r="L23" i="4"/>
  <c r="I24" i="4"/>
  <c r="N49" i="2"/>
  <c r="I296" i="2" s="1"/>
  <c r="N21" i="2"/>
  <c r="L2268" i="1"/>
  <c r="K2272" i="1"/>
  <c r="K157" i="3" l="1"/>
  <c r="M157" i="3" s="1"/>
  <c r="K154" i="3"/>
  <c r="M154" i="3" s="1"/>
  <c r="K119" i="3"/>
  <c r="M119" i="3" s="1"/>
  <c r="K136" i="3"/>
  <c r="M136" i="3" s="1"/>
  <c r="K125" i="3"/>
  <c r="M125" i="3" s="1"/>
  <c r="K220" i="3"/>
  <c r="M220" i="3" s="1"/>
  <c r="K236" i="3"/>
  <c r="M236" i="3" s="1"/>
  <c r="K219" i="3"/>
  <c r="M219" i="3" s="1"/>
  <c r="K210" i="3"/>
  <c r="M210" i="3" s="1"/>
  <c r="K198" i="3"/>
  <c r="M198" i="3" s="1"/>
  <c r="K183" i="3"/>
  <c r="M183" i="3" s="1"/>
  <c r="K140" i="3"/>
  <c r="M140" i="3" s="1"/>
  <c r="K79" i="3"/>
  <c r="M79" i="3" s="1"/>
  <c r="K254" i="3"/>
  <c r="M254" i="3" s="1"/>
  <c r="K207" i="3"/>
  <c r="M207" i="3" s="1"/>
  <c r="K180" i="3"/>
  <c r="M180" i="3" s="1"/>
  <c r="K101" i="3"/>
  <c r="M101" i="3" s="1"/>
  <c r="K95" i="3"/>
  <c r="M95" i="3" s="1"/>
  <c r="K250" i="3"/>
  <c r="M250" i="3" s="1"/>
  <c r="K213" i="3"/>
  <c r="M213" i="3" s="1"/>
  <c r="K204" i="3"/>
  <c r="M204" i="3" s="1"/>
  <c r="K177" i="3"/>
  <c r="M177" i="3" s="1"/>
  <c r="K91" i="3"/>
  <c r="K142" i="3"/>
  <c r="M142" i="3" s="1"/>
  <c r="K253" i="3"/>
  <c r="M253" i="3" s="1"/>
  <c r="K247" i="3"/>
  <c r="M247" i="3" s="1"/>
  <c r="K201" i="3"/>
  <c r="M201" i="3" s="1"/>
  <c r="K195" i="3"/>
  <c r="M195" i="3" s="1"/>
  <c r="K174" i="3"/>
  <c r="M174" i="3" s="1"/>
  <c r="K83" i="2"/>
  <c r="M83" i="2" s="1"/>
  <c r="K229" i="2"/>
  <c r="M229" i="2" s="1"/>
  <c r="K90" i="2"/>
  <c r="M90" i="2" s="1"/>
  <c r="K256" i="2"/>
  <c r="M256" i="2" s="1"/>
  <c r="K117" i="2"/>
  <c r="M117" i="2" s="1"/>
  <c r="K169" i="2"/>
  <c r="M169" i="2" s="1"/>
  <c r="K142" i="2"/>
  <c r="M142" i="2" s="1"/>
  <c r="K217" i="2"/>
  <c r="M217" i="2" s="1"/>
  <c r="K160" i="2"/>
  <c r="M160" i="2" s="1"/>
  <c r="K116" i="2"/>
  <c r="M116" i="2" s="1"/>
  <c r="K96" i="2"/>
  <c r="M96" i="2" s="1"/>
  <c r="K226" i="2"/>
  <c r="M226" i="2" s="1"/>
  <c r="K276" i="2"/>
  <c r="M276" i="2" s="1"/>
  <c r="K205" i="2"/>
  <c r="M205" i="2" s="1"/>
  <c r="K124" i="2"/>
  <c r="M124" i="2" s="1"/>
  <c r="K168" i="2"/>
  <c r="M168" i="2" s="1"/>
  <c r="K154" i="2"/>
  <c r="M154" i="2" s="1"/>
  <c r="K145" i="2"/>
  <c r="M145" i="2" s="1"/>
  <c r="K243" i="2"/>
  <c r="M243" i="2" s="1"/>
  <c r="L2272" i="1"/>
  <c r="L2273" i="1" s="1"/>
  <c r="I63" i="4"/>
  <c r="N68" i="4"/>
  <c r="I307" i="4" s="1"/>
  <c r="K76" i="2"/>
  <c r="M76" i="2" s="1"/>
  <c r="K67" i="2"/>
  <c r="M67" i="2" s="1"/>
  <c r="E13" i="5"/>
  <c r="E40" i="5" s="1"/>
  <c r="N66" i="4"/>
  <c r="N23" i="4"/>
  <c r="K51" i="2"/>
  <c r="M51" i="2" s="1"/>
  <c r="K2273" i="1"/>
  <c r="O2273" i="1" s="1"/>
  <c r="O2272" i="1"/>
  <c r="L91" i="3" l="1"/>
  <c r="L256" i="3" s="1"/>
  <c r="I258" i="3" s="1"/>
  <c r="M91" i="3"/>
  <c r="M256" i="3"/>
  <c r="I259" i="3" s="1"/>
  <c r="K104" i="4"/>
  <c r="M104" i="4" s="1"/>
  <c r="K94" i="4"/>
  <c r="M94" i="4" s="1"/>
  <c r="K281" i="4"/>
  <c r="K139" i="4"/>
  <c r="M139" i="4" s="1"/>
  <c r="K297" i="4"/>
  <c r="M297" i="4" s="1"/>
  <c r="K130" i="4"/>
  <c r="M130" i="4" s="1"/>
  <c r="K232" i="4"/>
  <c r="M232" i="4" s="1"/>
  <c r="K184" i="4"/>
  <c r="M184" i="4" s="1"/>
  <c r="K284" i="4"/>
  <c r="M284" i="4" s="1"/>
  <c r="K235" i="4"/>
  <c r="M235" i="4" s="1"/>
  <c r="K134" i="4"/>
  <c r="M134" i="4" s="1"/>
  <c r="K113" i="4"/>
  <c r="M113" i="4" s="1"/>
  <c r="K223" i="4"/>
  <c r="M223" i="4" s="1"/>
  <c r="K196" i="4"/>
  <c r="M196" i="4" s="1"/>
  <c r="K176" i="4"/>
  <c r="M176" i="4" s="1"/>
  <c r="K154" i="4"/>
  <c r="M154" i="4" s="1"/>
  <c r="K199" i="4"/>
  <c r="M199" i="4" s="1"/>
  <c r="K135" i="4"/>
  <c r="M135" i="4" s="1"/>
  <c r="K161" i="4"/>
  <c r="M161" i="4" s="1"/>
  <c r="K275" i="4"/>
  <c r="M275" i="4" s="1"/>
  <c r="K151" i="4"/>
  <c r="M151" i="4" s="1"/>
  <c r="K197" i="4"/>
  <c r="M197" i="4" s="1"/>
  <c r="K239" i="4"/>
  <c r="M239" i="4" s="1"/>
  <c r="K148" i="4"/>
  <c r="M148" i="4" s="1"/>
  <c r="M288" i="2"/>
  <c r="I291" i="2" s="1"/>
  <c r="L288" i="2"/>
  <c r="I290" i="2" s="1"/>
  <c r="E22" i="5" s="1"/>
  <c r="G13" i="5"/>
  <c r="G40" i="5" s="1"/>
  <c r="I262" i="3" l="1"/>
  <c r="F22" i="5"/>
  <c r="F29" i="5" s="1"/>
  <c r="F30" i="5" s="1"/>
  <c r="L281" i="4"/>
  <c r="L299" i="4" s="1"/>
  <c r="I301" i="4" s="1"/>
  <c r="M281" i="4"/>
  <c r="M299" i="4" s="1"/>
  <c r="I302" i="4" s="1"/>
  <c r="I294" i="2"/>
  <c r="E29" i="5"/>
  <c r="E30" i="5" s="1"/>
  <c r="G22" i="5" l="1"/>
  <c r="G29" i="5" s="1"/>
  <c r="G30" i="5" s="1"/>
  <c r="I305" i="4"/>
</calcChain>
</file>

<file path=xl/sharedStrings.xml><?xml version="1.0" encoding="utf-8"?>
<sst xmlns="http://schemas.openxmlformats.org/spreadsheetml/2006/main" count="18441" uniqueCount="376">
  <si>
    <t>Sort Order</t>
  </si>
  <si>
    <t>Year</t>
  </si>
  <si>
    <t>Facility / Firm</t>
  </si>
  <si>
    <t>Type</t>
  </si>
  <si>
    <t>Primary / Secondary Claim</t>
  </si>
  <si>
    <t>Fuel (Primary)</t>
  </si>
  <si>
    <t>Does Generation Serve PSE Load?</t>
  </si>
  <si>
    <t>MWh</t>
  </si>
  <si>
    <t>lbs CO2/MWh</t>
  </si>
  <si>
    <t>Short Tons CO2</t>
  </si>
  <si>
    <t>Metric Tons</t>
  </si>
  <si>
    <t>Notes</t>
  </si>
  <si>
    <t>Emissions Factor (Tons CO2/mmBtu)</t>
  </si>
  <si>
    <t>MMBtu (from EIA-923)</t>
  </si>
  <si>
    <t>Total Short Tons CO2</t>
  </si>
  <si>
    <t>Total Net Gen. (MWh) from EIA-923</t>
  </si>
  <si>
    <t>Calculated Emission Rate</t>
  </si>
  <si>
    <t>Emission Factor Notes</t>
  </si>
  <si>
    <t>Electron</t>
  </si>
  <si>
    <t>Generation - Hydro</t>
  </si>
  <si>
    <t>PSE Generation</t>
  </si>
  <si>
    <t>Renewable</t>
  </si>
  <si>
    <t>Yes</t>
  </si>
  <si>
    <t>Hydro</t>
  </si>
  <si>
    <t>Lower Baker</t>
  </si>
  <si>
    <t>Snoqualmie Falls #1</t>
  </si>
  <si>
    <t>Snoqualmie Falls #2</t>
  </si>
  <si>
    <t>Upper Baker</t>
  </si>
  <si>
    <t>Crystal Mountain</t>
  </si>
  <si>
    <t>Generation - Oil/Gas/Wind</t>
  </si>
  <si>
    <t>Diesel</t>
  </si>
  <si>
    <t>GHG Inventory Table 3-2</t>
  </si>
  <si>
    <t>GHG Inventory Table 3-1</t>
  </si>
  <si>
    <t>GHG Inventory Table 5-3</t>
  </si>
  <si>
    <t>GHG Inventory Table 6-3</t>
  </si>
  <si>
    <t>GHG Inventory Table</t>
  </si>
  <si>
    <t>EPA GHG MRR Subpart C (40 CFR 98.33) Tier 4, 0.138 MMBtu/gallon</t>
  </si>
  <si>
    <t>Deferral Offsets</t>
  </si>
  <si>
    <t>Secondary</t>
  </si>
  <si>
    <t>System</t>
  </si>
  <si>
    <t>Encogen</t>
  </si>
  <si>
    <t>Gas</t>
  </si>
  <si>
    <t>Ferndale Co-Generation</t>
  </si>
  <si>
    <t>Freddie #1</t>
  </si>
  <si>
    <t>Fredonia</t>
  </si>
  <si>
    <t>Fredonia 3 &amp; 4</t>
  </si>
  <si>
    <t>Fredrickson 1 &amp; 2</t>
  </si>
  <si>
    <t>Goldendale</t>
  </si>
  <si>
    <t>Hopkins Ridge (W184)</t>
  </si>
  <si>
    <t>Wind</t>
  </si>
  <si>
    <t>Lower Snake River</t>
  </si>
  <si>
    <t>Mint Farm</t>
  </si>
  <si>
    <t>Sumas</t>
  </si>
  <si>
    <t>Whitehorn 2&amp;3</t>
  </si>
  <si>
    <t>Wild Horse (W183)</t>
  </si>
  <si>
    <t>Colstrip 1 &amp; 2</t>
  </si>
  <si>
    <t>Generation - Steam</t>
  </si>
  <si>
    <t>Coal</t>
  </si>
  <si>
    <t>CEMS reported value, from GHG Inventory report, Table 3-2</t>
  </si>
  <si>
    <t>CEMS reported value, from GHG Inventory report Table 3-2</t>
  </si>
  <si>
    <t>CEMS reported value, from GHG Inventory report Table 5-3</t>
  </si>
  <si>
    <t>CEMS reported value, from GHG Inventory report 6-3</t>
  </si>
  <si>
    <t>CEMS reported value, from GHG Inventory report</t>
  </si>
  <si>
    <t>Colstrip 3 &amp; 4</t>
  </si>
  <si>
    <t>Avista Energy</t>
  </si>
  <si>
    <t>Interchange - In</t>
  </si>
  <si>
    <t>Avista Nichols Pump</t>
  </si>
  <si>
    <t>Interchange-in, secondardy purchases to service PSE load, unspecified</t>
  </si>
  <si>
    <t>Black Creek Hydro</t>
  </si>
  <si>
    <t>BPA</t>
  </si>
  <si>
    <t>Cargill Power Markets</t>
  </si>
  <si>
    <t>Constellation Power Source, Inc.</t>
  </si>
  <si>
    <t>Deviation</t>
  </si>
  <si>
    <t>Douglas County PUD #1</t>
  </si>
  <si>
    <t>Franklin County PUD #1</t>
  </si>
  <si>
    <t>Morgan Stanley CG</t>
  </si>
  <si>
    <t>Pacific Gas &amp; Elec - Exchange</t>
  </si>
  <si>
    <t>Powerex - Exchange</t>
  </si>
  <si>
    <t>Powerex Corp.</t>
  </si>
  <si>
    <t>Seattle City Light Marketing</t>
  </si>
  <si>
    <t>Shell Energy (Coral Pwr)</t>
  </si>
  <si>
    <t>Tacoma Power</t>
  </si>
  <si>
    <t>Tacoma, City of</t>
  </si>
  <si>
    <t>TransAlta Energy Marketing</t>
  </si>
  <si>
    <t>Interchange - Out</t>
  </si>
  <si>
    <t>Citigroup Energy Inc</t>
  </si>
  <si>
    <t>Exelon Generation Co LLC</t>
  </si>
  <si>
    <t>Interchange-out, secondardy purchases to service PSE load, unspecified</t>
  </si>
  <si>
    <t>Storage/Interchange - Out</t>
  </si>
  <si>
    <t>3 Bar G Wind Turbine #3 LLC</t>
  </si>
  <si>
    <t>Purchases - Firm</t>
  </si>
  <si>
    <t>Firm Primary</t>
  </si>
  <si>
    <t>Barclays Bank Plc</t>
  </si>
  <si>
    <t>System power (but Firm Contract)</t>
  </si>
  <si>
    <t>BC Hydro (Point Roberts)</t>
  </si>
  <si>
    <t>Bio Energy Washington (BEW)</t>
  </si>
  <si>
    <t>Landfill Gas</t>
  </si>
  <si>
    <t>Black Creek Hydro Inc</t>
  </si>
  <si>
    <t>Book Outs - EITF 03-11</t>
  </si>
  <si>
    <t>Not applicable, financial settlement only</t>
  </si>
  <si>
    <t>For correcting sale &amp; purchases on same line at same time</t>
  </si>
  <si>
    <t>Per Ken Finnicle - "The BPA contract is a hydroelectric contract.  BPA provides to PSE the Army Corps of Engineers energy losses for flood storage space in Upper Baker."</t>
  </si>
  <si>
    <t>Solar</t>
  </si>
  <si>
    <t>BPA Firm - WNP#3 Exchange</t>
  </si>
  <si>
    <t>Per Brennan Mueller: "The BPA WNP3 agreement works the same way [as Barclays] but the price (and maybe quantity) are tied to the performance of "proxy" nuclear plants. This agreement originated as compensation to PSE from BPA for a potential nuclear plant that we invested in but never got built.</t>
  </si>
  <si>
    <t>CC Solar 1 and CC Solar 2</t>
  </si>
  <si>
    <t>Chelan PUD - RI &amp; RR</t>
  </si>
  <si>
    <t>Chelan PUD - Rock Island Syst #2</t>
  </si>
  <si>
    <t>Chelan PUD - Rocky Reach</t>
  </si>
  <si>
    <t>Credit Suisse Energy, LLC</t>
  </si>
  <si>
    <t>Douglas PUD - Wells Project</t>
  </si>
  <si>
    <t>Edaleen Dairy LLC</t>
  </si>
  <si>
    <t>Digester</t>
  </si>
  <si>
    <t>Farm Power Lynden LLC</t>
  </si>
  <si>
    <t>Farm Power Rexville LLC</t>
  </si>
  <si>
    <t>Grant PUD - Priest Rapids</t>
  </si>
  <si>
    <t>Grant PUD - Priest Rapids Project</t>
  </si>
  <si>
    <t>Grant PUD - Wanapum</t>
  </si>
  <si>
    <t>Island Community Solar LLC</t>
  </si>
  <si>
    <t>JP Morgan Ventures Energy</t>
  </si>
  <si>
    <t>Klamath Falls (Iberdrola)</t>
  </si>
  <si>
    <t>CCCT</t>
  </si>
  <si>
    <t>Factor from EPA CPP TSD, pp. 41-50; Fuel use MMBtu (for Elec.) and Net Gen (MWh) from EIA-923 in the reporting year</t>
  </si>
  <si>
    <t>Klondike Wind Power III</t>
  </si>
  <si>
    <t>Knudsen Wind Turbine #1</t>
  </si>
  <si>
    <t>NWestern Energy(MPC) Firm Contract</t>
  </si>
  <si>
    <t>Colstrip 100 MW contract</t>
  </si>
  <si>
    <t>Calculated emission rate from PSE GHG Inventory report, Table 3-2</t>
  </si>
  <si>
    <t>Calculated emission rate from PSE GHG Inventory report, Table 5-3</t>
  </si>
  <si>
    <t>Calculated emission rate from PSE GHG Inventory report, Table 6-3</t>
  </si>
  <si>
    <t>Qualco Energy</t>
  </si>
  <si>
    <t>Rainier Bio Gas</t>
  </si>
  <si>
    <t>Sempra Energy Trading</t>
  </si>
  <si>
    <t>Skookumchuck Hydro</t>
  </si>
  <si>
    <t>Smith Creek Hydro</t>
  </si>
  <si>
    <t>Snohomish PUD Conservation</t>
  </si>
  <si>
    <t>Swauk Wind</t>
  </si>
  <si>
    <t>Transalta Centralia Generation LLC</t>
  </si>
  <si>
    <t>Coal contract (retirement settlement agreement)</t>
  </si>
  <si>
    <t>Van Dyk - S Holsteins</t>
  </si>
  <si>
    <t>VanderHaak Dairy Digester</t>
  </si>
  <si>
    <t>WASCO Hydro</t>
  </si>
  <si>
    <t>Purchases - PURPA</t>
  </si>
  <si>
    <t>BIO FUEL WA</t>
  </si>
  <si>
    <t>Biomass</t>
  </si>
  <si>
    <t>Electron Hydro, LLC</t>
  </si>
  <si>
    <t>Emerald City Renewables</t>
  </si>
  <si>
    <t>Landfill gas</t>
  </si>
  <si>
    <t>Hutchinson Creek</t>
  </si>
  <si>
    <t>Koma Kulshan Associates</t>
  </si>
  <si>
    <t>Lake Washington -- Finn Hill</t>
  </si>
  <si>
    <t>March Point Cogen. - 1 &amp; 2</t>
  </si>
  <si>
    <t>Nooksack</t>
  </si>
  <si>
    <t>Port Townsend Paper Co.</t>
  </si>
  <si>
    <t>Black Liquor</t>
  </si>
  <si>
    <t>Puyallup Energy Recovery Company</t>
  </si>
  <si>
    <t>Spokane MSW</t>
  </si>
  <si>
    <t>MSW</t>
  </si>
  <si>
    <t>Not renewable</t>
  </si>
  <si>
    <t>Sumas Cogeneration</t>
  </si>
  <si>
    <t>Sygitowicz Creek</t>
  </si>
  <si>
    <t>Tenaska</t>
  </si>
  <si>
    <t>Twin Falls Hydro</t>
  </si>
  <si>
    <t>Weeks Falls</t>
  </si>
  <si>
    <t>Arizona Public Service</t>
  </si>
  <si>
    <t>Purchases - Secondary</t>
  </si>
  <si>
    <t>ATCO Power Canada</t>
  </si>
  <si>
    <t>Avista Corp. WWP Division</t>
  </si>
  <si>
    <t>Secondary purchases to serve PSE load, unspecified</t>
  </si>
  <si>
    <t>Bear Energy LP</t>
  </si>
  <si>
    <t>Benton County PUD</t>
  </si>
  <si>
    <t>Black Hills Power</t>
  </si>
  <si>
    <t>BNP Paribas Energy Trading</t>
  </si>
  <si>
    <t>When power is purchased and sold on the same line at the same time, financial settlement only, no MWhrs are delivered (cancels out)</t>
  </si>
  <si>
    <t>BP Energy Co.</t>
  </si>
  <si>
    <t>British Columbia Transmission Corp</t>
  </si>
  <si>
    <t>Brookfield Energy Marketing</t>
  </si>
  <si>
    <t>Burbank, City of</t>
  </si>
  <si>
    <t>CAISO EESC Load Undistributed Costs</t>
  </si>
  <si>
    <t>California ISO</t>
  </si>
  <si>
    <t>Calpine Energy Management</t>
  </si>
  <si>
    <t>Calpine Energy Services</t>
  </si>
  <si>
    <t>Cargill (Financial)</t>
  </si>
  <si>
    <t>Chelan County PUD #1</t>
  </si>
  <si>
    <t>Cincinnati Gas &amp; Electric Co</t>
  </si>
  <si>
    <t>Cinergy Services</t>
  </si>
  <si>
    <t>Citigroup Energy (Financial)</t>
  </si>
  <si>
    <t>City of Idaho Falls</t>
  </si>
  <si>
    <t>Clark Public Utilities</t>
  </si>
  <si>
    <t>Clatskanie PUD</t>
  </si>
  <si>
    <t>Conoco, Inc.</t>
  </si>
  <si>
    <t>Sales to other entities (Sales for Resale) for the purpose of balancing PSE system load</t>
  </si>
  <si>
    <t>CP Energy Marketing (Epcor)</t>
  </si>
  <si>
    <t>DB Energy Trading LLC</t>
  </si>
  <si>
    <t>Eagle Energy Partners</t>
  </si>
  <si>
    <t>EDF Trading (Financial)</t>
  </si>
  <si>
    <t>EDF Trading NA LLC</t>
  </si>
  <si>
    <t>Endure Energy LLC</t>
  </si>
  <si>
    <t>ENMAX Energy Marketing, Inc.</t>
  </si>
  <si>
    <t>Epcor Merchant &amp; Capital</t>
  </si>
  <si>
    <t>Eugene Water &amp; Electric</t>
  </si>
  <si>
    <t>Exelon Generation (Financial)</t>
  </si>
  <si>
    <t>Fortis Energy Marketing &amp; Trading</t>
  </si>
  <si>
    <t>Grant County PUD #2</t>
  </si>
  <si>
    <t>Grays Harbor PUD #1</t>
  </si>
  <si>
    <t>Highland Energy LLC</t>
  </si>
  <si>
    <t>Hinson Power Company</t>
  </si>
  <si>
    <t>Iberdrola Renewables (PPM Energy)</t>
  </si>
  <si>
    <t>Idaho Falls Power</t>
  </si>
  <si>
    <t>Idaho Power Company</t>
  </si>
  <si>
    <t>Integrys Energy Services, Inc</t>
  </si>
  <si>
    <t>Interchange-out deviation</t>
  </si>
  <si>
    <t>Interchange-out, secondardy purchases to servce PSE load, unspecified</t>
  </si>
  <si>
    <t>J. Aron &amp; Company</t>
  </si>
  <si>
    <t>King County</t>
  </si>
  <si>
    <t>Klamath Falls, City of</t>
  </si>
  <si>
    <t>Lehman Bros Commodity Services</t>
  </si>
  <si>
    <t>Los Angeles Dept. Water &amp; Power</t>
  </si>
  <si>
    <t>Louis Dreyfus Energy</t>
  </si>
  <si>
    <t>Macquarie Energy LLC</t>
  </si>
  <si>
    <t>Merrill Lynch Commodities</t>
  </si>
  <si>
    <t>Modesto Irrigation District</t>
  </si>
  <si>
    <t>Morgan Stanley CG (Financial)</t>
  </si>
  <si>
    <t>N. California Power Agency</t>
  </si>
  <si>
    <t>Natur Ener USA</t>
  </si>
  <si>
    <t>New Mexico, Public Service Company</t>
  </si>
  <si>
    <t>NextEra Energy Power Marketing</t>
  </si>
  <si>
    <t>Noble Americas Energy Solutions</t>
  </si>
  <si>
    <t>Noble Americas Gas &amp; Power</t>
  </si>
  <si>
    <t>NorthPoint Energy Solutions, Inc.</t>
  </si>
  <si>
    <t>Northwestern Energy</t>
  </si>
  <si>
    <t>Occidental Power Services</t>
  </si>
  <si>
    <t>Okanogan PUD</t>
  </si>
  <si>
    <t>Pacific Northwest Generatin Coop.</t>
  </si>
  <si>
    <t>Pacific Summit Energy LLC</t>
  </si>
  <si>
    <t>Pacificorp</t>
  </si>
  <si>
    <t>PG&amp;E Energy Trading</t>
  </si>
  <si>
    <t>Pinnacle West Capital Corp</t>
  </si>
  <si>
    <t>Pinnacle West Marketing &amp; Trading</t>
  </si>
  <si>
    <t>Portland General Electric</t>
  </si>
  <si>
    <t>PP&amp;L Montana, LLC.</t>
  </si>
  <si>
    <t>Public Service of Colorado</t>
  </si>
  <si>
    <t>Rainbow Energy Marketing</t>
  </si>
  <si>
    <t>Redding, City of</t>
  </si>
  <si>
    <t>Sacramento Municipal</t>
  </si>
  <si>
    <t>San Diego Gas &amp; Electric</t>
  </si>
  <si>
    <t>Shell Energy NA (Financial)</t>
  </si>
  <si>
    <t>Sierra Pacific Industries</t>
  </si>
  <si>
    <t>Sierra Pacific Power</t>
  </si>
  <si>
    <t>Silicon Valley Pwr - Santa Clara</t>
  </si>
  <si>
    <t>Snohomish County PUD #1</t>
  </si>
  <si>
    <t>Southern Cal - Edison</t>
  </si>
  <si>
    <t>SUEZ Energy Marketing (Tractebel)</t>
  </si>
  <si>
    <t>Talen Energy (PPL Energy Plus)</t>
  </si>
  <si>
    <t>Tenaska Power Services Co.</t>
  </si>
  <si>
    <t>The Energy Authority</t>
  </si>
  <si>
    <t>TransCanada Energy Marketing</t>
  </si>
  <si>
    <t>TransCanada Energy Sales Ltd</t>
  </si>
  <si>
    <t>TransCanada Power Corp.</t>
  </si>
  <si>
    <t>Tri-State Generation and Transmissi</t>
  </si>
  <si>
    <t>Turlock Irrigation District</t>
  </si>
  <si>
    <t>UBS AG</t>
  </si>
  <si>
    <t>Vitol Inc.</t>
  </si>
  <si>
    <t>Western Area Power Association</t>
  </si>
  <si>
    <t>Wild Horse Test Power</t>
  </si>
  <si>
    <t>Williams Power Company</t>
  </si>
  <si>
    <t>Sales for Resale</t>
  </si>
  <si>
    <t>Fortis BC</t>
  </si>
  <si>
    <t>Nevada Power Company</t>
  </si>
  <si>
    <t>Synergy Power Marketing</t>
  </si>
  <si>
    <t>From CEMS Report (Subpart D) / Part 75 / Acid Rain</t>
  </si>
  <si>
    <t>Generation - Steam, Oil &amp; Gas</t>
  </si>
  <si>
    <t>Oil</t>
  </si>
  <si>
    <t>Fredonia 1 &amp; 2</t>
  </si>
  <si>
    <t>For correcting sale &amp; purchases on same line at same time, assign zero emission rate</t>
  </si>
  <si>
    <t>BPA - NWPP Reserve Sharing Energy</t>
  </si>
  <si>
    <t>GRIDFORCE ENERGY MANAGEMENT, LLC.</t>
  </si>
  <si>
    <t>EIM Purchases</t>
  </si>
  <si>
    <t xml:space="preserve">Treat these as secondary purchases even if it's a PSE resource. The way EIM works: Step 1) Actual meter read compared to base schedule (in the hour), Step 2) If meter &gt; than base schedule, sale occurred. </t>
  </si>
  <si>
    <t>CAISO PRSC Undistributed Costs</t>
  </si>
  <si>
    <t>Colstrip - Energy Imbalance Market</t>
  </si>
  <si>
    <t>Fredonia - Energy Imbalance Market</t>
  </si>
  <si>
    <t>MID-C for Energy Imbalance Market</t>
  </si>
  <si>
    <t>Snoqualmie-Energy Imbalance Market</t>
  </si>
  <si>
    <t>Transmission by Others</t>
  </si>
  <si>
    <t>Our power over other lines, 3rd party sales (wholesale)</t>
  </si>
  <si>
    <t>BPA - CA Wind Integration</t>
  </si>
  <si>
    <t>BPA - PTP Transactions</t>
  </si>
  <si>
    <t>BPA - Spin Reserv Requirement</t>
  </si>
  <si>
    <t>BPA IS - Hourly Non-Firm</t>
  </si>
  <si>
    <t>This is wholesale power sales. Sales to other entities (Sales for Resale) for the purpose of balancing PSE system load.</t>
  </si>
  <si>
    <t>EIM Sales</t>
  </si>
  <si>
    <t xml:space="preserve">MWh Sum (for temp rates): </t>
  </si>
  <si>
    <t xml:space="preserve">2016 Quick Look - </t>
  </si>
  <si>
    <t>lb/MWh</t>
  </si>
  <si>
    <t>Estimated, 2011-2015 % Year Average Commerce Fuel Mix Factor (lbCO2/MWh factor):</t>
  </si>
  <si>
    <t>PSE Owned Emissions:</t>
  </si>
  <si>
    <t>PSE Firm Purchases:</t>
  </si>
  <si>
    <t xml:space="preserve">Total: </t>
  </si>
  <si>
    <t>Needs:</t>
  </si>
  <si>
    <t>Actual emissions from PSE-owned generation (including Colstrip &amp; Freddy I shares)</t>
  </si>
  <si>
    <t>Emission factors for secondary purchases from Commerce</t>
  </si>
  <si>
    <t>Centralia Power Deliveries: Assign calculated rate (EIA-923) to direct Centralia power, Commerce system rate for "Other Deliveries" and "Bookouts". Data Source: Drew Graville</t>
  </si>
  <si>
    <t>EIA-923 data to calculate firm emission rates (up to November as of 2.8.2017, check back)</t>
  </si>
  <si>
    <t>Steps for Collecting:</t>
  </si>
  <si>
    <t>Emission reports for PSE generation (eGGRT final), will need to roll up units to entire plant (Environmental Services, currently Joey, Steve, Ruth)</t>
  </si>
  <si>
    <t>Power Cost Summary Reports (for Firm &amp; Secondary MWh)</t>
  </si>
  <si>
    <t xml:space="preserve">Types of Data from the Power Cost Report: </t>
  </si>
  <si>
    <t>Generation: PSE direct emissions</t>
  </si>
  <si>
    <t>Purchases - Firm / PURPA: Direct purchase from a plant for energy delivery to customers</t>
  </si>
  <si>
    <t>Purchases - Secondary: Cannot specify resource, power purchases for energy delivery to customers</t>
  </si>
  <si>
    <t xml:space="preserve">EIM Purchases / Sales: Treat these as secondary purchases even if it's a PSE resource. The way EIM works: Step 1) Actual meter read compared to base schedule (in the hour), Step 2) If meter &gt; than base schedule, sale occurred. </t>
  </si>
  <si>
    <t>Transmission by Others: Our power over other lines, 3rd party sales (wholesale)</t>
  </si>
  <si>
    <t>Sales for Resale: This is wholesale power sales. Sales to other entities (Sales for Resale) for the purpose of balancing PSE system load.</t>
  </si>
  <si>
    <t>Transalta: This requires a breakout. Drew will do this once the Fuel Mix process begins in Q2</t>
  </si>
  <si>
    <t>Emission Estimates for Firm</t>
  </si>
  <si>
    <t>EIA-923 generation and heat rate data, heat rate factors from EPA CPP</t>
  </si>
  <si>
    <t>https://www.eia.gov/electricity/data/eia923/</t>
  </si>
  <si>
    <t>Emission Estimates for Secondary</t>
  </si>
  <si>
    <t>Provided by Commerce (Fuel Mix Methodology)</t>
  </si>
  <si>
    <t>Population Estimates</t>
  </si>
  <si>
    <t>2016 Report</t>
  </si>
  <si>
    <t>ALT Emission Rate</t>
  </si>
  <si>
    <t>Sum PSE</t>
  </si>
  <si>
    <t>PSE Rate</t>
  </si>
  <si>
    <t>Short Tons</t>
  </si>
  <si>
    <t>Report all sales and purchases separately for each trading entity</t>
  </si>
  <si>
    <t>Net sales: company’s fleet average emissions rate</t>
  </si>
  <si>
    <t>Net purchases: Dept. of Commerce’s fuel mix emissions rate</t>
  </si>
  <si>
    <t>All Firm</t>
  </si>
  <si>
    <t>Firm Unspecified</t>
  </si>
  <si>
    <t>Commerce Rate in 2008</t>
  </si>
  <si>
    <t>Commerce Rate in 2012</t>
  </si>
  <si>
    <t>Same as above in Metric Tons</t>
  </si>
  <si>
    <t>Sum of Unspecified short ton emissions only</t>
  </si>
  <si>
    <t>Commerce Rate, lb/MWh</t>
  </si>
  <si>
    <t>Coal contract (retirement settlement agreement, updated to reflect market purchase option)</t>
  </si>
  <si>
    <t>Transalta Centralia Generation LLC - Bookout Source Other Adjustment</t>
  </si>
  <si>
    <t>System power / Centralia Adjustment</t>
  </si>
  <si>
    <t>PSE &amp; Avista agreed to the following test years:</t>
  </si>
  <si>
    <t>2008 to represent a high emissions year, 2012 to represent a low emissions year, and the current RY (2016)</t>
  </si>
  <si>
    <t>High emissions year in the NWPP</t>
  </si>
  <si>
    <t>Low emissions year in the NWPP</t>
  </si>
  <si>
    <t>Current reporting year</t>
  </si>
  <si>
    <t>Rationale for selecting</t>
  </si>
  <si>
    <t>Known sources, include firm contracts</t>
  </si>
  <si>
    <t>Aggregate net system purchases and sales</t>
  </si>
  <si>
    <t>Counterparty by counterparty net system</t>
  </si>
  <si>
    <t>PSE Renewable</t>
  </si>
  <si>
    <t>Firm Renewable</t>
  </si>
  <si>
    <t>PSE &amp; Firm Renewable %</t>
  </si>
  <si>
    <t>PSE Owned + Firm Rate, lb/MWh</t>
  </si>
  <si>
    <t>PSE Own + Firm Rate</t>
  </si>
  <si>
    <t>PSE Own + Firm Rate in 2008</t>
  </si>
  <si>
    <t>Difference (Short Tons)</t>
  </si>
  <si>
    <t>PSE Own + Firm Rate in 2012</t>
  </si>
  <si>
    <t>PSE Own + Firm Rate in 2016</t>
  </si>
  <si>
    <t>Commerce Rate in 2016</t>
  </si>
  <si>
    <t>Unspecified Purchases</t>
  </si>
  <si>
    <t>Unspecified Purchases (MWh)</t>
  </si>
  <si>
    <t>Unspecified Sales</t>
  </si>
  <si>
    <t>Net Delivered (MWh)</t>
  </si>
  <si>
    <t>Unspecified Delivered Commerce Rate</t>
  </si>
  <si>
    <t>Unspecified Sales PSE Own+Firm Rate</t>
  </si>
  <si>
    <t>Unspecified Emissions - Netting Method Deliveries</t>
  </si>
  <si>
    <t>Unspecified Emissions - Netting Methods Sales</t>
  </si>
  <si>
    <t>Unspecified Emissions - Sum of All MWh x Commerce Rate</t>
  </si>
  <si>
    <t>Net MWh</t>
  </si>
  <si>
    <t>Net Difference (Netting - Sum)</t>
  </si>
  <si>
    <t>Unspecified Sales (MWh)</t>
  </si>
  <si>
    <t>Comparison of Emissions Using WUTC "Net Out" Methodology Recommendation</t>
  </si>
  <si>
    <t>CO2 Emissions - Sum of all Purchase &amp; Sales x Commerce Rate</t>
  </si>
  <si>
    <t>CO2 Emissions - Net Purchase &amp; Sales by Counterparty, then apply rates</t>
  </si>
  <si>
    <t>CO2 Emission Rates</t>
  </si>
  <si>
    <t>Non-Firm Purchases &amp; Sales</t>
  </si>
  <si>
    <t>% Firm Renewable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</si>
</sst>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_(* #,##0.0000000000_);_(* \(#,##0.0000000000\);_(* &quot;-&quot;??_);_(@_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4" fontId="2" fillId="0" borderId="0" xfId="1" applyNumberFormat="1" applyFont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0" applyFont="1" applyBorder="1"/>
    <xf numFmtId="4" fontId="2" fillId="0" borderId="0" xfId="1" applyNumberFormat="1" applyFont="1" applyBorder="1" applyAlignment="1">
      <alignment horizontal="center"/>
    </xf>
    <xf numFmtId="4" fontId="2" fillId="0" borderId="0" xfId="1" applyNumberFormat="1" applyFont="1" applyAlignment="1">
      <alignment horizontal="center" vertical="center"/>
    </xf>
    <xf numFmtId="4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4" fontId="2" fillId="0" borderId="1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4" fontId="2" fillId="2" borderId="0" xfId="1" applyNumberFormat="1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4" fontId="2" fillId="0" borderId="0" xfId="1" applyNumberFormat="1" applyFont="1" applyBorder="1" applyAlignment="1">
      <alignment horizontal="right" vertical="center"/>
    </xf>
    <xf numFmtId="4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43" fontId="2" fillId="0" borderId="0" xfId="1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164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4" fontId="2" fillId="3" borderId="0" xfId="1" applyNumberFormat="1" applyFont="1" applyFill="1" applyBorder="1" applyAlignment="1">
      <alignment horizontal="center" vertical="center"/>
    </xf>
    <xf numFmtId="4" fontId="2" fillId="3" borderId="0" xfId="1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1" applyNumberFormat="1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4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0" xfId="1" applyNumberFormat="1" applyFont="1" applyFill="1" applyBorder="1" applyAlignment="1">
      <alignment horizontal="left" vertical="center"/>
    </xf>
    <xf numFmtId="4" fontId="2" fillId="5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2" fillId="6" borderId="0" xfId="1" applyNumberFormat="1" applyFont="1" applyFill="1" applyBorder="1" applyAlignment="1">
      <alignment horizontal="center" vertical="center"/>
    </xf>
    <xf numFmtId="4" fontId="2" fillId="6" borderId="0" xfId="1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3" fillId="6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0" fillId="7" borderId="0" xfId="0" applyFill="1" applyAlignment="1">
      <alignment vertical="center"/>
    </xf>
    <xf numFmtId="0" fontId="0" fillId="7" borderId="0" xfId="0" applyFill="1" applyBorder="1" applyAlignment="1">
      <alignment horizontal="right" vertical="center" wrapText="1"/>
    </xf>
    <xf numFmtId="3" fontId="0" fillId="7" borderId="0" xfId="0" applyNumberFormat="1" applyFill="1" applyAlignment="1">
      <alignment horizontal="center" vertical="center"/>
    </xf>
    <xf numFmtId="3" fontId="0" fillId="7" borderId="0" xfId="0" applyNumberFormat="1" applyFill="1" applyAlignment="1">
      <alignment vertical="center"/>
    </xf>
    <xf numFmtId="0" fontId="0" fillId="7" borderId="0" xfId="0" applyFill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3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3" fontId="0" fillId="0" borderId="10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right" vertical="center"/>
    </xf>
    <xf numFmtId="4" fontId="2" fillId="8" borderId="0" xfId="1" applyNumberFormat="1" applyFont="1" applyFill="1" applyBorder="1" applyAlignment="1">
      <alignment horizontal="center" vertical="center"/>
    </xf>
    <xf numFmtId="167" fontId="2" fillId="0" borderId="0" xfId="2" applyNumberFormat="1" applyFont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0" fillId="0" borderId="0" xfId="2" applyFont="1" applyAlignment="1">
      <alignment vertical="center"/>
    </xf>
    <xf numFmtId="167" fontId="2" fillId="0" borderId="12" xfId="2" applyNumberFormat="1" applyFont="1" applyBorder="1" applyAlignment="1">
      <alignment horizontal="center" vertical="center" wrapText="1"/>
    </xf>
    <xf numFmtId="167" fontId="2" fillId="0" borderId="1" xfId="2" applyNumberFormat="1" applyFont="1" applyBorder="1" applyAlignment="1">
      <alignment horizontal="center" vertical="center" wrapText="1"/>
    </xf>
    <xf numFmtId="167" fontId="2" fillId="0" borderId="13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2005%20-%202016%20multi-year%20clearinghouse%20v1%20with%20Commerce%20Secondary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-2014 All"/>
      <sheetName val="Chart - Total CO2 + Population"/>
      <sheetName val="Chart - CO2 w Hydro-Thermal Gen"/>
      <sheetName val="Chart data &amp; pivot table"/>
      <sheetName val="Chart Generation MWh"/>
      <sheetName val="Chart Gen % with % labels"/>
      <sheetName val="Chart Gen % with MWh labels"/>
      <sheetName val="Chart Metric tons with Pop"/>
      <sheetName val="Chart Metric tons with aMW"/>
      <sheetName val="Sheet2"/>
      <sheetName val="Chart Emissions Metric Tons"/>
      <sheetName val="Chart Emissions %"/>
      <sheetName val="Chart Emissions % Metric Tons"/>
      <sheetName val="Chart Emissions - Short Ton"/>
      <sheetName val="Pivot Tables &amp; Chart Data"/>
      <sheetName val="Year to Year Comparison"/>
      <sheetName val="2005-2016 Working data"/>
      <sheetName val="NWPP Emission Rates"/>
      <sheetName val="Rates for Discussion"/>
      <sheetName val="Sheet5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>
        <row r="24">
          <cell r="E24">
            <v>696.27801899214046</v>
          </cell>
        </row>
        <row r="25">
          <cell r="E25">
            <v>696.27801899214046</v>
          </cell>
        </row>
        <row r="26">
          <cell r="E26">
            <v>1132.1250533111745</v>
          </cell>
        </row>
        <row r="27">
          <cell r="E27">
            <v>665.75434897682396</v>
          </cell>
        </row>
        <row r="28">
          <cell r="E28">
            <v>845.2820744685913</v>
          </cell>
        </row>
        <row r="29">
          <cell r="E29">
            <v>842.57929999999999</v>
          </cell>
        </row>
        <row r="30">
          <cell r="E30">
            <v>819.2079</v>
          </cell>
        </row>
        <row r="31">
          <cell r="E31">
            <v>845.2820744685913</v>
          </cell>
        </row>
        <row r="32">
          <cell r="E32">
            <v>858.78959999999995</v>
          </cell>
        </row>
        <row r="33">
          <cell r="E33">
            <v>845.2820744685913</v>
          </cell>
        </row>
        <row r="34">
          <cell r="E34">
            <v>902.24030000000005</v>
          </cell>
        </row>
      </sheetData>
      <sheetData sheetId="18">
        <row r="3">
          <cell r="D3">
            <v>1045.7952862865941</v>
          </cell>
        </row>
        <row r="4">
          <cell r="D4">
            <v>1023.5733035868635</v>
          </cell>
        </row>
        <row r="5">
          <cell r="D5">
            <v>1132.1250513717666</v>
          </cell>
        </row>
        <row r="6">
          <cell r="D6">
            <v>903.13346574503635</v>
          </cell>
        </row>
        <row r="7">
          <cell r="D7">
            <v>904.65944483592443</v>
          </cell>
        </row>
        <row r="8">
          <cell r="D8">
            <v>1191.716320391361</v>
          </cell>
        </row>
        <row r="9">
          <cell r="D9">
            <v>1118.7938637421748</v>
          </cell>
        </row>
        <row r="10">
          <cell r="D10">
            <v>1024.4699545804308</v>
          </cell>
        </row>
        <row r="11">
          <cell r="D11">
            <v>1201.8007841674578</v>
          </cell>
        </row>
        <row r="12">
          <cell r="D12">
            <v>1013.8429781871461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80"/>
  <sheetViews>
    <sheetView workbookViewId="0">
      <pane ySplit="960" topLeftCell="A2093" activePane="bottomLeft"/>
      <selection activeCell="E2037" sqref="E2037"/>
      <selection pane="bottomLeft" activeCell="M2117" sqref="A2117:M2117"/>
    </sheetView>
  </sheetViews>
  <sheetFormatPr defaultRowHeight="12.75" x14ac:dyDescent="0.25"/>
  <cols>
    <col min="1" max="2" width="9.28515625" style="7" bestFit="1" customWidth="1"/>
    <col min="3" max="3" width="34" style="7" customWidth="1"/>
    <col min="4" max="5" width="19.140625" style="7" customWidth="1"/>
    <col min="6" max="6" width="13.7109375" style="7" customWidth="1"/>
    <col min="7" max="7" width="16.28515625" style="7" customWidth="1"/>
    <col min="8" max="8" width="34" style="7" customWidth="1"/>
    <col min="9" max="9" width="21.85546875" style="9" customWidth="1"/>
    <col min="10" max="10" width="12.42578125" style="9" bestFit="1" customWidth="1"/>
    <col min="11" max="11" width="12.5703125" style="9" customWidth="1"/>
    <col min="12" max="12" width="12.42578125" style="9" customWidth="1"/>
    <col min="13" max="13" width="15.140625" style="11" customWidth="1"/>
    <col min="14" max="14" width="14.28515625" style="20" customWidth="1"/>
    <col min="15" max="15" width="13.5703125" style="22" bestFit="1" customWidth="1"/>
    <col min="16" max="16" width="13.7109375" style="22" bestFit="1" customWidth="1"/>
    <col min="17" max="18" width="10.7109375" style="22" customWidth="1"/>
    <col min="19" max="16384" width="9.140625" style="7"/>
  </cols>
  <sheetData>
    <row r="1" spans="1:19" s="1" customFormat="1" ht="53.2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2</v>
      </c>
      <c r="I1" s="3" t="s">
        <v>7</v>
      </c>
      <c r="J1" s="4" t="s">
        <v>8</v>
      </c>
      <c r="K1" s="4" t="s">
        <v>9</v>
      </c>
      <c r="L1" s="4" t="s">
        <v>10</v>
      </c>
      <c r="M1" s="1" t="s">
        <v>11</v>
      </c>
      <c r="N1" s="5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2" t="s">
        <v>17</v>
      </c>
    </row>
    <row r="2" spans="1:19" x14ac:dyDescent="0.25">
      <c r="A2" s="7">
        <v>2</v>
      </c>
      <c r="B2" s="7">
        <v>2005</v>
      </c>
      <c r="C2" s="8" t="s">
        <v>18</v>
      </c>
      <c r="D2" s="8" t="s">
        <v>19</v>
      </c>
      <c r="E2" s="8" t="s">
        <v>20</v>
      </c>
      <c r="F2" s="7" t="s">
        <v>21</v>
      </c>
      <c r="G2" s="8" t="s">
        <v>22</v>
      </c>
      <c r="H2" s="8" t="s">
        <v>18</v>
      </c>
      <c r="I2" s="9">
        <v>96719.5</v>
      </c>
      <c r="J2" s="10">
        <v>0</v>
      </c>
      <c r="K2" s="10">
        <f>(J2*I2)/2000</f>
        <v>0</v>
      </c>
      <c r="L2" s="10"/>
      <c r="M2" s="11" t="s">
        <v>23</v>
      </c>
      <c r="N2" s="12"/>
      <c r="O2" s="13"/>
      <c r="P2" s="13"/>
      <c r="Q2" s="13"/>
      <c r="R2" s="13"/>
    </row>
    <row r="3" spans="1:19" x14ac:dyDescent="0.25">
      <c r="A3" s="7">
        <v>3</v>
      </c>
      <c r="B3" s="7">
        <v>2005</v>
      </c>
      <c r="C3" s="8" t="s">
        <v>24</v>
      </c>
      <c r="D3" s="8" t="s">
        <v>19</v>
      </c>
      <c r="E3" s="8" t="s">
        <v>20</v>
      </c>
      <c r="F3" s="7" t="s">
        <v>21</v>
      </c>
      <c r="G3" s="8" t="s">
        <v>22</v>
      </c>
      <c r="H3" s="8" t="s">
        <v>24</v>
      </c>
      <c r="I3" s="9">
        <v>296318.98</v>
      </c>
      <c r="J3" s="10">
        <v>0</v>
      </c>
      <c r="K3" s="10">
        <f>(J3*I3)/2000</f>
        <v>0</v>
      </c>
      <c r="L3" s="10"/>
      <c r="M3" s="11" t="s">
        <v>23</v>
      </c>
      <c r="N3" s="12"/>
      <c r="O3" s="13"/>
      <c r="P3" s="13"/>
      <c r="Q3" s="13"/>
      <c r="R3" s="13"/>
    </row>
    <row r="4" spans="1:19" x14ac:dyDescent="0.25">
      <c r="A4" s="7">
        <v>5</v>
      </c>
      <c r="B4" s="7">
        <v>2005</v>
      </c>
      <c r="C4" s="8" t="s">
        <v>25</v>
      </c>
      <c r="D4" s="8" t="s">
        <v>19</v>
      </c>
      <c r="E4" s="8" t="s">
        <v>20</v>
      </c>
      <c r="F4" s="7" t="s">
        <v>21</v>
      </c>
      <c r="G4" s="8" t="s">
        <v>22</v>
      </c>
      <c r="H4" s="8" t="s">
        <v>25</v>
      </c>
      <c r="I4" s="9">
        <v>51530.6</v>
      </c>
      <c r="J4" s="10">
        <v>0</v>
      </c>
      <c r="K4" s="10">
        <f>(J4*I4)/2000</f>
        <v>0</v>
      </c>
      <c r="L4" s="10"/>
      <c r="M4" s="11" t="s">
        <v>23</v>
      </c>
      <c r="N4" s="12"/>
      <c r="O4" s="13"/>
      <c r="P4" s="13"/>
      <c r="Q4" s="13"/>
      <c r="R4" s="13"/>
    </row>
    <row r="5" spans="1:19" x14ac:dyDescent="0.25">
      <c r="A5" s="7">
        <v>6</v>
      </c>
      <c r="B5" s="7">
        <v>2005</v>
      </c>
      <c r="C5" s="8" t="s">
        <v>26</v>
      </c>
      <c r="D5" s="8" t="s">
        <v>19</v>
      </c>
      <c r="E5" s="8" t="s">
        <v>20</v>
      </c>
      <c r="F5" s="7" t="s">
        <v>21</v>
      </c>
      <c r="G5" s="8" t="s">
        <v>22</v>
      </c>
      <c r="H5" s="8" t="s">
        <v>26</v>
      </c>
      <c r="I5" s="9">
        <v>139699</v>
      </c>
      <c r="J5" s="10">
        <v>0</v>
      </c>
      <c r="K5" s="10">
        <f>(J5*I5)/2000</f>
        <v>0</v>
      </c>
      <c r="L5" s="10"/>
      <c r="M5" s="11" t="s">
        <v>23</v>
      </c>
      <c r="N5" s="12"/>
      <c r="O5" s="13"/>
      <c r="P5" s="13"/>
      <c r="Q5" s="13"/>
      <c r="R5" s="13"/>
    </row>
    <row r="6" spans="1:19" x14ac:dyDescent="0.25">
      <c r="A6" s="7">
        <v>8</v>
      </c>
      <c r="B6" s="7">
        <v>2005</v>
      </c>
      <c r="C6" s="8" t="s">
        <v>27</v>
      </c>
      <c r="D6" s="8" t="s">
        <v>19</v>
      </c>
      <c r="E6" s="8" t="s">
        <v>20</v>
      </c>
      <c r="F6" s="7" t="s">
        <v>21</v>
      </c>
      <c r="G6" s="8" t="s">
        <v>22</v>
      </c>
      <c r="H6" s="8" t="s">
        <v>27</v>
      </c>
      <c r="I6" s="9">
        <v>295224.46999999997</v>
      </c>
      <c r="J6" s="10">
        <v>0</v>
      </c>
      <c r="K6" s="10">
        <f>(J6*I6)/2000</f>
        <v>0</v>
      </c>
      <c r="L6" s="10"/>
      <c r="M6" s="11" t="s">
        <v>23</v>
      </c>
      <c r="N6" s="12"/>
      <c r="O6" s="13"/>
      <c r="P6" s="13"/>
      <c r="Q6" s="13"/>
      <c r="R6" s="13"/>
    </row>
    <row r="7" spans="1:19" x14ac:dyDescent="0.2">
      <c r="A7" s="7">
        <v>11</v>
      </c>
      <c r="B7" s="7">
        <v>2005</v>
      </c>
      <c r="C7" s="8" t="s">
        <v>55</v>
      </c>
      <c r="D7" s="8" t="s">
        <v>56</v>
      </c>
      <c r="E7" s="8" t="s">
        <v>20</v>
      </c>
      <c r="F7" s="7" t="s">
        <v>57</v>
      </c>
      <c r="G7" s="8" t="s">
        <v>22</v>
      </c>
      <c r="H7" s="8" t="s">
        <v>55</v>
      </c>
      <c r="I7" s="9">
        <v>2241315</v>
      </c>
      <c r="J7" s="9">
        <f t="shared" ref="J7:J13" si="0">(K7*2000)/I7</f>
        <v>2524.3397737488931</v>
      </c>
      <c r="K7" s="9">
        <v>2828920.3</v>
      </c>
      <c r="M7" s="14"/>
      <c r="N7" s="12"/>
      <c r="O7" s="13"/>
      <c r="P7" s="13"/>
      <c r="Q7" s="13"/>
      <c r="R7" s="13"/>
      <c r="S7" s="7" t="s">
        <v>58</v>
      </c>
    </row>
    <row r="8" spans="1:19" x14ac:dyDescent="0.2">
      <c r="A8" s="7">
        <v>12</v>
      </c>
      <c r="B8" s="7">
        <v>2005</v>
      </c>
      <c r="C8" s="8" t="s">
        <v>63</v>
      </c>
      <c r="D8" s="8" t="s">
        <v>56</v>
      </c>
      <c r="E8" s="8" t="s">
        <v>20</v>
      </c>
      <c r="F8" s="7" t="s">
        <v>57</v>
      </c>
      <c r="G8" s="8" t="s">
        <v>22</v>
      </c>
      <c r="H8" s="8" t="s">
        <v>63</v>
      </c>
      <c r="I8" s="9">
        <v>2934484</v>
      </c>
      <c r="J8" s="9">
        <f t="shared" si="0"/>
        <v>2310.6620278045475</v>
      </c>
      <c r="K8" s="9">
        <v>3390300.375</v>
      </c>
      <c r="M8" s="14"/>
      <c r="N8" s="12"/>
      <c r="O8" s="13"/>
      <c r="P8" s="13"/>
      <c r="Q8" s="13"/>
      <c r="R8" s="13"/>
      <c r="S8" s="7" t="s">
        <v>58</v>
      </c>
    </row>
    <row r="9" spans="1:19" x14ac:dyDescent="0.25">
      <c r="A9" s="7">
        <v>13</v>
      </c>
      <c r="B9" s="7">
        <v>2005</v>
      </c>
      <c r="C9" s="8" t="s">
        <v>40</v>
      </c>
      <c r="D9" s="8" t="s">
        <v>56</v>
      </c>
      <c r="E9" s="8" t="s">
        <v>20</v>
      </c>
      <c r="F9" s="7" t="s">
        <v>41</v>
      </c>
      <c r="G9" s="8" t="s">
        <v>22</v>
      </c>
      <c r="H9" s="8" t="s">
        <v>40</v>
      </c>
      <c r="I9" s="9">
        <v>459081.82</v>
      </c>
      <c r="J9" s="9">
        <f t="shared" si="0"/>
        <v>1031.6341819212798</v>
      </c>
      <c r="K9" s="9">
        <v>236802.24890531611</v>
      </c>
      <c r="N9" s="12"/>
      <c r="O9" s="13"/>
      <c r="P9" s="13"/>
      <c r="Q9" s="13"/>
      <c r="R9" s="13"/>
      <c r="S9" s="7" t="s">
        <v>31</v>
      </c>
    </row>
    <row r="10" spans="1:19" x14ac:dyDescent="0.25">
      <c r="A10" s="7">
        <v>15</v>
      </c>
      <c r="B10" s="7">
        <v>2005</v>
      </c>
      <c r="C10" s="8" t="s">
        <v>28</v>
      </c>
      <c r="D10" s="8" t="s">
        <v>29</v>
      </c>
      <c r="E10" s="8" t="s">
        <v>20</v>
      </c>
      <c r="F10" s="7" t="s">
        <v>30</v>
      </c>
      <c r="G10" s="8" t="s">
        <v>22</v>
      </c>
      <c r="H10" s="8" t="s">
        <v>28</v>
      </c>
      <c r="I10" s="9">
        <v>59.29</v>
      </c>
      <c r="J10" s="9">
        <f t="shared" si="0"/>
        <v>2020.7866419294992</v>
      </c>
      <c r="K10" s="9">
        <v>59.906220000000005</v>
      </c>
      <c r="N10" s="12"/>
      <c r="O10" s="13"/>
      <c r="P10" s="13"/>
      <c r="Q10" s="13"/>
      <c r="R10" s="13"/>
      <c r="S10" s="7" t="s">
        <v>31</v>
      </c>
    </row>
    <row r="11" spans="1:19" x14ac:dyDescent="0.25">
      <c r="A11" s="7">
        <v>17</v>
      </c>
      <c r="B11" s="7">
        <v>2005</v>
      </c>
      <c r="C11" s="8" t="s">
        <v>43</v>
      </c>
      <c r="D11" s="8" t="s">
        <v>29</v>
      </c>
      <c r="E11" s="8" t="s">
        <v>20</v>
      </c>
      <c r="F11" s="7" t="s">
        <v>41</v>
      </c>
      <c r="G11" s="8" t="s">
        <v>22</v>
      </c>
      <c r="H11" s="8" t="s">
        <v>43</v>
      </c>
      <c r="I11" s="9">
        <v>338805</v>
      </c>
      <c r="J11" s="9">
        <f t="shared" si="0"/>
        <v>654.2795507080267</v>
      </c>
      <c r="K11" s="9">
        <v>110836.59158881649</v>
      </c>
      <c r="N11" s="12"/>
      <c r="O11" s="13"/>
      <c r="P11" s="13"/>
      <c r="Q11" s="13"/>
      <c r="R11" s="13"/>
      <c r="S11" s="7" t="s">
        <v>31</v>
      </c>
    </row>
    <row r="12" spans="1:19" x14ac:dyDescent="0.25">
      <c r="A12" s="7">
        <v>18</v>
      </c>
      <c r="B12" s="7">
        <v>2005</v>
      </c>
      <c r="C12" s="8" t="s">
        <v>44</v>
      </c>
      <c r="D12" s="8" t="s">
        <v>29</v>
      </c>
      <c r="E12" s="8" t="s">
        <v>20</v>
      </c>
      <c r="F12" s="7" t="s">
        <v>41</v>
      </c>
      <c r="G12" s="8" t="s">
        <v>22</v>
      </c>
      <c r="H12" s="8" t="s">
        <v>44</v>
      </c>
      <c r="I12" s="9">
        <v>12655</v>
      </c>
      <c r="J12" s="9">
        <f t="shared" si="0"/>
        <v>1064.3026985697352</v>
      </c>
      <c r="K12" s="9">
        <v>6734.3753251999997</v>
      </c>
      <c r="N12" s="12"/>
      <c r="O12" s="13"/>
      <c r="P12" s="13"/>
      <c r="Q12" s="13"/>
      <c r="R12" s="13"/>
      <c r="S12" s="7" t="s">
        <v>31</v>
      </c>
    </row>
    <row r="13" spans="1:19" x14ac:dyDescent="0.25">
      <c r="A13" s="7">
        <v>20</v>
      </c>
      <c r="B13" s="7">
        <v>2005</v>
      </c>
      <c r="C13" s="8" t="s">
        <v>46</v>
      </c>
      <c r="D13" s="8" t="s">
        <v>29</v>
      </c>
      <c r="E13" s="8" t="s">
        <v>20</v>
      </c>
      <c r="F13" s="7" t="s">
        <v>41</v>
      </c>
      <c r="G13" s="8" t="s">
        <v>22</v>
      </c>
      <c r="H13" s="8" t="s">
        <v>46</v>
      </c>
      <c r="I13" s="9">
        <v>1421.5</v>
      </c>
      <c r="J13" s="9">
        <f t="shared" si="0"/>
        <v>1692.1277762926486</v>
      </c>
      <c r="K13" s="9">
        <v>1202.679817</v>
      </c>
      <c r="N13" s="12"/>
      <c r="O13" s="13"/>
      <c r="P13" s="13"/>
      <c r="Q13" s="13"/>
      <c r="R13" s="13"/>
      <c r="S13" s="7" t="s">
        <v>31</v>
      </c>
    </row>
    <row r="14" spans="1:19" x14ac:dyDescent="0.25">
      <c r="A14" s="7">
        <v>21</v>
      </c>
      <c r="B14" s="7">
        <v>2005</v>
      </c>
      <c r="C14" s="8" t="s">
        <v>48</v>
      </c>
      <c r="D14" s="8" t="s">
        <v>29</v>
      </c>
      <c r="E14" s="8" t="s">
        <v>20</v>
      </c>
      <c r="F14" s="7" t="s">
        <v>21</v>
      </c>
      <c r="G14" s="8" t="s">
        <v>22</v>
      </c>
      <c r="H14" s="8" t="s">
        <v>48</v>
      </c>
      <c r="I14" s="9">
        <v>33670.17</v>
      </c>
      <c r="J14" s="10">
        <v>0</v>
      </c>
      <c r="K14" s="10">
        <f>(J14*I14)/2000</f>
        <v>0</v>
      </c>
      <c r="L14" s="10"/>
      <c r="M14" s="11" t="s">
        <v>49</v>
      </c>
      <c r="N14" s="12"/>
      <c r="O14" s="13"/>
      <c r="P14" s="13"/>
      <c r="Q14" s="13"/>
      <c r="R14" s="13"/>
    </row>
    <row r="15" spans="1:19" x14ac:dyDescent="0.25">
      <c r="A15" s="7">
        <v>26</v>
      </c>
      <c r="B15" s="7">
        <v>2005</v>
      </c>
      <c r="C15" s="8" t="s">
        <v>53</v>
      </c>
      <c r="D15" s="8" t="s">
        <v>29</v>
      </c>
      <c r="E15" s="8" t="s">
        <v>20</v>
      </c>
      <c r="F15" s="7" t="s">
        <v>41</v>
      </c>
      <c r="G15" s="8" t="s">
        <v>22</v>
      </c>
      <c r="H15" s="8" t="s">
        <v>53</v>
      </c>
      <c r="I15" s="9">
        <v>1054.7</v>
      </c>
      <c r="J15" s="9">
        <f>(K15*2000)/I15</f>
        <v>1564.08208400493</v>
      </c>
      <c r="K15" s="9">
        <v>824.81868699999995</v>
      </c>
      <c r="N15" s="12"/>
      <c r="O15" s="13"/>
      <c r="P15" s="13"/>
      <c r="Q15" s="13"/>
      <c r="R15" s="13"/>
      <c r="S15" s="7" t="s">
        <v>31</v>
      </c>
    </row>
    <row r="16" spans="1:19" x14ac:dyDescent="0.25">
      <c r="A16" s="7">
        <v>28</v>
      </c>
      <c r="B16" s="7">
        <v>2005</v>
      </c>
      <c r="C16" s="8" t="s">
        <v>94</v>
      </c>
      <c r="D16" s="8" t="s">
        <v>90</v>
      </c>
      <c r="E16" s="8" t="s">
        <v>91</v>
      </c>
      <c r="F16" s="7" t="s">
        <v>39</v>
      </c>
      <c r="G16" s="8" t="s">
        <v>22</v>
      </c>
      <c r="H16" s="8" t="s">
        <v>94</v>
      </c>
      <c r="I16" s="9">
        <v>21622.68</v>
      </c>
      <c r="J16" s="9">
        <f>'[1]NWPP Emission Rates'!$E$34</f>
        <v>902.24030000000005</v>
      </c>
      <c r="K16" s="9">
        <f>(I16*J16)/2000</f>
        <v>9754.4266450020004</v>
      </c>
      <c r="N16" s="12"/>
      <c r="O16" s="13"/>
      <c r="P16" s="13"/>
      <c r="Q16" s="13"/>
      <c r="R16" s="13"/>
    </row>
    <row r="17" spans="1:19" x14ac:dyDescent="0.25">
      <c r="A17" s="7">
        <v>29</v>
      </c>
      <c r="B17" s="7">
        <v>2005</v>
      </c>
      <c r="C17" s="8" t="s">
        <v>69</v>
      </c>
      <c r="D17" s="8" t="s">
        <v>90</v>
      </c>
      <c r="E17" s="8" t="s">
        <v>91</v>
      </c>
      <c r="F17" s="7" t="s">
        <v>21</v>
      </c>
      <c r="G17" s="8" t="s">
        <v>22</v>
      </c>
      <c r="H17" s="8" t="s">
        <v>69</v>
      </c>
      <c r="I17" s="9">
        <v>7000</v>
      </c>
      <c r="J17" s="10">
        <v>0</v>
      </c>
      <c r="K17" s="10">
        <f>(J17*I17)/2000</f>
        <v>0</v>
      </c>
      <c r="L17" s="10"/>
      <c r="M17" s="11" t="s">
        <v>101</v>
      </c>
      <c r="N17" s="12"/>
      <c r="O17" s="13"/>
      <c r="P17" s="13"/>
      <c r="Q17" s="13"/>
      <c r="R17" s="13"/>
    </row>
    <row r="18" spans="1:19" x14ac:dyDescent="0.25">
      <c r="A18" s="7">
        <v>30</v>
      </c>
      <c r="B18" s="7">
        <v>2005</v>
      </c>
      <c r="C18" s="8" t="s">
        <v>103</v>
      </c>
      <c r="D18" s="8" t="s">
        <v>90</v>
      </c>
      <c r="E18" s="8" t="s">
        <v>91</v>
      </c>
      <c r="F18" s="7" t="s">
        <v>39</v>
      </c>
      <c r="G18" s="8" t="s">
        <v>22</v>
      </c>
      <c r="H18" s="8" t="s">
        <v>103</v>
      </c>
      <c r="I18" s="9">
        <v>407654</v>
      </c>
      <c r="J18" s="9">
        <f>'[1]NWPP Emission Rates'!$E$34</f>
        <v>902.24030000000005</v>
      </c>
      <c r="K18" s="9">
        <f>(I18*J18)/2000</f>
        <v>183900.9336281</v>
      </c>
      <c r="L18" s="10"/>
      <c r="M18" s="11" t="s">
        <v>104</v>
      </c>
      <c r="N18" s="12"/>
      <c r="O18" s="13"/>
      <c r="P18" s="13"/>
      <c r="Q18" s="13"/>
      <c r="R18" s="13"/>
    </row>
    <row r="19" spans="1:19" x14ac:dyDescent="0.25">
      <c r="A19" s="7">
        <v>32</v>
      </c>
      <c r="B19" s="7">
        <v>2005</v>
      </c>
      <c r="C19" s="8" t="s">
        <v>107</v>
      </c>
      <c r="D19" s="8" t="s">
        <v>90</v>
      </c>
      <c r="E19" s="8" t="s">
        <v>91</v>
      </c>
      <c r="F19" s="7" t="s">
        <v>21</v>
      </c>
      <c r="G19" s="8" t="s">
        <v>22</v>
      </c>
      <c r="H19" s="8" t="s">
        <v>107</v>
      </c>
      <c r="I19" s="9">
        <v>1374698</v>
      </c>
      <c r="J19" s="10">
        <v>0</v>
      </c>
      <c r="K19" s="10">
        <f>(J19*I19)/2000</f>
        <v>0</v>
      </c>
      <c r="L19" s="10"/>
      <c r="M19" s="11" t="s">
        <v>23</v>
      </c>
      <c r="N19" s="12"/>
      <c r="O19" s="13"/>
      <c r="P19" s="13"/>
      <c r="Q19" s="13"/>
      <c r="R19" s="13"/>
    </row>
    <row r="20" spans="1:19" x14ac:dyDescent="0.25">
      <c r="A20" s="7">
        <v>33</v>
      </c>
      <c r="B20" s="7">
        <v>2005</v>
      </c>
      <c r="C20" s="8" t="s">
        <v>108</v>
      </c>
      <c r="D20" s="8" t="s">
        <v>90</v>
      </c>
      <c r="E20" s="8" t="s">
        <v>91</v>
      </c>
      <c r="F20" s="7" t="s">
        <v>21</v>
      </c>
      <c r="G20" s="8" t="s">
        <v>22</v>
      </c>
      <c r="H20" s="8" t="s">
        <v>108</v>
      </c>
      <c r="I20" s="9">
        <v>2144283</v>
      </c>
      <c r="J20" s="10">
        <v>0</v>
      </c>
      <c r="K20" s="10">
        <f>(J20*I20)/2000</f>
        <v>0</v>
      </c>
      <c r="L20" s="10"/>
      <c r="M20" s="11" t="s">
        <v>23</v>
      </c>
      <c r="N20" s="12"/>
      <c r="O20" s="13"/>
      <c r="P20" s="13"/>
      <c r="Q20" s="13"/>
      <c r="R20" s="13"/>
    </row>
    <row r="21" spans="1:19" x14ac:dyDescent="0.25">
      <c r="A21" s="7">
        <v>34</v>
      </c>
      <c r="B21" s="7">
        <v>2005</v>
      </c>
      <c r="C21" s="8" t="s">
        <v>110</v>
      </c>
      <c r="D21" s="8" t="s">
        <v>90</v>
      </c>
      <c r="E21" s="8" t="s">
        <v>91</v>
      </c>
      <c r="F21" s="7" t="s">
        <v>21</v>
      </c>
      <c r="G21" s="8" t="s">
        <v>22</v>
      </c>
      <c r="H21" s="8" t="s">
        <v>110</v>
      </c>
      <c r="I21" s="9">
        <v>1057504</v>
      </c>
      <c r="J21" s="10">
        <v>0</v>
      </c>
      <c r="K21" s="10">
        <f>(J21*I21)/2000</f>
        <v>0</v>
      </c>
      <c r="L21" s="10"/>
      <c r="M21" s="11" t="s">
        <v>23</v>
      </c>
      <c r="N21" s="12"/>
      <c r="O21" s="13"/>
      <c r="P21" s="13"/>
      <c r="Q21" s="13"/>
      <c r="R21" s="13"/>
    </row>
    <row r="22" spans="1:19" x14ac:dyDescent="0.25">
      <c r="A22" s="7">
        <v>35</v>
      </c>
      <c r="B22" s="7">
        <v>2005</v>
      </c>
      <c r="C22" s="8" t="s">
        <v>115</v>
      </c>
      <c r="D22" s="8" t="s">
        <v>90</v>
      </c>
      <c r="E22" s="8" t="s">
        <v>91</v>
      </c>
      <c r="F22" s="7" t="s">
        <v>21</v>
      </c>
      <c r="G22" s="8" t="s">
        <v>22</v>
      </c>
      <c r="H22" s="8" t="s">
        <v>115</v>
      </c>
      <c r="I22" s="9">
        <v>386705</v>
      </c>
      <c r="J22" s="10">
        <v>0</v>
      </c>
      <c r="K22" s="10">
        <f>(J22*I22)/2000</f>
        <v>0</v>
      </c>
      <c r="L22" s="10"/>
      <c r="M22" s="11" t="s">
        <v>23</v>
      </c>
      <c r="N22" s="12"/>
      <c r="O22" s="13"/>
      <c r="P22" s="13"/>
      <c r="Q22" s="13"/>
      <c r="R22" s="13"/>
    </row>
    <row r="23" spans="1:19" x14ac:dyDescent="0.25">
      <c r="A23" s="7">
        <v>36</v>
      </c>
      <c r="B23" s="7">
        <v>2005</v>
      </c>
      <c r="C23" s="8" t="s">
        <v>117</v>
      </c>
      <c r="D23" s="8" t="s">
        <v>90</v>
      </c>
      <c r="E23" s="8" t="s">
        <v>91</v>
      </c>
      <c r="F23" s="7" t="s">
        <v>21</v>
      </c>
      <c r="G23" s="8" t="s">
        <v>22</v>
      </c>
      <c r="H23" s="8" t="s">
        <v>117</v>
      </c>
      <c r="I23" s="9">
        <v>434635</v>
      </c>
      <c r="J23" s="10">
        <v>0</v>
      </c>
      <c r="K23" s="10">
        <f>(J23*I23)/2000</f>
        <v>0</v>
      </c>
      <c r="L23" s="10"/>
      <c r="M23" s="11" t="s">
        <v>23</v>
      </c>
      <c r="N23" s="12"/>
      <c r="O23" s="13"/>
      <c r="P23" s="13"/>
      <c r="Q23" s="13"/>
      <c r="R23" s="13"/>
    </row>
    <row r="24" spans="1:19" x14ac:dyDescent="0.2">
      <c r="A24" s="7">
        <v>37</v>
      </c>
      <c r="B24" s="7">
        <v>2005</v>
      </c>
      <c r="C24" s="8" t="s">
        <v>125</v>
      </c>
      <c r="D24" s="8" t="s">
        <v>90</v>
      </c>
      <c r="E24" s="8" t="s">
        <v>91</v>
      </c>
      <c r="F24" s="7" t="s">
        <v>57</v>
      </c>
      <c r="G24" s="8" t="s">
        <v>22</v>
      </c>
      <c r="H24" s="8" t="s">
        <v>125</v>
      </c>
      <c r="I24" s="9">
        <v>801043</v>
      </c>
      <c r="J24" s="17">
        <v>2.2046738472887708</v>
      </c>
      <c r="K24" s="17">
        <f>(I24*J24)/2000</f>
        <v>883.01927632686943</v>
      </c>
      <c r="L24" s="17"/>
      <c r="M24" s="11" t="s">
        <v>126</v>
      </c>
      <c r="N24" s="12"/>
      <c r="O24" s="13"/>
      <c r="P24" s="13"/>
      <c r="Q24" s="13"/>
      <c r="R24" s="21"/>
      <c r="S24" s="7" t="s">
        <v>127</v>
      </c>
    </row>
    <row r="25" spans="1:19" x14ac:dyDescent="0.25">
      <c r="A25" s="7">
        <v>38</v>
      </c>
      <c r="B25" s="7">
        <v>2005</v>
      </c>
      <c r="C25" s="8" t="s">
        <v>135</v>
      </c>
      <c r="D25" s="8" t="s">
        <v>90</v>
      </c>
      <c r="E25" s="8" t="s">
        <v>91</v>
      </c>
      <c r="F25" s="7" t="s">
        <v>39</v>
      </c>
      <c r="G25" s="8" t="s">
        <v>22</v>
      </c>
      <c r="H25" s="8" t="s">
        <v>135</v>
      </c>
      <c r="I25" s="9">
        <v>89728</v>
      </c>
      <c r="J25" s="9">
        <f>'[1]NWPP Emission Rates'!$E$34</f>
        <v>902.24030000000005</v>
      </c>
      <c r="K25" s="9">
        <f>(I25*J25)/2000</f>
        <v>40478.108819200002</v>
      </c>
      <c r="N25" s="12"/>
      <c r="O25" s="13"/>
      <c r="P25" s="13"/>
      <c r="Q25" s="13"/>
      <c r="R25" s="13"/>
    </row>
    <row r="26" spans="1:19" x14ac:dyDescent="0.25">
      <c r="A26" s="7">
        <v>39</v>
      </c>
      <c r="B26" s="7">
        <v>2005</v>
      </c>
      <c r="C26" s="8" t="s">
        <v>140</v>
      </c>
      <c r="D26" s="8" t="s">
        <v>90</v>
      </c>
      <c r="E26" s="8" t="s">
        <v>91</v>
      </c>
      <c r="F26" s="7" t="s">
        <v>21</v>
      </c>
      <c r="G26" s="8" t="s">
        <v>22</v>
      </c>
      <c r="H26" s="8" t="s">
        <v>140</v>
      </c>
      <c r="I26" s="9">
        <v>1790.16</v>
      </c>
      <c r="J26" s="10">
        <v>0</v>
      </c>
      <c r="K26" s="10">
        <f>(J26*I26)/2000</f>
        <v>0</v>
      </c>
      <c r="L26" s="10"/>
      <c r="M26" s="11" t="s">
        <v>112</v>
      </c>
      <c r="N26" s="12"/>
      <c r="O26" s="13"/>
      <c r="P26" s="13"/>
      <c r="Q26" s="13"/>
      <c r="R26" s="13"/>
    </row>
    <row r="27" spans="1:19" x14ac:dyDescent="0.25">
      <c r="A27" s="7">
        <v>40</v>
      </c>
      <c r="B27" s="7">
        <v>2005</v>
      </c>
      <c r="C27" s="8" t="s">
        <v>141</v>
      </c>
      <c r="D27" s="8" t="s">
        <v>90</v>
      </c>
      <c r="E27" s="8" t="s">
        <v>91</v>
      </c>
      <c r="F27" s="7" t="s">
        <v>21</v>
      </c>
      <c r="G27" s="8" t="s">
        <v>22</v>
      </c>
      <c r="H27" s="8" t="s">
        <v>141</v>
      </c>
      <c r="I27" s="9">
        <v>41804</v>
      </c>
      <c r="J27" s="10">
        <v>0</v>
      </c>
      <c r="K27" s="10">
        <f>(J27*I27)/2000</f>
        <v>0</v>
      </c>
      <c r="L27" s="10"/>
      <c r="M27" s="11" t="s">
        <v>23</v>
      </c>
      <c r="N27" s="12"/>
      <c r="O27" s="13"/>
      <c r="P27" s="13"/>
      <c r="Q27" s="13"/>
      <c r="R27" s="13"/>
    </row>
    <row r="28" spans="1:19" x14ac:dyDescent="0.25">
      <c r="A28" s="7">
        <v>42</v>
      </c>
      <c r="B28" s="7">
        <v>2005</v>
      </c>
      <c r="C28" s="8" t="s">
        <v>148</v>
      </c>
      <c r="D28" s="8" t="s">
        <v>142</v>
      </c>
      <c r="E28" s="8" t="s">
        <v>91</v>
      </c>
      <c r="F28" s="7" t="s">
        <v>21</v>
      </c>
      <c r="G28" s="8" t="s">
        <v>22</v>
      </c>
      <c r="H28" s="8" t="s">
        <v>148</v>
      </c>
      <c r="I28" s="9">
        <v>2364</v>
      </c>
      <c r="J28" s="10">
        <v>0</v>
      </c>
      <c r="K28" s="10">
        <f>(J28*I28)/2000</f>
        <v>0</v>
      </c>
      <c r="L28" s="10"/>
      <c r="M28" s="11" t="s">
        <v>23</v>
      </c>
      <c r="N28" s="12"/>
      <c r="O28" s="13"/>
      <c r="P28" s="13"/>
      <c r="Q28" s="13"/>
      <c r="R28" s="13"/>
    </row>
    <row r="29" spans="1:19" x14ac:dyDescent="0.25">
      <c r="A29" s="7">
        <v>43</v>
      </c>
      <c r="B29" s="7">
        <v>2005</v>
      </c>
      <c r="C29" s="8" t="s">
        <v>149</v>
      </c>
      <c r="D29" s="8" t="s">
        <v>142</v>
      </c>
      <c r="E29" s="8" t="s">
        <v>91</v>
      </c>
      <c r="F29" s="7" t="s">
        <v>21</v>
      </c>
      <c r="G29" s="8" t="s">
        <v>22</v>
      </c>
      <c r="H29" s="8" t="s">
        <v>149</v>
      </c>
      <c r="I29" s="9">
        <v>31836</v>
      </c>
      <c r="J29" s="10">
        <v>0</v>
      </c>
      <c r="K29" s="10">
        <f>(J29*I29)/2000</f>
        <v>0</v>
      </c>
      <c r="L29" s="10"/>
      <c r="M29" s="11" t="s">
        <v>23</v>
      </c>
      <c r="N29" s="12"/>
      <c r="O29" s="13"/>
      <c r="P29" s="13"/>
      <c r="Q29" s="13"/>
      <c r="R29" s="13"/>
    </row>
    <row r="30" spans="1:19" x14ac:dyDescent="0.2">
      <c r="A30" s="7">
        <v>45</v>
      </c>
      <c r="B30" s="7">
        <v>2005</v>
      </c>
      <c r="C30" s="8" t="s">
        <v>151</v>
      </c>
      <c r="D30" s="8" t="s">
        <v>142</v>
      </c>
      <c r="E30" s="8" t="s">
        <v>91</v>
      </c>
      <c r="F30" s="7" t="s">
        <v>41</v>
      </c>
      <c r="G30" s="8" t="s">
        <v>22</v>
      </c>
      <c r="H30" s="8" t="s">
        <v>151</v>
      </c>
      <c r="I30" s="9">
        <v>1016806.3799999999</v>
      </c>
      <c r="J30" s="17">
        <f>R30</f>
        <v>726.8007471056178</v>
      </c>
      <c r="K30" s="17">
        <f>(+I30*J30)/2000</f>
        <v>369507.81832287932</v>
      </c>
      <c r="L30" s="17"/>
      <c r="M30" s="11" t="s">
        <v>121</v>
      </c>
      <c r="N30" s="20">
        <v>5.8439999999999999E-2</v>
      </c>
      <c r="O30" s="21">
        <v>6195876.4899999993</v>
      </c>
      <c r="P30" s="21">
        <f>(O30*N30)</f>
        <v>362087.02207559993</v>
      </c>
      <c r="Q30" s="21">
        <v>996385.93801000004</v>
      </c>
      <c r="R30" s="21">
        <f>(P30*2000)/Q30</f>
        <v>726.8007471056178</v>
      </c>
      <c r="S30" s="7" t="s">
        <v>122</v>
      </c>
    </row>
    <row r="31" spans="1:19" x14ac:dyDescent="0.25">
      <c r="A31" s="7">
        <v>46</v>
      </c>
      <c r="B31" s="7">
        <v>2005</v>
      </c>
      <c r="C31" s="8" t="s">
        <v>152</v>
      </c>
      <c r="D31" s="8" t="s">
        <v>142</v>
      </c>
      <c r="E31" s="8" t="s">
        <v>91</v>
      </c>
      <c r="F31" s="7" t="s">
        <v>21</v>
      </c>
      <c r="G31" s="8" t="s">
        <v>22</v>
      </c>
      <c r="H31" s="8" t="s">
        <v>152</v>
      </c>
      <c r="I31" s="9">
        <v>18809.374</v>
      </c>
      <c r="J31" s="10">
        <v>0</v>
      </c>
      <c r="K31" s="10">
        <f>(J31*I31)/2000</f>
        <v>0</v>
      </c>
      <c r="L31" s="10"/>
      <c r="M31" s="11" t="s">
        <v>23</v>
      </c>
      <c r="N31" s="12"/>
      <c r="O31" s="13"/>
      <c r="P31" s="13"/>
      <c r="Q31" s="13"/>
      <c r="R31" s="13"/>
    </row>
    <row r="32" spans="1:19" x14ac:dyDescent="0.2">
      <c r="A32" s="7">
        <v>47</v>
      </c>
      <c r="B32" s="7">
        <v>2005</v>
      </c>
      <c r="C32" s="8" t="s">
        <v>153</v>
      </c>
      <c r="D32" s="8" t="s">
        <v>142</v>
      </c>
      <c r="E32" s="8" t="s">
        <v>91</v>
      </c>
      <c r="F32" s="7" t="s">
        <v>154</v>
      </c>
      <c r="G32" s="8" t="s">
        <v>22</v>
      </c>
      <c r="H32" s="8" t="s">
        <v>153</v>
      </c>
      <c r="I32" s="9">
        <v>2498.48</v>
      </c>
      <c r="J32" s="17">
        <f>R32</f>
        <v>985.78559425261631</v>
      </c>
      <c r="K32" s="17">
        <f>(+I32*J32)/2000</f>
        <v>1231.4827957641385</v>
      </c>
      <c r="L32" s="17"/>
      <c r="M32" s="11" t="s">
        <v>154</v>
      </c>
      <c r="N32" s="20">
        <v>0.10448</v>
      </c>
      <c r="O32" s="21">
        <v>13594.76</v>
      </c>
      <c r="P32" s="21">
        <f>(O32*N32)</f>
        <v>1420.3805248000001</v>
      </c>
      <c r="Q32" s="21">
        <v>2881.7230300000001</v>
      </c>
      <c r="R32" s="21">
        <f>(P32*2000)/Q32</f>
        <v>985.78559425261631</v>
      </c>
      <c r="S32" s="7" t="s">
        <v>122</v>
      </c>
    </row>
    <row r="33" spans="1:19" x14ac:dyDescent="0.25">
      <c r="A33" s="7">
        <v>48</v>
      </c>
      <c r="B33" s="7">
        <v>2005</v>
      </c>
      <c r="C33" s="8" t="s">
        <v>155</v>
      </c>
      <c r="D33" s="8" t="s">
        <v>142</v>
      </c>
      <c r="E33" s="8" t="s">
        <v>91</v>
      </c>
      <c r="F33" s="7" t="s">
        <v>21</v>
      </c>
      <c r="G33" s="8" t="s">
        <v>22</v>
      </c>
      <c r="H33" s="8" t="s">
        <v>155</v>
      </c>
      <c r="I33" s="9">
        <v>6483.9880000000003</v>
      </c>
      <c r="J33" s="10">
        <v>0</v>
      </c>
      <c r="K33" s="10">
        <f>(J33*I33)/2000</f>
        <v>0</v>
      </c>
      <c r="L33" s="10"/>
      <c r="M33" s="11" t="s">
        <v>96</v>
      </c>
      <c r="N33" s="12"/>
      <c r="O33" s="13"/>
      <c r="P33" s="13"/>
      <c r="Q33" s="13"/>
      <c r="R33" s="13"/>
    </row>
    <row r="34" spans="1:19" x14ac:dyDescent="0.2">
      <c r="A34" s="7">
        <v>49</v>
      </c>
      <c r="B34" s="7">
        <v>2005</v>
      </c>
      <c r="C34" s="8" t="s">
        <v>156</v>
      </c>
      <c r="D34" s="8" t="s">
        <v>142</v>
      </c>
      <c r="E34" s="8" t="s">
        <v>91</v>
      </c>
      <c r="F34" s="7" t="s">
        <v>157</v>
      </c>
      <c r="G34" s="8" t="s">
        <v>22</v>
      </c>
      <c r="H34" s="8" t="s">
        <v>156</v>
      </c>
      <c r="I34" s="9">
        <v>147314</v>
      </c>
      <c r="J34" s="17">
        <f>R34</f>
        <v>4414.956753741686</v>
      </c>
      <c r="K34" s="17">
        <f>(+I34*J34)/2000</f>
        <v>325192.46961035137</v>
      </c>
      <c r="L34" s="17"/>
      <c r="M34" s="11" t="s">
        <v>158</v>
      </c>
      <c r="N34" s="20">
        <v>0.11289</v>
      </c>
      <c r="O34" s="21">
        <v>2880789.63</v>
      </c>
      <c r="P34" s="21">
        <f>(O34*N34)</f>
        <v>325212.34133069997</v>
      </c>
      <c r="Q34" s="21">
        <v>147323.00200000001</v>
      </c>
      <c r="R34" s="21">
        <f>(P34*2000)/Q34</f>
        <v>4414.956753741686</v>
      </c>
      <c r="S34" s="7" t="s">
        <v>122</v>
      </c>
    </row>
    <row r="35" spans="1:19" x14ac:dyDescent="0.2">
      <c r="A35" s="7">
        <v>50</v>
      </c>
      <c r="B35" s="7">
        <v>2005</v>
      </c>
      <c r="C35" s="8" t="s">
        <v>159</v>
      </c>
      <c r="D35" s="8" t="s">
        <v>142</v>
      </c>
      <c r="E35" s="8" t="s">
        <v>91</v>
      </c>
      <c r="F35" s="7" t="s">
        <v>41</v>
      </c>
      <c r="G35" s="8" t="s">
        <v>22</v>
      </c>
      <c r="H35" s="8" t="s">
        <v>159</v>
      </c>
      <c r="I35" s="9">
        <v>1032316.53</v>
      </c>
      <c r="J35" s="17">
        <f>R35</f>
        <v>927.49481162721986</v>
      </c>
      <c r="K35" s="17">
        <f>(+I35*J35)/2000</f>
        <v>478734.11276600766</v>
      </c>
      <c r="L35" s="17"/>
      <c r="M35" s="11" t="s">
        <v>121</v>
      </c>
      <c r="N35" s="20">
        <v>5.8439999999999999E-2</v>
      </c>
      <c r="O35" s="21">
        <v>7944382.9299999997</v>
      </c>
      <c r="P35" s="21">
        <f>(O35*N35)</f>
        <v>464269.73842919996</v>
      </c>
      <c r="Q35" s="21">
        <v>1001126.33</v>
      </c>
      <c r="R35" s="21">
        <f>(P35*2000)/Q35</f>
        <v>927.49481162721986</v>
      </c>
      <c r="S35" s="7" t="s">
        <v>122</v>
      </c>
    </row>
    <row r="36" spans="1:19" x14ac:dyDescent="0.25">
      <c r="A36" s="7">
        <v>51</v>
      </c>
      <c r="B36" s="7">
        <v>2005</v>
      </c>
      <c r="C36" s="8" t="s">
        <v>160</v>
      </c>
      <c r="D36" s="8" t="s">
        <v>142</v>
      </c>
      <c r="E36" s="8" t="s">
        <v>91</v>
      </c>
      <c r="F36" s="7" t="s">
        <v>21</v>
      </c>
      <c r="G36" s="8" t="s">
        <v>22</v>
      </c>
      <c r="H36" s="8" t="s">
        <v>160</v>
      </c>
      <c r="I36" s="9">
        <v>4.6399999999999997</v>
      </c>
      <c r="J36" s="10">
        <v>0</v>
      </c>
      <c r="K36" s="10">
        <f>(J36*I36)/2000</f>
        <v>0</v>
      </c>
      <c r="L36" s="10"/>
      <c r="M36" s="11" t="s">
        <v>23</v>
      </c>
      <c r="N36" s="12"/>
      <c r="O36" s="13"/>
      <c r="P36" s="13"/>
      <c r="Q36" s="13"/>
      <c r="R36" s="13"/>
    </row>
    <row r="37" spans="1:19" x14ac:dyDescent="0.2">
      <c r="A37" s="7">
        <v>52</v>
      </c>
      <c r="B37" s="7">
        <v>2005</v>
      </c>
      <c r="C37" s="8" t="s">
        <v>161</v>
      </c>
      <c r="D37" s="8" t="s">
        <v>142</v>
      </c>
      <c r="E37" s="8" t="s">
        <v>91</v>
      </c>
      <c r="F37" s="7" t="s">
        <v>41</v>
      </c>
      <c r="G37" s="8" t="s">
        <v>22</v>
      </c>
      <c r="H37" s="8" t="s">
        <v>161</v>
      </c>
      <c r="I37" s="9">
        <v>523309.64</v>
      </c>
      <c r="J37" s="17">
        <f>R37</f>
        <v>885.49544452606233</v>
      </c>
      <c r="K37" s="17">
        <f>(+I37*J37)/2000</f>
        <v>231694.15114828682</v>
      </c>
      <c r="L37" s="17"/>
      <c r="M37" s="11" t="s">
        <v>121</v>
      </c>
      <c r="N37" s="20">
        <v>5.8439999999999999E-2</v>
      </c>
      <c r="O37" s="21">
        <v>3887785.25</v>
      </c>
      <c r="P37" s="21">
        <f>(O37*N37)</f>
        <v>227202.17001</v>
      </c>
      <c r="Q37" s="21">
        <v>513163.94999999995</v>
      </c>
      <c r="R37" s="21">
        <f>(P37*2000)/Q37</f>
        <v>885.49544452606233</v>
      </c>
      <c r="S37" s="7" t="s">
        <v>122</v>
      </c>
    </row>
    <row r="38" spans="1:19" x14ac:dyDescent="0.25">
      <c r="A38" s="7">
        <v>53</v>
      </c>
      <c r="B38" s="7">
        <v>2005</v>
      </c>
      <c r="C38" s="8" t="s">
        <v>162</v>
      </c>
      <c r="D38" s="8" t="s">
        <v>142</v>
      </c>
      <c r="E38" s="8" t="s">
        <v>91</v>
      </c>
      <c r="F38" s="7" t="s">
        <v>21</v>
      </c>
      <c r="G38" s="8" t="s">
        <v>22</v>
      </c>
      <c r="H38" s="8" t="s">
        <v>162</v>
      </c>
      <c r="I38" s="9">
        <v>48463</v>
      </c>
      <c r="J38" s="10">
        <v>0</v>
      </c>
      <c r="K38" s="10">
        <f>(J38*I38)/2000</f>
        <v>0</v>
      </c>
      <c r="L38" s="10"/>
      <c r="M38" s="11" t="s">
        <v>23</v>
      </c>
      <c r="N38" s="12"/>
      <c r="O38" s="13"/>
      <c r="P38" s="13"/>
      <c r="Q38" s="13"/>
      <c r="R38" s="13"/>
    </row>
    <row r="39" spans="1:19" x14ac:dyDescent="0.25">
      <c r="A39" s="7">
        <v>54</v>
      </c>
      <c r="B39" s="7">
        <v>2005</v>
      </c>
      <c r="C39" s="8" t="s">
        <v>163</v>
      </c>
      <c r="D39" s="8" t="s">
        <v>142</v>
      </c>
      <c r="E39" s="8" t="s">
        <v>91</v>
      </c>
      <c r="F39" s="7" t="s">
        <v>21</v>
      </c>
      <c r="G39" s="8" t="s">
        <v>22</v>
      </c>
      <c r="H39" s="8" t="s">
        <v>163</v>
      </c>
      <c r="I39" s="9">
        <v>8206.7999999999993</v>
      </c>
      <c r="J39" s="10">
        <v>0</v>
      </c>
      <c r="K39" s="10">
        <f>(J39*I39)/2000</f>
        <v>0</v>
      </c>
      <c r="L39" s="10"/>
      <c r="M39" s="11" t="s">
        <v>23</v>
      </c>
      <c r="N39" s="12"/>
      <c r="O39" s="13"/>
      <c r="P39" s="13"/>
      <c r="Q39" s="13"/>
      <c r="R39" s="13"/>
    </row>
    <row r="40" spans="1:19" x14ac:dyDescent="0.25">
      <c r="A40" s="7">
        <v>56</v>
      </c>
      <c r="B40" s="7">
        <v>2005</v>
      </c>
      <c r="C40" s="8" t="s">
        <v>164</v>
      </c>
      <c r="D40" s="8" t="s">
        <v>165</v>
      </c>
      <c r="E40" s="8" t="s">
        <v>38</v>
      </c>
      <c r="F40" s="7" t="s">
        <v>39</v>
      </c>
      <c r="G40" s="8" t="s">
        <v>22</v>
      </c>
      <c r="H40" s="8" t="s">
        <v>164</v>
      </c>
      <c r="I40" s="9">
        <v>308755</v>
      </c>
      <c r="J40" s="9">
        <f>'[1]NWPP Emission Rates'!$E$34</f>
        <v>902.24030000000005</v>
      </c>
      <c r="K40" s="9">
        <f t="shared" ref="K40:K71" si="1">(I40*J40)/2000</f>
        <v>139285.60191324999</v>
      </c>
      <c r="N40" s="12"/>
      <c r="O40" s="13"/>
      <c r="P40" s="13"/>
      <c r="Q40" s="13"/>
      <c r="R40" s="13"/>
    </row>
    <row r="41" spans="1:19" x14ac:dyDescent="0.25">
      <c r="A41" s="7">
        <v>57</v>
      </c>
      <c r="B41" s="7">
        <v>2005</v>
      </c>
      <c r="C41" s="8" t="s">
        <v>166</v>
      </c>
      <c r="D41" s="8" t="s">
        <v>165</v>
      </c>
      <c r="E41" s="8" t="s">
        <v>38</v>
      </c>
      <c r="F41" s="7" t="s">
        <v>39</v>
      </c>
      <c r="G41" s="8" t="s">
        <v>22</v>
      </c>
      <c r="H41" s="8" t="s">
        <v>166</v>
      </c>
      <c r="I41" s="9">
        <v>1589</v>
      </c>
      <c r="J41" s="9">
        <f>'[1]NWPP Emission Rates'!$E$34</f>
        <v>902.24030000000005</v>
      </c>
      <c r="K41" s="9">
        <f t="shared" si="1"/>
        <v>716.82991835000007</v>
      </c>
      <c r="N41" s="12"/>
      <c r="O41" s="13"/>
      <c r="P41" s="13"/>
      <c r="Q41" s="13"/>
      <c r="R41" s="13"/>
    </row>
    <row r="42" spans="1:19" x14ac:dyDescent="0.25">
      <c r="A42" s="7">
        <v>58</v>
      </c>
      <c r="B42" s="7">
        <v>2005</v>
      </c>
      <c r="C42" s="8" t="s">
        <v>167</v>
      </c>
      <c r="D42" s="8" t="s">
        <v>165</v>
      </c>
      <c r="E42" s="8" t="s">
        <v>38</v>
      </c>
      <c r="F42" s="7" t="s">
        <v>39</v>
      </c>
      <c r="G42" s="8" t="s">
        <v>22</v>
      </c>
      <c r="H42" s="8" t="s">
        <v>167</v>
      </c>
      <c r="I42" s="9">
        <v>61319.42</v>
      </c>
      <c r="J42" s="9">
        <f>'[1]NWPP Emission Rates'!$E$34</f>
        <v>902.24030000000005</v>
      </c>
      <c r="K42" s="9">
        <f t="shared" si="1"/>
        <v>27662.425948313001</v>
      </c>
      <c r="N42" s="12"/>
      <c r="O42" s="13"/>
      <c r="P42" s="13"/>
      <c r="Q42" s="13"/>
      <c r="R42" s="13"/>
    </row>
    <row r="43" spans="1:19" x14ac:dyDescent="0.25">
      <c r="A43" s="7">
        <v>59</v>
      </c>
      <c r="B43" s="7">
        <v>2005</v>
      </c>
      <c r="C43" s="8" t="s">
        <v>64</v>
      </c>
      <c r="D43" s="8" t="s">
        <v>165</v>
      </c>
      <c r="E43" s="8" t="s">
        <v>38</v>
      </c>
      <c r="F43" s="7" t="s">
        <v>39</v>
      </c>
      <c r="G43" s="8" t="s">
        <v>22</v>
      </c>
      <c r="H43" s="8" t="s">
        <v>64</v>
      </c>
      <c r="I43" s="9">
        <v>764907</v>
      </c>
      <c r="J43" s="9">
        <f>'[1]NWPP Emission Rates'!$E$34</f>
        <v>902.24030000000005</v>
      </c>
      <c r="K43" s="9">
        <f t="shared" si="1"/>
        <v>345064.96057605004</v>
      </c>
      <c r="N43" s="12"/>
      <c r="O43" s="13"/>
      <c r="P43" s="13"/>
      <c r="Q43" s="13"/>
      <c r="R43" s="13"/>
    </row>
    <row r="44" spans="1:19" x14ac:dyDescent="0.25">
      <c r="A44" s="7">
        <v>60</v>
      </c>
      <c r="B44" s="7">
        <v>2005</v>
      </c>
      <c r="C44" s="8" t="s">
        <v>170</v>
      </c>
      <c r="D44" s="8" t="s">
        <v>165</v>
      </c>
      <c r="E44" s="8" t="s">
        <v>38</v>
      </c>
      <c r="F44" s="7" t="s">
        <v>39</v>
      </c>
      <c r="G44" s="8" t="s">
        <v>22</v>
      </c>
      <c r="H44" s="8" t="s">
        <v>170</v>
      </c>
      <c r="I44" s="9">
        <v>15549</v>
      </c>
      <c r="J44" s="9">
        <f>'[1]NWPP Emission Rates'!$E$34</f>
        <v>902.24030000000005</v>
      </c>
      <c r="K44" s="9">
        <f t="shared" si="1"/>
        <v>7014.4672123500004</v>
      </c>
      <c r="N44" s="12"/>
      <c r="O44" s="13"/>
      <c r="P44" s="13"/>
      <c r="Q44" s="13"/>
      <c r="R44" s="13"/>
    </row>
    <row r="45" spans="1:19" x14ac:dyDescent="0.25">
      <c r="A45" s="7">
        <v>61</v>
      </c>
      <c r="B45" s="7">
        <v>2005</v>
      </c>
      <c r="C45" s="8" t="s">
        <v>171</v>
      </c>
      <c r="D45" s="8" t="s">
        <v>165</v>
      </c>
      <c r="E45" s="8" t="s">
        <v>38</v>
      </c>
      <c r="F45" s="7" t="s">
        <v>39</v>
      </c>
      <c r="G45" s="8" t="s">
        <v>22</v>
      </c>
      <c r="H45" s="8" t="s">
        <v>171</v>
      </c>
      <c r="I45" s="9">
        <v>19825</v>
      </c>
      <c r="J45" s="9">
        <f>'[1]NWPP Emission Rates'!$E$34</f>
        <v>902.24030000000005</v>
      </c>
      <c r="K45" s="9">
        <f t="shared" si="1"/>
        <v>8943.4569737500005</v>
      </c>
      <c r="N45" s="12"/>
      <c r="O45" s="13"/>
      <c r="P45" s="13"/>
      <c r="Q45" s="13"/>
      <c r="R45" s="13"/>
    </row>
    <row r="46" spans="1:19" x14ac:dyDescent="0.25">
      <c r="A46" s="7">
        <v>62</v>
      </c>
      <c r="B46" s="7">
        <v>2005</v>
      </c>
      <c r="C46" s="8" t="s">
        <v>98</v>
      </c>
      <c r="D46" s="8" t="s">
        <v>165</v>
      </c>
      <c r="E46" s="8" t="s">
        <v>38</v>
      </c>
      <c r="F46" s="7" t="s">
        <v>39</v>
      </c>
      <c r="G46" s="8" t="s">
        <v>22</v>
      </c>
      <c r="H46" s="8" t="s">
        <v>98</v>
      </c>
      <c r="I46" s="9">
        <v>-1263279</v>
      </c>
      <c r="J46" s="9">
        <f>'[1]NWPP Emission Rates'!$E$34</f>
        <v>902.24030000000005</v>
      </c>
      <c r="K46" s="9">
        <f t="shared" si="1"/>
        <v>-569890.61197185004</v>
      </c>
      <c r="N46" s="12"/>
      <c r="O46" s="13"/>
      <c r="P46" s="13"/>
      <c r="Q46" s="13"/>
      <c r="R46" s="13"/>
    </row>
    <row r="47" spans="1:19" x14ac:dyDescent="0.25">
      <c r="A47" s="7">
        <v>63</v>
      </c>
      <c r="B47" s="7">
        <v>2005</v>
      </c>
      <c r="C47" s="8" t="s">
        <v>174</v>
      </c>
      <c r="D47" s="8" t="s">
        <v>165</v>
      </c>
      <c r="E47" s="8" t="s">
        <v>38</v>
      </c>
      <c r="F47" s="7" t="s">
        <v>39</v>
      </c>
      <c r="G47" s="8" t="s">
        <v>22</v>
      </c>
      <c r="H47" s="8" t="s">
        <v>174</v>
      </c>
      <c r="I47" s="9">
        <v>121032</v>
      </c>
      <c r="J47" s="9">
        <f>'[1]NWPP Emission Rates'!$E$34</f>
        <v>902.24030000000005</v>
      </c>
      <c r="K47" s="9">
        <f t="shared" si="1"/>
        <v>54599.973994799999</v>
      </c>
      <c r="N47" s="12"/>
      <c r="O47" s="13"/>
      <c r="P47" s="13"/>
      <c r="Q47" s="13"/>
      <c r="R47" s="13"/>
    </row>
    <row r="48" spans="1:19" x14ac:dyDescent="0.25">
      <c r="A48" s="7">
        <v>64</v>
      </c>
      <c r="B48" s="7">
        <v>2005</v>
      </c>
      <c r="C48" s="8" t="s">
        <v>69</v>
      </c>
      <c r="D48" s="8" t="s">
        <v>165</v>
      </c>
      <c r="E48" s="8" t="s">
        <v>38</v>
      </c>
      <c r="F48" s="7" t="s">
        <v>39</v>
      </c>
      <c r="G48" s="8" t="s">
        <v>22</v>
      </c>
      <c r="H48" s="8" t="s">
        <v>69</v>
      </c>
      <c r="I48" s="9">
        <v>617085</v>
      </c>
      <c r="J48" s="9">
        <f>'[1]NWPP Emission Rates'!$E$34</f>
        <v>902.24030000000005</v>
      </c>
      <c r="K48" s="9">
        <f t="shared" si="1"/>
        <v>278379.47776275</v>
      </c>
      <c r="N48" s="12"/>
      <c r="O48" s="13"/>
      <c r="P48" s="13"/>
      <c r="Q48" s="13"/>
      <c r="R48" s="13"/>
    </row>
    <row r="49" spans="1:18" x14ac:dyDescent="0.25">
      <c r="A49" s="7">
        <v>65</v>
      </c>
      <c r="B49" s="7">
        <v>2005</v>
      </c>
      <c r="C49" s="8" t="s">
        <v>177</v>
      </c>
      <c r="D49" s="8" t="s">
        <v>165</v>
      </c>
      <c r="E49" s="8" t="s">
        <v>38</v>
      </c>
      <c r="F49" s="7" t="s">
        <v>39</v>
      </c>
      <c r="G49" s="8" t="s">
        <v>22</v>
      </c>
      <c r="H49" s="8" t="s">
        <v>177</v>
      </c>
      <c r="I49" s="9">
        <v>6019</v>
      </c>
      <c r="J49" s="9">
        <f>'[1]NWPP Emission Rates'!$E$34</f>
        <v>902.24030000000005</v>
      </c>
      <c r="K49" s="9">
        <f t="shared" si="1"/>
        <v>2715.2921828499998</v>
      </c>
      <c r="N49" s="12"/>
      <c r="O49" s="13"/>
      <c r="P49" s="13"/>
      <c r="Q49" s="13"/>
      <c r="R49" s="13"/>
    </row>
    <row r="50" spans="1:18" x14ac:dyDescent="0.25">
      <c r="A50" s="7">
        <v>66</v>
      </c>
      <c r="B50" s="7">
        <v>2005</v>
      </c>
      <c r="C50" s="8" t="s">
        <v>180</v>
      </c>
      <c r="D50" s="8" t="s">
        <v>165</v>
      </c>
      <c r="E50" s="8" t="s">
        <v>38</v>
      </c>
      <c r="F50" s="7" t="s">
        <v>39</v>
      </c>
      <c r="G50" s="8" t="s">
        <v>22</v>
      </c>
      <c r="H50" s="8" t="s">
        <v>180</v>
      </c>
      <c r="I50" s="9">
        <v>116791</v>
      </c>
      <c r="J50" s="9">
        <f>'[1]NWPP Emission Rates'!$E$34</f>
        <v>902.24030000000005</v>
      </c>
      <c r="K50" s="9">
        <f t="shared" si="1"/>
        <v>52686.773438650001</v>
      </c>
      <c r="N50" s="12"/>
      <c r="O50" s="13"/>
      <c r="P50" s="13"/>
      <c r="Q50" s="13"/>
      <c r="R50" s="13"/>
    </row>
    <row r="51" spans="1:18" x14ac:dyDescent="0.25">
      <c r="A51" s="7">
        <v>67</v>
      </c>
      <c r="B51" s="7">
        <v>2005</v>
      </c>
      <c r="C51" s="8" t="s">
        <v>181</v>
      </c>
      <c r="D51" s="8" t="s">
        <v>165</v>
      </c>
      <c r="E51" s="8" t="s">
        <v>38</v>
      </c>
      <c r="F51" s="7" t="s">
        <v>39</v>
      </c>
      <c r="G51" s="8" t="s">
        <v>22</v>
      </c>
      <c r="H51" s="8" t="s">
        <v>181</v>
      </c>
      <c r="I51" s="9">
        <v>111066</v>
      </c>
      <c r="J51" s="9">
        <f>'[1]NWPP Emission Rates'!$E$34</f>
        <v>902.24030000000005</v>
      </c>
      <c r="K51" s="9">
        <f t="shared" si="1"/>
        <v>50104.110579900007</v>
      </c>
      <c r="N51" s="12"/>
      <c r="O51" s="13"/>
      <c r="P51" s="13"/>
      <c r="Q51" s="13"/>
      <c r="R51" s="13"/>
    </row>
    <row r="52" spans="1:18" x14ac:dyDescent="0.25">
      <c r="A52" s="7">
        <v>68</v>
      </c>
      <c r="B52" s="7">
        <v>2005</v>
      </c>
      <c r="C52" s="8" t="s">
        <v>70</v>
      </c>
      <c r="D52" s="8" t="s">
        <v>165</v>
      </c>
      <c r="E52" s="8" t="s">
        <v>38</v>
      </c>
      <c r="F52" s="7" t="s">
        <v>39</v>
      </c>
      <c r="G52" s="8" t="s">
        <v>22</v>
      </c>
      <c r="H52" s="8" t="s">
        <v>70</v>
      </c>
      <c r="I52" s="9">
        <v>62417</v>
      </c>
      <c r="J52" s="9">
        <f>'[1]NWPP Emission Rates'!$E$34</f>
        <v>902.24030000000005</v>
      </c>
      <c r="K52" s="9">
        <f t="shared" si="1"/>
        <v>28157.566402550001</v>
      </c>
      <c r="N52" s="12"/>
      <c r="O52" s="13"/>
      <c r="P52" s="13"/>
      <c r="Q52" s="13"/>
      <c r="R52" s="13"/>
    </row>
    <row r="53" spans="1:18" x14ac:dyDescent="0.25">
      <c r="A53" s="7">
        <v>69</v>
      </c>
      <c r="B53" s="7">
        <v>2005</v>
      </c>
      <c r="C53" s="8" t="s">
        <v>183</v>
      </c>
      <c r="D53" s="8" t="s">
        <v>165</v>
      </c>
      <c r="E53" s="8" t="s">
        <v>38</v>
      </c>
      <c r="F53" s="7" t="s">
        <v>39</v>
      </c>
      <c r="G53" s="8" t="s">
        <v>22</v>
      </c>
      <c r="H53" s="8" t="s">
        <v>183</v>
      </c>
      <c r="I53" s="9">
        <v>86002</v>
      </c>
      <c r="J53" s="9">
        <f>'[1]NWPP Emission Rates'!$E$34</f>
        <v>902.24030000000005</v>
      </c>
      <c r="K53" s="9">
        <f t="shared" si="1"/>
        <v>38797.235140300007</v>
      </c>
      <c r="N53" s="12"/>
      <c r="O53" s="13"/>
      <c r="P53" s="13"/>
      <c r="Q53" s="13"/>
      <c r="R53" s="13"/>
    </row>
    <row r="54" spans="1:18" x14ac:dyDescent="0.25">
      <c r="A54" s="7">
        <v>70</v>
      </c>
      <c r="B54" s="7">
        <v>2005</v>
      </c>
      <c r="C54" s="8" t="s">
        <v>85</v>
      </c>
      <c r="D54" s="8" t="s">
        <v>165</v>
      </c>
      <c r="E54" s="8" t="s">
        <v>38</v>
      </c>
      <c r="F54" s="7" t="s">
        <v>39</v>
      </c>
      <c r="G54" s="8" t="s">
        <v>22</v>
      </c>
      <c r="H54" s="8" t="s">
        <v>85</v>
      </c>
      <c r="I54" s="9">
        <v>5000</v>
      </c>
      <c r="J54" s="9">
        <f>'[1]NWPP Emission Rates'!$E$34</f>
        <v>902.24030000000005</v>
      </c>
      <c r="K54" s="9">
        <f t="shared" si="1"/>
        <v>2255.6007500000001</v>
      </c>
      <c r="N54" s="12"/>
      <c r="O54" s="13"/>
      <c r="P54" s="13"/>
      <c r="Q54" s="13"/>
      <c r="R54" s="13"/>
    </row>
    <row r="55" spans="1:18" x14ac:dyDescent="0.25">
      <c r="A55" s="7">
        <v>71</v>
      </c>
      <c r="B55" s="7">
        <v>2005</v>
      </c>
      <c r="C55" s="8" t="s">
        <v>189</v>
      </c>
      <c r="D55" s="8" t="s">
        <v>165</v>
      </c>
      <c r="E55" s="8" t="s">
        <v>38</v>
      </c>
      <c r="F55" s="7" t="s">
        <v>39</v>
      </c>
      <c r="G55" s="8" t="s">
        <v>22</v>
      </c>
      <c r="H55" s="8" t="s">
        <v>189</v>
      </c>
      <c r="I55" s="9">
        <v>11269</v>
      </c>
      <c r="J55" s="9">
        <f>'[1]NWPP Emission Rates'!$E$34</f>
        <v>902.24030000000005</v>
      </c>
      <c r="K55" s="9">
        <f t="shared" si="1"/>
        <v>5083.6729703500005</v>
      </c>
      <c r="N55" s="12"/>
      <c r="O55" s="13"/>
      <c r="P55" s="13"/>
      <c r="Q55" s="13"/>
      <c r="R55" s="13"/>
    </row>
    <row r="56" spans="1:18" x14ac:dyDescent="0.25">
      <c r="A56" s="7">
        <v>72</v>
      </c>
      <c r="B56" s="7">
        <v>2005</v>
      </c>
      <c r="C56" s="8" t="s">
        <v>190</v>
      </c>
      <c r="D56" s="8" t="s">
        <v>165</v>
      </c>
      <c r="E56" s="8" t="s">
        <v>38</v>
      </c>
      <c r="F56" s="7" t="s">
        <v>39</v>
      </c>
      <c r="G56" s="8" t="s">
        <v>22</v>
      </c>
      <c r="H56" s="8" t="s">
        <v>190</v>
      </c>
      <c r="I56" s="9">
        <v>21703</v>
      </c>
      <c r="J56" s="9">
        <f>'[1]NWPP Emission Rates'!$E$34</f>
        <v>902.24030000000005</v>
      </c>
      <c r="K56" s="9">
        <f t="shared" si="1"/>
        <v>9790.6606154500005</v>
      </c>
      <c r="N56" s="12"/>
      <c r="O56" s="13"/>
      <c r="P56" s="13"/>
      <c r="Q56" s="13"/>
      <c r="R56" s="13"/>
    </row>
    <row r="57" spans="1:18" x14ac:dyDescent="0.25">
      <c r="A57" s="7">
        <v>73</v>
      </c>
      <c r="B57" s="7">
        <v>2005</v>
      </c>
      <c r="C57" s="8" t="s">
        <v>71</v>
      </c>
      <c r="D57" s="8" t="s">
        <v>165</v>
      </c>
      <c r="E57" s="8" t="s">
        <v>38</v>
      </c>
      <c r="F57" s="7" t="s">
        <v>39</v>
      </c>
      <c r="G57" s="8" t="s">
        <v>22</v>
      </c>
      <c r="H57" s="8" t="s">
        <v>71</v>
      </c>
      <c r="I57" s="9">
        <v>505863</v>
      </c>
      <c r="J57" s="9">
        <f>'[1]NWPP Emission Rates'!$E$34</f>
        <v>902.24030000000005</v>
      </c>
      <c r="K57" s="9">
        <f t="shared" si="1"/>
        <v>228204.99243945003</v>
      </c>
      <c r="N57" s="12"/>
      <c r="O57" s="13"/>
      <c r="P57" s="13"/>
      <c r="Q57" s="13"/>
      <c r="R57" s="13"/>
    </row>
    <row r="58" spans="1:18" x14ac:dyDescent="0.25">
      <c r="A58" s="7">
        <v>74</v>
      </c>
      <c r="B58" s="7">
        <v>2005</v>
      </c>
      <c r="C58" s="8" t="s">
        <v>73</v>
      </c>
      <c r="D58" s="8" t="s">
        <v>165</v>
      </c>
      <c r="E58" s="8" t="s">
        <v>38</v>
      </c>
      <c r="F58" s="7" t="s">
        <v>39</v>
      </c>
      <c r="G58" s="8" t="s">
        <v>22</v>
      </c>
      <c r="H58" s="8" t="s">
        <v>73</v>
      </c>
      <c r="I58" s="9">
        <v>283186</v>
      </c>
      <c r="J58" s="9">
        <f>'[1]NWPP Emission Rates'!$E$34</f>
        <v>902.24030000000005</v>
      </c>
      <c r="K58" s="9">
        <f t="shared" si="1"/>
        <v>127750.91079790001</v>
      </c>
      <c r="N58" s="12"/>
      <c r="O58" s="13"/>
      <c r="P58" s="13"/>
      <c r="Q58" s="13"/>
      <c r="R58" s="13"/>
    </row>
    <row r="59" spans="1:18" x14ac:dyDescent="0.25">
      <c r="A59" s="7">
        <v>75</v>
      </c>
      <c r="B59" s="7">
        <v>2005</v>
      </c>
      <c r="C59" s="8" t="s">
        <v>198</v>
      </c>
      <c r="D59" s="8" t="s">
        <v>165</v>
      </c>
      <c r="E59" s="8" t="s">
        <v>38</v>
      </c>
      <c r="F59" s="7" t="s">
        <v>39</v>
      </c>
      <c r="G59" s="8" t="s">
        <v>22</v>
      </c>
      <c r="H59" s="8" t="s">
        <v>198</v>
      </c>
      <c r="I59" s="9">
        <v>4290</v>
      </c>
      <c r="J59" s="9">
        <f>'[1]NWPP Emission Rates'!$E$34</f>
        <v>902.24030000000005</v>
      </c>
      <c r="K59" s="9">
        <f t="shared" si="1"/>
        <v>1935.3054435000001</v>
      </c>
      <c r="N59" s="12"/>
      <c r="O59" s="13"/>
      <c r="P59" s="13"/>
      <c r="Q59" s="13"/>
      <c r="R59" s="13"/>
    </row>
    <row r="60" spans="1:18" x14ac:dyDescent="0.25">
      <c r="A60" s="7">
        <v>76</v>
      </c>
      <c r="B60" s="7">
        <v>2005</v>
      </c>
      <c r="C60" s="8" t="s">
        <v>199</v>
      </c>
      <c r="D60" s="8" t="s">
        <v>165</v>
      </c>
      <c r="E60" s="8" t="s">
        <v>38</v>
      </c>
      <c r="F60" s="7" t="s">
        <v>39</v>
      </c>
      <c r="G60" s="8" t="s">
        <v>22</v>
      </c>
      <c r="H60" s="8" t="s">
        <v>199</v>
      </c>
      <c r="I60" s="9">
        <v>135120</v>
      </c>
      <c r="J60" s="9">
        <f>'[1]NWPP Emission Rates'!$E$34</f>
        <v>902.24030000000005</v>
      </c>
      <c r="K60" s="9">
        <f t="shared" si="1"/>
        <v>60955.354668000007</v>
      </c>
      <c r="N60" s="12"/>
      <c r="O60" s="13"/>
      <c r="P60" s="13"/>
      <c r="Q60" s="13"/>
      <c r="R60" s="13"/>
    </row>
    <row r="61" spans="1:18" x14ac:dyDescent="0.25">
      <c r="A61" s="7">
        <v>77</v>
      </c>
      <c r="B61" s="7">
        <v>2005</v>
      </c>
      <c r="C61" s="8" t="s">
        <v>200</v>
      </c>
      <c r="D61" s="8" t="s">
        <v>165</v>
      </c>
      <c r="E61" s="8" t="s">
        <v>38</v>
      </c>
      <c r="F61" s="7" t="s">
        <v>39</v>
      </c>
      <c r="G61" s="8" t="s">
        <v>22</v>
      </c>
      <c r="H61" s="8" t="s">
        <v>200</v>
      </c>
      <c r="I61" s="9">
        <v>41301</v>
      </c>
      <c r="J61" s="9">
        <f>'[1]NWPP Emission Rates'!$E$34</f>
        <v>902.24030000000005</v>
      </c>
      <c r="K61" s="9">
        <f t="shared" si="1"/>
        <v>18631.713315149998</v>
      </c>
      <c r="N61" s="12"/>
      <c r="O61" s="13"/>
      <c r="P61" s="13"/>
      <c r="Q61" s="13"/>
      <c r="R61" s="13"/>
    </row>
    <row r="62" spans="1:18" x14ac:dyDescent="0.25">
      <c r="A62" s="7">
        <v>78</v>
      </c>
      <c r="B62" s="7">
        <v>2005</v>
      </c>
      <c r="C62" s="8" t="s">
        <v>74</v>
      </c>
      <c r="D62" s="8" t="s">
        <v>165</v>
      </c>
      <c r="E62" s="8" t="s">
        <v>38</v>
      </c>
      <c r="F62" s="7" t="s">
        <v>39</v>
      </c>
      <c r="G62" s="8" t="s">
        <v>22</v>
      </c>
      <c r="H62" s="8" t="s">
        <v>74</v>
      </c>
      <c r="I62" s="9">
        <v>7145</v>
      </c>
      <c r="J62" s="9">
        <f>'[1]NWPP Emission Rates'!$E$34</f>
        <v>902.24030000000005</v>
      </c>
      <c r="K62" s="9">
        <f t="shared" si="1"/>
        <v>3223.2534717500002</v>
      </c>
      <c r="N62" s="12"/>
      <c r="O62" s="13"/>
      <c r="P62" s="13"/>
      <c r="Q62" s="13"/>
      <c r="R62" s="13"/>
    </row>
    <row r="63" spans="1:18" x14ac:dyDescent="0.25">
      <c r="A63" s="7">
        <v>79</v>
      </c>
      <c r="B63" s="7">
        <v>2005</v>
      </c>
      <c r="C63" s="8" t="s">
        <v>203</v>
      </c>
      <c r="D63" s="8" t="s">
        <v>165</v>
      </c>
      <c r="E63" s="8" t="s">
        <v>38</v>
      </c>
      <c r="F63" s="7" t="s">
        <v>39</v>
      </c>
      <c r="G63" s="8" t="s">
        <v>22</v>
      </c>
      <c r="H63" s="8" t="s">
        <v>203</v>
      </c>
      <c r="I63" s="9">
        <v>40585</v>
      </c>
      <c r="J63" s="9">
        <f>'[1]NWPP Emission Rates'!$E$34</f>
        <v>902.24030000000005</v>
      </c>
      <c r="K63" s="9">
        <f t="shared" si="1"/>
        <v>18308.71128775</v>
      </c>
      <c r="N63" s="12"/>
      <c r="O63" s="13"/>
      <c r="P63" s="13"/>
      <c r="Q63" s="13"/>
      <c r="R63" s="13"/>
    </row>
    <row r="64" spans="1:18" x14ac:dyDescent="0.25">
      <c r="A64" s="7">
        <v>80</v>
      </c>
      <c r="B64" s="7">
        <v>2005</v>
      </c>
      <c r="C64" s="8" t="s">
        <v>204</v>
      </c>
      <c r="D64" s="8" t="s">
        <v>165</v>
      </c>
      <c r="E64" s="8" t="s">
        <v>38</v>
      </c>
      <c r="F64" s="7" t="s">
        <v>39</v>
      </c>
      <c r="G64" s="8" t="s">
        <v>22</v>
      </c>
      <c r="H64" s="8" t="s">
        <v>204</v>
      </c>
      <c r="I64" s="9">
        <v>13983</v>
      </c>
      <c r="J64" s="9">
        <f>'[1]NWPP Emission Rates'!$E$34</f>
        <v>902.24030000000005</v>
      </c>
      <c r="K64" s="9">
        <f t="shared" si="1"/>
        <v>6308.0130574499999</v>
      </c>
      <c r="N64" s="12"/>
      <c r="O64" s="13"/>
      <c r="P64" s="13"/>
      <c r="Q64" s="13"/>
      <c r="R64" s="13"/>
    </row>
    <row r="65" spans="1:18" x14ac:dyDescent="0.25">
      <c r="A65" s="7">
        <v>81</v>
      </c>
      <c r="B65" s="7">
        <v>2005</v>
      </c>
      <c r="C65" s="8" t="s">
        <v>207</v>
      </c>
      <c r="D65" s="8" t="s">
        <v>165</v>
      </c>
      <c r="E65" s="8" t="s">
        <v>38</v>
      </c>
      <c r="F65" s="7" t="s">
        <v>39</v>
      </c>
      <c r="G65" s="8" t="s">
        <v>22</v>
      </c>
      <c r="H65" s="8" t="s">
        <v>207</v>
      </c>
      <c r="I65" s="9">
        <v>456966</v>
      </c>
      <c r="J65" s="9">
        <f>'[1]NWPP Emission Rates'!$E$34</f>
        <v>902.24030000000005</v>
      </c>
      <c r="K65" s="9">
        <f t="shared" si="1"/>
        <v>206146.57046490003</v>
      </c>
      <c r="N65" s="12"/>
      <c r="O65" s="13"/>
      <c r="P65" s="13"/>
      <c r="Q65" s="13"/>
      <c r="R65" s="13"/>
    </row>
    <row r="66" spans="1:18" x14ac:dyDescent="0.25">
      <c r="A66" s="7">
        <v>82</v>
      </c>
      <c r="B66" s="7">
        <v>2005</v>
      </c>
      <c r="C66" s="8" t="s">
        <v>208</v>
      </c>
      <c r="D66" s="8" t="s">
        <v>165</v>
      </c>
      <c r="E66" s="8" t="s">
        <v>38</v>
      </c>
      <c r="F66" s="7" t="s">
        <v>39</v>
      </c>
      <c r="G66" s="8" t="s">
        <v>22</v>
      </c>
      <c r="H66" s="8" t="s">
        <v>208</v>
      </c>
      <c r="I66" s="9">
        <v>21760</v>
      </c>
      <c r="J66" s="9">
        <f>'[1]NWPP Emission Rates'!$E$34</f>
        <v>902.24030000000005</v>
      </c>
      <c r="K66" s="9">
        <f t="shared" si="1"/>
        <v>9816.3744640000004</v>
      </c>
      <c r="N66" s="12"/>
      <c r="O66" s="13"/>
      <c r="P66" s="13"/>
      <c r="Q66" s="13"/>
      <c r="R66" s="13"/>
    </row>
    <row r="67" spans="1:18" x14ac:dyDescent="0.25">
      <c r="A67" s="7">
        <v>83</v>
      </c>
      <c r="B67" s="7">
        <v>2005</v>
      </c>
      <c r="C67" s="8" t="s">
        <v>209</v>
      </c>
      <c r="D67" s="8" t="s">
        <v>165</v>
      </c>
      <c r="E67" s="8" t="s">
        <v>38</v>
      </c>
      <c r="F67" s="7" t="s">
        <v>39</v>
      </c>
      <c r="G67" s="8" t="s">
        <v>22</v>
      </c>
      <c r="H67" s="8" t="s">
        <v>209</v>
      </c>
      <c r="I67" s="9">
        <v>25318</v>
      </c>
      <c r="J67" s="9">
        <f>'[1]NWPP Emission Rates'!$E$34</f>
        <v>902.24030000000005</v>
      </c>
      <c r="K67" s="9">
        <f t="shared" si="1"/>
        <v>11421.459957700001</v>
      </c>
      <c r="N67" s="12"/>
      <c r="O67" s="13"/>
      <c r="P67" s="13"/>
      <c r="Q67" s="13"/>
      <c r="R67" s="13"/>
    </row>
    <row r="68" spans="1:18" x14ac:dyDescent="0.25">
      <c r="A68" s="7">
        <v>84</v>
      </c>
      <c r="B68" s="7">
        <v>2005</v>
      </c>
      <c r="C68" s="8" t="s">
        <v>213</v>
      </c>
      <c r="D68" s="8" t="s">
        <v>165</v>
      </c>
      <c r="E68" s="8" t="s">
        <v>38</v>
      </c>
      <c r="F68" s="7" t="s">
        <v>39</v>
      </c>
      <c r="G68" s="8" t="s">
        <v>22</v>
      </c>
      <c r="H68" s="8" t="s">
        <v>213</v>
      </c>
      <c r="I68" s="9">
        <v>12800</v>
      </c>
      <c r="J68" s="9">
        <f>'[1]NWPP Emission Rates'!$E$34</f>
        <v>902.24030000000005</v>
      </c>
      <c r="K68" s="9">
        <f t="shared" si="1"/>
        <v>5774.3379199999999</v>
      </c>
      <c r="N68" s="12"/>
      <c r="O68" s="13"/>
      <c r="P68" s="13"/>
      <c r="Q68" s="13"/>
      <c r="R68" s="13"/>
    </row>
    <row r="69" spans="1:18" x14ac:dyDescent="0.25">
      <c r="A69" s="7">
        <v>85</v>
      </c>
      <c r="B69" s="7">
        <v>2005</v>
      </c>
      <c r="C69" s="8" t="s">
        <v>215</v>
      </c>
      <c r="D69" s="8" t="s">
        <v>165</v>
      </c>
      <c r="E69" s="8" t="s">
        <v>38</v>
      </c>
      <c r="F69" s="7" t="s">
        <v>39</v>
      </c>
      <c r="G69" s="8" t="s">
        <v>22</v>
      </c>
      <c r="H69" s="8" t="s">
        <v>215</v>
      </c>
      <c r="I69" s="9">
        <v>19175</v>
      </c>
      <c r="J69" s="9">
        <f>'[1]NWPP Emission Rates'!$E$34</f>
        <v>902.24030000000005</v>
      </c>
      <c r="K69" s="9">
        <f t="shared" si="1"/>
        <v>8650.2288762500011</v>
      </c>
      <c r="N69" s="12"/>
      <c r="O69" s="13"/>
      <c r="P69" s="13"/>
      <c r="Q69" s="13"/>
      <c r="R69" s="13"/>
    </row>
    <row r="70" spans="1:18" x14ac:dyDescent="0.25">
      <c r="A70" s="7">
        <v>86</v>
      </c>
      <c r="B70" s="7">
        <v>2005</v>
      </c>
      <c r="C70" s="8" t="s">
        <v>217</v>
      </c>
      <c r="D70" s="8" t="s">
        <v>165</v>
      </c>
      <c r="E70" s="8" t="s">
        <v>38</v>
      </c>
      <c r="F70" s="7" t="s">
        <v>39</v>
      </c>
      <c r="G70" s="8" t="s">
        <v>22</v>
      </c>
      <c r="H70" s="8" t="s">
        <v>217</v>
      </c>
      <c r="I70" s="9">
        <v>6008</v>
      </c>
      <c r="J70" s="9">
        <f>'[1]NWPP Emission Rates'!$E$34</f>
        <v>902.24030000000005</v>
      </c>
      <c r="K70" s="9">
        <f t="shared" si="1"/>
        <v>2710.3298612000003</v>
      </c>
      <c r="N70" s="12"/>
      <c r="O70" s="13"/>
      <c r="P70" s="13"/>
      <c r="Q70" s="13"/>
      <c r="R70" s="13"/>
    </row>
    <row r="71" spans="1:18" x14ac:dyDescent="0.25">
      <c r="A71" s="7">
        <v>87</v>
      </c>
      <c r="B71" s="7">
        <v>2005</v>
      </c>
      <c r="C71" s="8" t="s">
        <v>219</v>
      </c>
      <c r="D71" s="8" t="s">
        <v>165</v>
      </c>
      <c r="E71" s="8" t="s">
        <v>38</v>
      </c>
      <c r="F71" s="7" t="s">
        <v>39</v>
      </c>
      <c r="G71" s="8" t="s">
        <v>22</v>
      </c>
      <c r="H71" s="8" t="s">
        <v>219</v>
      </c>
      <c r="I71" s="9">
        <v>243625</v>
      </c>
      <c r="J71" s="9">
        <f>'[1]NWPP Emission Rates'!$E$34</f>
        <v>902.24030000000005</v>
      </c>
      <c r="K71" s="9">
        <f t="shared" si="1"/>
        <v>109904.14654375</v>
      </c>
      <c r="N71" s="12"/>
      <c r="O71" s="13"/>
      <c r="P71" s="13"/>
      <c r="Q71" s="13"/>
      <c r="R71" s="13"/>
    </row>
    <row r="72" spans="1:18" x14ac:dyDescent="0.25">
      <c r="A72" s="7">
        <v>88</v>
      </c>
      <c r="B72" s="7">
        <v>2005</v>
      </c>
      <c r="C72" s="8" t="s">
        <v>220</v>
      </c>
      <c r="D72" s="8" t="s">
        <v>165</v>
      </c>
      <c r="E72" s="8" t="s">
        <v>38</v>
      </c>
      <c r="F72" s="7" t="s">
        <v>39</v>
      </c>
      <c r="G72" s="8" t="s">
        <v>22</v>
      </c>
      <c r="H72" s="8" t="s">
        <v>220</v>
      </c>
      <c r="I72" s="9">
        <v>22000</v>
      </c>
      <c r="J72" s="9">
        <f>'[1]NWPP Emission Rates'!$E$34</f>
        <v>902.24030000000005</v>
      </c>
      <c r="K72" s="9">
        <f t="shared" ref="K72:K103" si="2">(I72*J72)/2000</f>
        <v>9924.6433000000015</v>
      </c>
      <c r="N72" s="12"/>
      <c r="O72" s="13"/>
      <c r="P72" s="13"/>
      <c r="Q72" s="13"/>
      <c r="R72" s="13"/>
    </row>
    <row r="73" spans="1:18" x14ac:dyDescent="0.25">
      <c r="A73" s="7">
        <v>89</v>
      </c>
      <c r="B73" s="7">
        <v>2005</v>
      </c>
      <c r="C73" s="8" t="s">
        <v>221</v>
      </c>
      <c r="D73" s="8" t="s">
        <v>165</v>
      </c>
      <c r="E73" s="8" t="s">
        <v>38</v>
      </c>
      <c r="F73" s="7" t="s">
        <v>39</v>
      </c>
      <c r="G73" s="8" t="s">
        <v>22</v>
      </c>
      <c r="H73" s="8" t="s">
        <v>221</v>
      </c>
      <c r="I73" s="9">
        <v>731</v>
      </c>
      <c r="J73" s="9">
        <f>'[1]NWPP Emission Rates'!$E$34</f>
        <v>902.24030000000005</v>
      </c>
      <c r="K73" s="9">
        <f t="shared" si="2"/>
        <v>329.76882965000004</v>
      </c>
      <c r="N73" s="12"/>
      <c r="O73" s="13"/>
      <c r="P73" s="13"/>
      <c r="Q73" s="13"/>
      <c r="R73" s="13"/>
    </row>
    <row r="74" spans="1:18" x14ac:dyDescent="0.25">
      <c r="A74" s="7">
        <v>90</v>
      </c>
      <c r="B74" s="7">
        <v>2005</v>
      </c>
      <c r="C74" s="8" t="s">
        <v>75</v>
      </c>
      <c r="D74" s="8" t="s">
        <v>165</v>
      </c>
      <c r="E74" s="8" t="s">
        <v>38</v>
      </c>
      <c r="F74" s="7" t="s">
        <v>39</v>
      </c>
      <c r="G74" s="8" t="s">
        <v>22</v>
      </c>
      <c r="H74" s="8" t="s">
        <v>75</v>
      </c>
      <c r="I74" s="9">
        <v>78183</v>
      </c>
      <c r="J74" s="9">
        <f>'[1]NWPP Emission Rates'!$E$34</f>
        <v>902.24030000000005</v>
      </c>
      <c r="K74" s="9">
        <f t="shared" si="2"/>
        <v>35269.926687450003</v>
      </c>
      <c r="N74" s="12"/>
      <c r="O74" s="13"/>
      <c r="P74" s="13"/>
      <c r="Q74" s="13"/>
      <c r="R74" s="13"/>
    </row>
    <row r="75" spans="1:18" x14ac:dyDescent="0.25">
      <c r="A75" s="7">
        <v>92</v>
      </c>
      <c r="B75" s="7">
        <v>2005</v>
      </c>
      <c r="C75" s="8" t="s">
        <v>223</v>
      </c>
      <c r="D75" s="8" t="s">
        <v>165</v>
      </c>
      <c r="E75" s="8" t="s">
        <v>38</v>
      </c>
      <c r="F75" s="7" t="s">
        <v>39</v>
      </c>
      <c r="G75" s="8" t="s">
        <v>22</v>
      </c>
      <c r="H75" s="8" t="s">
        <v>223</v>
      </c>
      <c r="I75" s="9">
        <v>9220</v>
      </c>
      <c r="J75" s="9">
        <f>'[1]NWPP Emission Rates'!$E$34</f>
        <v>902.24030000000005</v>
      </c>
      <c r="K75" s="9">
        <f t="shared" si="2"/>
        <v>4159.3277830000006</v>
      </c>
      <c r="N75" s="12"/>
      <c r="O75" s="13"/>
      <c r="P75" s="13"/>
      <c r="Q75" s="13"/>
      <c r="R75" s="13"/>
    </row>
    <row r="76" spans="1:18" x14ac:dyDescent="0.25">
      <c r="A76" s="7">
        <v>93</v>
      </c>
      <c r="B76" s="7">
        <v>2005</v>
      </c>
      <c r="C76" s="8" t="s">
        <v>227</v>
      </c>
      <c r="D76" s="8" t="s">
        <v>165</v>
      </c>
      <c r="E76" s="8" t="s">
        <v>38</v>
      </c>
      <c r="F76" s="7" t="s">
        <v>39</v>
      </c>
      <c r="G76" s="8" t="s">
        <v>22</v>
      </c>
      <c r="H76" s="8" t="s">
        <v>227</v>
      </c>
      <c r="I76" s="9">
        <v>9400</v>
      </c>
      <c r="J76" s="9">
        <f>'[1]NWPP Emission Rates'!$E$34</f>
        <v>902.24030000000005</v>
      </c>
      <c r="K76" s="9">
        <f t="shared" si="2"/>
        <v>4240.5294100000001</v>
      </c>
      <c r="N76" s="12"/>
      <c r="O76" s="13"/>
      <c r="P76" s="13"/>
      <c r="Q76" s="13"/>
      <c r="R76" s="13"/>
    </row>
    <row r="77" spans="1:18" x14ac:dyDescent="0.25">
      <c r="A77" s="7">
        <v>94</v>
      </c>
      <c r="B77" s="7">
        <v>2005</v>
      </c>
      <c r="C77" s="8" t="s">
        <v>229</v>
      </c>
      <c r="D77" s="8" t="s">
        <v>165</v>
      </c>
      <c r="E77" s="8" t="s">
        <v>38</v>
      </c>
      <c r="F77" s="7" t="s">
        <v>39</v>
      </c>
      <c r="G77" s="8" t="s">
        <v>22</v>
      </c>
      <c r="H77" s="8" t="s">
        <v>229</v>
      </c>
      <c r="I77" s="9">
        <v>1069</v>
      </c>
      <c r="J77" s="9">
        <f>'[1]NWPP Emission Rates'!$E$34</f>
        <v>902.24030000000005</v>
      </c>
      <c r="K77" s="9">
        <f t="shared" si="2"/>
        <v>482.24744035000003</v>
      </c>
      <c r="N77" s="12"/>
      <c r="O77" s="13"/>
      <c r="P77" s="13"/>
      <c r="Q77" s="13"/>
      <c r="R77" s="13"/>
    </row>
    <row r="78" spans="1:18" x14ac:dyDescent="0.25">
      <c r="A78" s="7">
        <v>95</v>
      </c>
      <c r="B78" s="7">
        <v>2005</v>
      </c>
      <c r="C78" s="8" t="s">
        <v>230</v>
      </c>
      <c r="D78" s="8" t="s">
        <v>165</v>
      </c>
      <c r="E78" s="8" t="s">
        <v>38</v>
      </c>
      <c r="F78" s="7" t="s">
        <v>39</v>
      </c>
      <c r="G78" s="8" t="s">
        <v>22</v>
      </c>
      <c r="H78" s="8" t="s">
        <v>230</v>
      </c>
      <c r="I78" s="9">
        <v>13643</v>
      </c>
      <c r="J78" s="9">
        <f>'[1]NWPP Emission Rates'!$E$34</f>
        <v>902.24030000000005</v>
      </c>
      <c r="K78" s="9">
        <f t="shared" si="2"/>
        <v>6154.63220645</v>
      </c>
      <c r="N78" s="12"/>
      <c r="O78" s="13"/>
      <c r="P78" s="13"/>
      <c r="Q78" s="13"/>
      <c r="R78" s="13"/>
    </row>
    <row r="79" spans="1:18" x14ac:dyDescent="0.25">
      <c r="A79" s="7">
        <v>96</v>
      </c>
      <c r="B79" s="7">
        <v>2005</v>
      </c>
      <c r="C79" s="8" t="s">
        <v>232</v>
      </c>
      <c r="D79" s="8" t="s">
        <v>165</v>
      </c>
      <c r="E79" s="8" t="s">
        <v>38</v>
      </c>
      <c r="F79" s="7" t="s">
        <v>39</v>
      </c>
      <c r="G79" s="8" t="s">
        <v>22</v>
      </c>
      <c r="H79" s="8" t="s">
        <v>232</v>
      </c>
      <c r="I79" s="9">
        <v>1922</v>
      </c>
      <c r="J79" s="9">
        <f>'[1]NWPP Emission Rates'!$E$34</f>
        <v>902.24030000000005</v>
      </c>
      <c r="K79" s="9">
        <f t="shared" si="2"/>
        <v>867.05292830000008</v>
      </c>
      <c r="N79" s="12"/>
      <c r="O79" s="13"/>
      <c r="P79" s="13"/>
      <c r="Q79" s="13"/>
      <c r="R79" s="13"/>
    </row>
    <row r="80" spans="1:18" x14ac:dyDescent="0.25">
      <c r="A80" s="7">
        <v>97</v>
      </c>
      <c r="B80" s="7">
        <v>2005</v>
      </c>
      <c r="C80" s="8" t="s">
        <v>233</v>
      </c>
      <c r="D80" s="8" t="s">
        <v>165</v>
      </c>
      <c r="E80" s="8" t="s">
        <v>38</v>
      </c>
      <c r="F80" s="7" t="s">
        <v>39</v>
      </c>
      <c r="G80" s="8" t="s">
        <v>22</v>
      </c>
      <c r="H80" s="8" t="s">
        <v>233</v>
      </c>
      <c r="I80" s="9">
        <v>117381</v>
      </c>
      <c r="J80" s="9">
        <f>'[1]NWPP Emission Rates'!$E$34</f>
        <v>902.24030000000005</v>
      </c>
      <c r="K80" s="9">
        <f t="shared" si="2"/>
        <v>52952.934327150004</v>
      </c>
      <c r="N80" s="12"/>
      <c r="O80" s="13"/>
      <c r="P80" s="13"/>
      <c r="Q80" s="13"/>
      <c r="R80" s="13"/>
    </row>
    <row r="81" spans="1:18" x14ac:dyDescent="0.25">
      <c r="A81" s="7">
        <v>98</v>
      </c>
      <c r="B81" s="7">
        <v>2005</v>
      </c>
      <c r="C81" s="8" t="s">
        <v>235</v>
      </c>
      <c r="D81" s="8" t="s">
        <v>165</v>
      </c>
      <c r="E81" s="8" t="s">
        <v>38</v>
      </c>
      <c r="F81" s="7" t="s">
        <v>39</v>
      </c>
      <c r="G81" s="8" t="s">
        <v>22</v>
      </c>
      <c r="H81" s="8" t="s">
        <v>235</v>
      </c>
      <c r="I81" s="9">
        <v>202512</v>
      </c>
      <c r="J81" s="9">
        <f>'[1]NWPP Emission Rates'!$E$34</f>
        <v>902.24030000000005</v>
      </c>
      <c r="K81" s="9">
        <f t="shared" si="2"/>
        <v>91357.243816799994</v>
      </c>
      <c r="N81" s="12"/>
      <c r="O81" s="13"/>
      <c r="P81" s="13"/>
      <c r="Q81" s="13"/>
      <c r="R81" s="13"/>
    </row>
    <row r="82" spans="1:18" x14ac:dyDescent="0.25">
      <c r="A82" s="7">
        <v>99</v>
      </c>
      <c r="B82" s="7">
        <v>2005</v>
      </c>
      <c r="C82" s="8" t="s">
        <v>237</v>
      </c>
      <c r="D82" s="8" t="s">
        <v>165</v>
      </c>
      <c r="E82" s="8" t="s">
        <v>38</v>
      </c>
      <c r="F82" s="7" t="s">
        <v>39</v>
      </c>
      <c r="G82" s="8" t="s">
        <v>22</v>
      </c>
      <c r="H82" s="8" t="s">
        <v>237</v>
      </c>
      <c r="I82" s="9">
        <v>462826</v>
      </c>
      <c r="J82" s="9">
        <f>'[1]NWPP Emission Rates'!$E$34</f>
        <v>902.24030000000005</v>
      </c>
      <c r="K82" s="9">
        <f t="shared" si="2"/>
        <v>208790.1345439</v>
      </c>
      <c r="N82" s="12"/>
      <c r="O82" s="13"/>
      <c r="P82" s="13"/>
      <c r="Q82" s="13"/>
      <c r="R82" s="13"/>
    </row>
    <row r="83" spans="1:18" x14ac:dyDescent="0.25">
      <c r="A83" s="7">
        <v>100</v>
      </c>
      <c r="B83" s="7">
        <v>2005</v>
      </c>
      <c r="C83" s="8" t="s">
        <v>239</v>
      </c>
      <c r="D83" s="8" t="s">
        <v>165</v>
      </c>
      <c r="E83" s="8" t="s">
        <v>38</v>
      </c>
      <c r="F83" s="7" t="s">
        <v>39</v>
      </c>
      <c r="G83" s="8" t="s">
        <v>22</v>
      </c>
      <c r="H83" s="8" t="s">
        <v>239</v>
      </c>
      <c r="I83" s="9">
        <v>156352</v>
      </c>
      <c r="J83" s="9">
        <f>'[1]NWPP Emission Rates'!$E$34</f>
        <v>902.24030000000005</v>
      </c>
      <c r="K83" s="9">
        <f t="shared" si="2"/>
        <v>70533.537692800004</v>
      </c>
      <c r="N83" s="12"/>
      <c r="O83" s="13"/>
      <c r="P83" s="13"/>
      <c r="Q83" s="13"/>
      <c r="R83" s="13"/>
    </row>
    <row r="84" spans="1:18" x14ac:dyDescent="0.25">
      <c r="A84" s="7">
        <v>101</v>
      </c>
      <c r="B84" s="7">
        <v>2005</v>
      </c>
      <c r="C84" s="8" t="s">
        <v>78</v>
      </c>
      <c r="D84" s="8" t="s">
        <v>165</v>
      </c>
      <c r="E84" s="8" t="s">
        <v>38</v>
      </c>
      <c r="F84" s="7" t="s">
        <v>39</v>
      </c>
      <c r="G84" s="8" t="s">
        <v>22</v>
      </c>
      <c r="H84" s="8" t="s">
        <v>78</v>
      </c>
      <c r="I84" s="9">
        <v>636760</v>
      </c>
      <c r="J84" s="9">
        <f>'[1]NWPP Emission Rates'!$E$34</f>
        <v>902.24030000000005</v>
      </c>
      <c r="K84" s="9">
        <f t="shared" si="2"/>
        <v>287255.26671399997</v>
      </c>
      <c r="N84" s="12"/>
      <c r="O84" s="13"/>
      <c r="P84" s="13"/>
      <c r="Q84" s="13"/>
      <c r="R84" s="13"/>
    </row>
    <row r="85" spans="1:18" x14ac:dyDescent="0.25">
      <c r="A85" s="7">
        <v>102</v>
      </c>
      <c r="B85" s="7">
        <v>2005</v>
      </c>
      <c r="C85" s="8" t="s">
        <v>240</v>
      </c>
      <c r="D85" s="8" t="s">
        <v>165</v>
      </c>
      <c r="E85" s="8" t="s">
        <v>38</v>
      </c>
      <c r="F85" s="7" t="s">
        <v>39</v>
      </c>
      <c r="G85" s="8" t="s">
        <v>22</v>
      </c>
      <c r="H85" s="8" t="s">
        <v>240</v>
      </c>
      <c r="I85" s="9">
        <v>47005</v>
      </c>
      <c r="J85" s="9">
        <f>'[1]NWPP Emission Rates'!$E$34</f>
        <v>902.24030000000005</v>
      </c>
      <c r="K85" s="9">
        <f t="shared" si="2"/>
        <v>21204.902650749998</v>
      </c>
      <c r="N85" s="12"/>
      <c r="O85" s="13"/>
      <c r="P85" s="13"/>
      <c r="Q85" s="13"/>
      <c r="R85" s="13"/>
    </row>
    <row r="86" spans="1:18" x14ac:dyDescent="0.25">
      <c r="A86" s="7">
        <v>103</v>
      </c>
      <c r="B86" s="7">
        <v>2005</v>
      </c>
      <c r="C86" s="8" t="s">
        <v>241</v>
      </c>
      <c r="D86" s="8" t="s">
        <v>165</v>
      </c>
      <c r="E86" s="8" t="s">
        <v>38</v>
      </c>
      <c r="F86" s="7" t="s">
        <v>39</v>
      </c>
      <c r="G86" s="8" t="s">
        <v>22</v>
      </c>
      <c r="H86" s="8" t="s">
        <v>241</v>
      </c>
      <c r="I86" s="9">
        <v>82800</v>
      </c>
      <c r="J86" s="9">
        <f>'[1]NWPP Emission Rates'!$E$34</f>
        <v>902.24030000000005</v>
      </c>
      <c r="K86" s="9">
        <f t="shared" si="2"/>
        <v>37352.748420000004</v>
      </c>
      <c r="N86" s="12"/>
      <c r="O86" s="13"/>
      <c r="P86" s="13"/>
      <c r="Q86" s="13"/>
      <c r="R86" s="13"/>
    </row>
    <row r="87" spans="1:18" x14ac:dyDescent="0.25">
      <c r="A87" s="7">
        <v>104</v>
      </c>
      <c r="B87" s="7">
        <v>2005</v>
      </c>
      <c r="C87" s="8" t="s">
        <v>242</v>
      </c>
      <c r="D87" s="8" t="s">
        <v>165</v>
      </c>
      <c r="E87" s="8" t="s">
        <v>38</v>
      </c>
      <c r="F87" s="7" t="s">
        <v>39</v>
      </c>
      <c r="G87" s="8" t="s">
        <v>22</v>
      </c>
      <c r="H87" s="8" t="s">
        <v>242</v>
      </c>
      <c r="I87" s="9">
        <v>84193</v>
      </c>
      <c r="J87" s="9">
        <f>'[1]NWPP Emission Rates'!$E$34</f>
        <v>902.24030000000005</v>
      </c>
      <c r="K87" s="9">
        <f t="shared" si="2"/>
        <v>37981.158788950001</v>
      </c>
      <c r="N87" s="12"/>
      <c r="O87" s="13"/>
      <c r="P87" s="13"/>
      <c r="Q87" s="13"/>
      <c r="R87" s="13"/>
    </row>
    <row r="88" spans="1:18" x14ac:dyDescent="0.25">
      <c r="A88" s="7">
        <v>105</v>
      </c>
      <c r="B88" s="7">
        <v>2005</v>
      </c>
      <c r="C88" s="8" t="s">
        <v>243</v>
      </c>
      <c r="D88" s="8" t="s">
        <v>165</v>
      </c>
      <c r="E88" s="8" t="s">
        <v>38</v>
      </c>
      <c r="F88" s="7" t="s">
        <v>39</v>
      </c>
      <c r="G88" s="8" t="s">
        <v>22</v>
      </c>
      <c r="H88" s="8" t="s">
        <v>243</v>
      </c>
      <c r="I88" s="9">
        <v>2052</v>
      </c>
      <c r="J88" s="9">
        <f>'[1]NWPP Emission Rates'!$E$34</f>
        <v>902.24030000000005</v>
      </c>
      <c r="K88" s="9">
        <f t="shared" si="2"/>
        <v>925.69854780000003</v>
      </c>
      <c r="N88" s="12"/>
      <c r="O88" s="13"/>
      <c r="P88" s="13"/>
      <c r="Q88" s="13"/>
      <c r="R88" s="13"/>
    </row>
    <row r="89" spans="1:18" x14ac:dyDescent="0.25">
      <c r="A89" s="7">
        <v>106</v>
      </c>
      <c r="B89" s="7">
        <v>2005</v>
      </c>
      <c r="C89" s="8" t="s">
        <v>244</v>
      </c>
      <c r="D89" s="8" t="s">
        <v>165</v>
      </c>
      <c r="E89" s="8" t="s">
        <v>38</v>
      </c>
      <c r="F89" s="7" t="s">
        <v>39</v>
      </c>
      <c r="G89" s="8" t="s">
        <v>22</v>
      </c>
      <c r="H89" s="8" t="s">
        <v>244</v>
      </c>
      <c r="I89" s="9">
        <v>2718</v>
      </c>
      <c r="J89" s="9">
        <f>'[1]NWPP Emission Rates'!$E$34</f>
        <v>902.24030000000005</v>
      </c>
      <c r="K89" s="9">
        <f t="shared" si="2"/>
        <v>1226.1445676999999</v>
      </c>
      <c r="N89" s="12"/>
      <c r="O89" s="13"/>
      <c r="P89" s="13"/>
      <c r="Q89" s="13"/>
      <c r="R89" s="13"/>
    </row>
    <row r="90" spans="1:18" x14ac:dyDescent="0.25">
      <c r="A90" s="7">
        <v>107</v>
      </c>
      <c r="B90" s="7">
        <v>2005</v>
      </c>
      <c r="C90" s="8" t="s">
        <v>245</v>
      </c>
      <c r="D90" s="8" t="s">
        <v>165</v>
      </c>
      <c r="E90" s="8" t="s">
        <v>38</v>
      </c>
      <c r="F90" s="7" t="s">
        <v>39</v>
      </c>
      <c r="G90" s="8" t="s">
        <v>22</v>
      </c>
      <c r="H90" s="8" t="s">
        <v>245</v>
      </c>
      <c r="I90" s="9">
        <v>1285</v>
      </c>
      <c r="J90" s="9">
        <f>'[1]NWPP Emission Rates'!$E$34</f>
        <v>902.24030000000005</v>
      </c>
      <c r="K90" s="9">
        <f t="shared" si="2"/>
        <v>579.68939275000002</v>
      </c>
      <c r="N90" s="12"/>
      <c r="O90" s="13"/>
      <c r="P90" s="13"/>
      <c r="Q90" s="13"/>
      <c r="R90" s="13"/>
    </row>
    <row r="91" spans="1:18" x14ac:dyDescent="0.25">
      <c r="A91" s="7">
        <v>108</v>
      </c>
      <c r="B91" s="7">
        <v>2005</v>
      </c>
      <c r="C91" s="8" t="s">
        <v>79</v>
      </c>
      <c r="D91" s="8" t="s">
        <v>165</v>
      </c>
      <c r="E91" s="8" t="s">
        <v>38</v>
      </c>
      <c r="F91" s="7" t="s">
        <v>39</v>
      </c>
      <c r="G91" s="8" t="s">
        <v>22</v>
      </c>
      <c r="H91" s="8" t="s">
        <v>79</v>
      </c>
      <c r="I91" s="9">
        <v>82827</v>
      </c>
      <c r="J91" s="9">
        <f>'[1]NWPP Emission Rates'!$E$34</f>
        <v>902.24030000000005</v>
      </c>
      <c r="K91" s="9">
        <f t="shared" si="2"/>
        <v>37364.928664050007</v>
      </c>
      <c r="N91" s="12"/>
      <c r="O91" s="13"/>
      <c r="P91" s="13"/>
      <c r="Q91" s="13"/>
      <c r="R91" s="13"/>
    </row>
    <row r="92" spans="1:18" x14ac:dyDescent="0.25">
      <c r="A92" s="7">
        <v>109</v>
      </c>
      <c r="B92" s="7">
        <v>2005</v>
      </c>
      <c r="C92" s="8" t="s">
        <v>132</v>
      </c>
      <c r="D92" s="8" t="s">
        <v>165</v>
      </c>
      <c r="E92" s="8" t="s">
        <v>38</v>
      </c>
      <c r="F92" s="7" t="s">
        <v>39</v>
      </c>
      <c r="G92" s="8" t="s">
        <v>22</v>
      </c>
      <c r="H92" s="8" t="s">
        <v>132</v>
      </c>
      <c r="I92" s="9">
        <v>519878</v>
      </c>
      <c r="J92" s="9">
        <f>'[1]NWPP Emission Rates'!$E$34</f>
        <v>902.24030000000005</v>
      </c>
      <c r="K92" s="9">
        <f t="shared" si="2"/>
        <v>234527.4413417</v>
      </c>
      <c r="N92" s="12"/>
      <c r="O92" s="13"/>
      <c r="P92" s="13"/>
      <c r="Q92" s="13"/>
      <c r="R92" s="13"/>
    </row>
    <row r="93" spans="1:18" x14ac:dyDescent="0.25">
      <c r="A93" s="7">
        <v>110</v>
      </c>
      <c r="B93" s="7">
        <v>2005</v>
      </c>
      <c r="C93" s="8" t="s">
        <v>80</v>
      </c>
      <c r="D93" s="8" t="s">
        <v>165</v>
      </c>
      <c r="E93" s="8" t="s">
        <v>38</v>
      </c>
      <c r="F93" s="7" t="s">
        <v>39</v>
      </c>
      <c r="G93" s="8" t="s">
        <v>22</v>
      </c>
      <c r="H93" s="8" t="s">
        <v>80</v>
      </c>
      <c r="I93" s="9">
        <v>552827</v>
      </c>
      <c r="J93" s="9">
        <f>'[1]NWPP Emission Rates'!$E$34</f>
        <v>902.24030000000005</v>
      </c>
      <c r="K93" s="9">
        <f t="shared" si="2"/>
        <v>249391.39916405</v>
      </c>
      <c r="N93" s="12"/>
      <c r="O93" s="13"/>
      <c r="P93" s="13"/>
      <c r="Q93" s="13"/>
      <c r="R93" s="13"/>
    </row>
    <row r="94" spans="1:18" x14ac:dyDescent="0.25">
      <c r="A94" s="7">
        <v>111</v>
      </c>
      <c r="B94" s="7">
        <v>2005</v>
      </c>
      <c r="C94" s="8" t="s">
        <v>248</v>
      </c>
      <c r="D94" s="8" t="s">
        <v>165</v>
      </c>
      <c r="E94" s="8" t="s">
        <v>38</v>
      </c>
      <c r="F94" s="7" t="s">
        <v>39</v>
      </c>
      <c r="G94" s="8" t="s">
        <v>22</v>
      </c>
      <c r="H94" s="8" t="s">
        <v>248</v>
      </c>
      <c r="I94" s="9">
        <v>2257</v>
      </c>
      <c r="J94" s="9">
        <f>'[1]NWPP Emission Rates'!$E$34</f>
        <v>902.24030000000005</v>
      </c>
      <c r="K94" s="9">
        <f t="shared" si="2"/>
        <v>1018.1781785500001</v>
      </c>
      <c r="N94" s="12"/>
      <c r="O94" s="13"/>
      <c r="P94" s="13"/>
      <c r="Q94" s="13"/>
      <c r="R94" s="13"/>
    </row>
    <row r="95" spans="1:18" x14ac:dyDescent="0.25">
      <c r="A95" s="7">
        <v>112</v>
      </c>
      <c r="B95" s="7">
        <v>2005</v>
      </c>
      <c r="C95" s="8" t="s">
        <v>249</v>
      </c>
      <c r="D95" s="8" t="s">
        <v>165</v>
      </c>
      <c r="E95" s="8" t="s">
        <v>38</v>
      </c>
      <c r="F95" s="7" t="s">
        <v>39</v>
      </c>
      <c r="G95" s="8" t="s">
        <v>22</v>
      </c>
      <c r="H95" s="8" t="s">
        <v>249</v>
      </c>
      <c r="I95" s="9">
        <v>2396</v>
      </c>
      <c r="J95" s="9">
        <f>'[1]NWPP Emission Rates'!$E$34</f>
        <v>902.24030000000005</v>
      </c>
      <c r="K95" s="9">
        <f t="shared" si="2"/>
        <v>1080.8838794000001</v>
      </c>
      <c r="N95" s="12"/>
      <c r="O95" s="13"/>
      <c r="P95" s="13"/>
      <c r="Q95" s="13"/>
      <c r="R95" s="13"/>
    </row>
    <row r="96" spans="1:18" x14ac:dyDescent="0.25">
      <c r="A96" s="7">
        <v>113</v>
      </c>
      <c r="B96" s="7">
        <v>2005</v>
      </c>
      <c r="C96" s="8" t="s">
        <v>250</v>
      </c>
      <c r="D96" s="8" t="s">
        <v>165</v>
      </c>
      <c r="E96" s="8" t="s">
        <v>38</v>
      </c>
      <c r="F96" s="7" t="s">
        <v>39</v>
      </c>
      <c r="G96" s="8" t="s">
        <v>22</v>
      </c>
      <c r="H96" s="8" t="s">
        <v>250</v>
      </c>
      <c r="I96" s="9">
        <v>31194</v>
      </c>
      <c r="J96" s="9">
        <f>'[1]NWPP Emission Rates'!$E$34</f>
        <v>902.24030000000005</v>
      </c>
      <c r="K96" s="9">
        <f t="shared" si="2"/>
        <v>14072.2419591</v>
      </c>
      <c r="N96" s="12"/>
      <c r="O96" s="13"/>
      <c r="P96" s="13"/>
      <c r="Q96" s="13"/>
      <c r="R96" s="13"/>
    </row>
    <row r="97" spans="1:18" x14ac:dyDescent="0.25">
      <c r="A97" s="7">
        <v>114</v>
      </c>
      <c r="B97" s="7">
        <v>2005</v>
      </c>
      <c r="C97" s="8" t="s">
        <v>251</v>
      </c>
      <c r="D97" s="8" t="s">
        <v>165</v>
      </c>
      <c r="E97" s="8" t="s">
        <v>38</v>
      </c>
      <c r="F97" s="7" t="s">
        <v>39</v>
      </c>
      <c r="G97" s="8" t="s">
        <v>22</v>
      </c>
      <c r="H97" s="8" t="s">
        <v>251</v>
      </c>
      <c r="I97" s="9">
        <v>69229</v>
      </c>
      <c r="J97" s="9">
        <f>'[1]NWPP Emission Rates'!$E$34</f>
        <v>902.24030000000005</v>
      </c>
      <c r="K97" s="9">
        <f t="shared" si="2"/>
        <v>31230.596864350002</v>
      </c>
      <c r="N97" s="12"/>
      <c r="O97" s="13"/>
      <c r="P97" s="13"/>
      <c r="Q97" s="13"/>
      <c r="R97" s="13"/>
    </row>
    <row r="98" spans="1:18" x14ac:dyDescent="0.25">
      <c r="A98" s="7">
        <v>115</v>
      </c>
      <c r="B98" s="7">
        <v>2005</v>
      </c>
      <c r="C98" s="8" t="s">
        <v>252</v>
      </c>
      <c r="D98" s="8" t="s">
        <v>165</v>
      </c>
      <c r="E98" s="8" t="s">
        <v>38</v>
      </c>
      <c r="F98" s="7" t="s">
        <v>39</v>
      </c>
      <c r="G98" s="8" t="s">
        <v>22</v>
      </c>
      <c r="H98" s="8" t="s">
        <v>252</v>
      </c>
      <c r="I98" s="9">
        <v>155175</v>
      </c>
      <c r="J98" s="9">
        <f>'[1]NWPP Emission Rates'!$E$34</f>
        <v>902.24030000000005</v>
      </c>
      <c r="K98" s="9">
        <f t="shared" si="2"/>
        <v>70002.569276250011</v>
      </c>
      <c r="N98" s="12"/>
      <c r="O98" s="13"/>
      <c r="P98" s="13"/>
      <c r="Q98" s="13"/>
      <c r="R98" s="13"/>
    </row>
    <row r="99" spans="1:18" x14ac:dyDescent="0.25">
      <c r="A99" s="7">
        <v>116</v>
      </c>
      <c r="B99" s="7">
        <v>2005</v>
      </c>
      <c r="C99" s="8" t="s">
        <v>81</v>
      </c>
      <c r="D99" s="8" t="s">
        <v>165</v>
      </c>
      <c r="E99" s="8" t="s">
        <v>38</v>
      </c>
      <c r="F99" s="7" t="s">
        <v>39</v>
      </c>
      <c r="G99" s="8" t="s">
        <v>22</v>
      </c>
      <c r="H99" s="8" t="s">
        <v>81</v>
      </c>
      <c r="I99" s="9">
        <v>73331</v>
      </c>
      <c r="J99" s="9">
        <f>'[1]NWPP Emission Rates'!$E$34</f>
        <v>902.24030000000005</v>
      </c>
      <c r="K99" s="9">
        <f t="shared" si="2"/>
        <v>33081.091719650001</v>
      </c>
      <c r="N99" s="12"/>
      <c r="O99" s="13"/>
      <c r="P99" s="13"/>
      <c r="Q99" s="13"/>
      <c r="R99" s="13"/>
    </row>
    <row r="100" spans="1:18" x14ac:dyDescent="0.25">
      <c r="A100" s="7">
        <v>117</v>
      </c>
      <c r="B100" s="7">
        <v>2005</v>
      </c>
      <c r="C100" s="8" t="s">
        <v>161</v>
      </c>
      <c r="D100" s="8" t="s">
        <v>165</v>
      </c>
      <c r="E100" s="8" t="s">
        <v>38</v>
      </c>
      <c r="F100" s="7" t="s">
        <v>39</v>
      </c>
      <c r="G100" s="8" t="s">
        <v>22</v>
      </c>
      <c r="H100" s="8" t="s">
        <v>161</v>
      </c>
      <c r="I100" s="9">
        <v>526</v>
      </c>
      <c r="J100" s="9">
        <f>'[1]NWPP Emission Rates'!$E$34</f>
        <v>902.24030000000005</v>
      </c>
      <c r="K100" s="9">
        <f t="shared" si="2"/>
        <v>237.28919890000003</v>
      </c>
      <c r="N100" s="12"/>
      <c r="O100" s="13"/>
      <c r="P100" s="13"/>
      <c r="Q100" s="13"/>
      <c r="R100" s="13"/>
    </row>
    <row r="101" spans="1:18" x14ac:dyDescent="0.25">
      <c r="A101" s="7">
        <v>119</v>
      </c>
      <c r="B101" s="7">
        <v>2005</v>
      </c>
      <c r="C101" s="8" t="s">
        <v>83</v>
      </c>
      <c r="D101" s="8" t="s">
        <v>165</v>
      </c>
      <c r="E101" s="8" t="s">
        <v>38</v>
      </c>
      <c r="F101" s="7" t="s">
        <v>39</v>
      </c>
      <c r="G101" s="8" t="s">
        <v>22</v>
      </c>
      <c r="H101" s="8" t="s">
        <v>83</v>
      </c>
      <c r="I101" s="9">
        <v>952384</v>
      </c>
      <c r="J101" s="9">
        <f>'[1]NWPP Emission Rates'!$E$34</f>
        <v>902.24030000000005</v>
      </c>
      <c r="K101" s="9">
        <f t="shared" si="2"/>
        <v>429639.6129376</v>
      </c>
      <c r="N101" s="12"/>
      <c r="O101" s="13"/>
      <c r="P101" s="13"/>
      <c r="Q101" s="13"/>
      <c r="R101" s="13"/>
    </row>
    <row r="102" spans="1:18" x14ac:dyDescent="0.25">
      <c r="A102" s="7">
        <v>120</v>
      </c>
      <c r="B102" s="7">
        <v>2005</v>
      </c>
      <c r="C102" s="8" t="s">
        <v>258</v>
      </c>
      <c r="D102" s="8" t="s">
        <v>165</v>
      </c>
      <c r="E102" s="8" t="s">
        <v>38</v>
      </c>
      <c r="F102" s="7" t="s">
        <v>39</v>
      </c>
      <c r="G102" s="8" t="s">
        <v>22</v>
      </c>
      <c r="H102" s="8" t="s">
        <v>258</v>
      </c>
      <c r="I102" s="9">
        <v>2211</v>
      </c>
      <c r="J102" s="9">
        <f>'[1]NWPP Emission Rates'!$E$34</f>
        <v>902.24030000000005</v>
      </c>
      <c r="K102" s="9">
        <f t="shared" si="2"/>
        <v>997.42665165000005</v>
      </c>
      <c r="N102" s="12"/>
      <c r="O102" s="13"/>
      <c r="P102" s="13"/>
      <c r="Q102" s="13"/>
      <c r="R102" s="13"/>
    </row>
    <row r="103" spans="1:18" x14ac:dyDescent="0.25">
      <c r="A103" s="7">
        <v>121</v>
      </c>
      <c r="B103" s="7">
        <v>2005</v>
      </c>
      <c r="C103" s="8" t="s">
        <v>260</v>
      </c>
      <c r="D103" s="8" t="s">
        <v>165</v>
      </c>
      <c r="E103" s="8" t="s">
        <v>38</v>
      </c>
      <c r="F103" s="7" t="s">
        <v>39</v>
      </c>
      <c r="G103" s="8" t="s">
        <v>22</v>
      </c>
      <c r="H103" s="8" t="s">
        <v>260</v>
      </c>
      <c r="I103" s="9">
        <v>54814</v>
      </c>
      <c r="J103" s="9">
        <f>'[1]NWPP Emission Rates'!$E$34</f>
        <v>902.24030000000005</v>
      </c>
      <c r="K103" s="9">
        <f t="shared" si="2"/>
        <v>24727.699902100001</v>
      </c>
      <c r="N103" s="12"/>
      <c r="O103" s="13"/>
      <c r="P103" s="13"/>
      <c r="Q103" s="13"/>
      <c r="R103" s="13"/>
    </row>
    <row r="104" spans="1:18" x14ac:dyDescent="0.25">
      <c r="A104" s="7">
        <v>122</v>
      </c>
      <c r="B104" s="7">
        <v>2005</v>
      </c>
      <c r="C104" s="8" t="s">
        <v>261</v>
      </c>
      <c r="D104" s="8" t="s">
        <v>165</v>
      </c>
      <c r="E104" s="8" t="s">
        <v>38</v>
      </c>
      <c r="F104" s="7" t="s">
        <v>39</v>
      </c>
      <c r="G104" s="8" t="s">
        <v>22</v>
      </c>
      <c r="H104" s="8" t="s">
        <v>261</v>
      </c>
      <c r="I104" s="9">
        <v>9670</v>
      </c>
      <c r="J104" s="9">
        <f>'[1]NWPP Emission Rates'!$E$34</f>
        <v>902.24030000000005</v>
      </c>
      <c r="K104" s="9">
        <f t="shared" ref="K104:K135" si="3">(I104*J104)/2000</f>
        <v>4362.3318505000007</v>
      </c>
      <c r="N104" s="12"/>
      <c r="O104" s="13"/>
      <c r="P104" s="13"/>
      <c r="Q104" s="13"/>
      <c r="R104" s="13"/>
    </row>
    <row r="105" spans="1:18" x14ac:dyDescent="0.25">
      <c r="A105" s="7">
        <v>123</v>
      </c>
      <c r="B105" s="7">
        <v>2005</v>
      </c>
      <c r="C105" s="8" t="s">
        <v>263</v>
      </c>
      <c r="D105" s="8" t="s">
        <v>165</v>
      </c>
      <c r="E105" s="8" t="s">
        <v>38</v>
      </c>
      <c r="F105" s="7" t="s">
        <v>39</v>
      </c>
      <c r="G105" s="8" t="s">
        <v>22</v>
      </c>
      <c r="H105" s="8" t="s">
        <v>263</v>
      </c>
      <c r="I105" s="9">
        <v>60</v>
      </c>
      <c r="J105" s="9">
        <f>'[1]NWPP Emission Rates'!$E$34</f>
        <v>902.24030000000005</v>
      </c>
      <c r="K105" s="9">
        <f t="shared" si="3"/>
        <v>27.067209000000002</v>
      </c>
      <c r="N105" s="12"/>
      <c r="O105" s="13"/>
      <c r="P105" s="13"/>
      <c r="Q105" s="13"/>
      <c r="R105" s="13"/>
    </row>
    <row r="106" spans="1:18" x14ac:dyDescent="0.25">
      <c r="A106" s="7">
        <v>125</v>
      </c>
      <c r="B106" s="7">
        <v>2005</v>
      </c>
      <c r="C106" s="8" t="s">
        <v>68</v>
      </c>
      <c r="D106" s="8" t="s">
        <v>65</v>
      </c>
      <c r="E106" s="8" t="s">
        <v>38</v>
      </c>
      <c r="F106" s="7" t="s">
        <v>39</v>
      </c>
      <c r="G106" s="8" t="s">
        <v>22</v>
      </c>
      <c r="H106" s="8" t="s">
        <v>68</v>
      </c>
      <c r="I106" s="9">
        <v>3735</v>
      </c>
      <c r="J106" s="9">
        <f>'[1]NWPP Emission Rates'!$E$34</f>
        <v>902.24030000000005</v>
      </c>
      <c r="K106" s="9">
        <f t="shared" si="3"/>
        <v>1684.93376025</v>
      </c>
      <c r="N106" s="12"/>
      <c r="O106" s="13"/>
      <c r="P106" s="13"/>
      <c r="Q106" s="13"/>
      <c r="R106" s="13"/>
    </row>
    <row r="107" spans="1:18" x14ac:dyDescent="0.25">
      <c r="A107" s="7">
        <v>126</v>
      </c>
      <c r="B107" s="7">
        <v>2005</v>
      </c>
      <c r="C107" s="8" t="s">
        <v>69</v>
      </c>
      <c r="D107" s="8" t="s">
        <v>65</v>
      </c>
      <c r="E107" s="8" t="s">
        <v>38</v>
      </c>
      <c r="F107" s="7" t="s">
        <v>39</v>
      </c>
      <c r="G107" s="8" t="s">
        <v>22</v>
      </c>
      <c r="H107" s="8" t="s">
        <v>69</v>
      </c>
      <c r="I107" s="9">
        <v>59275</v>
      </c>
      <c r="J107" s="9">
        <f>'[1]NWPP Emission Rates'!$E$34</f>
        <v>902.24030000000005</v>
      </c>
      <c r="K107" s="9">
        <f t="shared" si="3"/>
        <v>26740.146891250002</v>
      </c>
      <c r="N107" s="12"/>
      <c r="O107" s="13"/>
      <c r="P107" s="13"/>
      <c r="Q107" s="13"/>
      <c r="R107" s="13"/>
    </row>
    <row r="108" spans="1:18" x14ac:dyDescent="0.25">
      <c r="A108" s="7">
        <v>127</v>
      </c>
      <c r="B108" s="7">
        <v>2005</v>
      </c>
      <c r="C108" s="8" t="s">
        <v>74</v>
      </c>
      <c r="D108" s="8" t="s">
        <v>65</v>
      </c>
      <c r="E108" s="8" t="s">
        <v>38</v>
      </c>
      <c r="F108" s="7" t="s">
        <v>39</v>
      </c>
      <c r="G108" s="8" t="s">
        <v>22</v>
      </c>
      <c r="H108" s="8" t="s">
        <v>74</v>
      </c>
      <c r="I108" s="9">
        <v>2520</v>
      </c>
      <c r="J108" s="9">
        <f>'[1]NWPP Emission Rates'!$E$34</f>
        <v>902.24030000000005</v>
      </c>
      <c r="K108" s="9">
        <f t="shared" si="3"/>
        <v>1136.8227780000002</v>
      </c>
      <c r="N108" s="12"/>
      <c r="O108" s="13"/>
      <c r="P108" s="13"/>
      <c r="Q108" s="13"/>
      <c r="R108" s="13"/>
    </row>
    <row r="109" spans="1:18" x14ac:dyDescent="0.25">
      <c r="A109" s="7">
        <v>128</v>
      </c>
      <c r="B109" s="7">
        <v>2005</v>
      </c>
      <c r="C109" s="8" t="s">
        <v>76</v>
      </c>
      <c r="D109" s="8" t="s">
        <v>65</v>
      </c>
      <c r="E109" s="8" t="s">
        <v>38</v>
      </c>
      <c r="F109" s="7" t="s">
        <v>39</v>
      </c>
      <c r="G109" s="8" t="s">
        <v>22</v>
      </c>
      <c r="H109" s="8" t="s">
        <v>76</v>
      </c>
      <c r="I109" s="9">
        <v>413000</v>
      </c>
      <c r="J109" s="9">
        <f>'[1]NWPP Emission Rates'!$E$34</f>
        <v>902.24030000000005</v>
      </c>
      <c r="K109" s="9">
        <f t="shared" si="3"/>
        <v>186312.62195000003</v>
      </c>
      <c r="N109" s="12"/>
      <c r="O109" s="13"/>
      <c r="P109" s="13"/>
      <c r="Q109" s="13"/>
      <c r="R109" s="13"/>
    </row>
    <row r="110" spans="1:18" x14ac:dyDescent="0.25">
      <c r="A110" s="7">
        <v>129</v>
      </c>
      <c r="B110" s="7">
        <v>2005</v>
      </c>
      <c r="C110" s="8" t="s">
        <v>77</v>
      </c>
      <c r="D110" s="8" t="s">
        <v>65</v>
      </c>
      <c r="E110" s="8" t="s">
        <v>38</v>
      </c>
      <c r="F110" s="7" t="s">
        <v>39</v>
      </c>
      <c r="G110" s="8" t="s">
        <v>22</v>
      </c>
      <c r="H110" s="8" t="s">
        <v>77</v>
      </c>
      <c r="I110" s="9">
        <v>745956</v>
      </c>
      <c r="J110" s="9">
        <f>'[1]NWPP Emission Rates'!$E$34</f>
        <v>902.24030000000005</v>
      </c>
      <c r="K110" s="9">
        <f t="shared" si="3"/>
        <v>336515.78261340002</v>
      </c>
      <c r="N110" s="12"/>
      <c r="O110" s="13"/>
      <c r="P110" s="13"/>
      <c r="Q110" s="13"/>
      <c r="R110" s="13"/>
    </row>
    <row r="111" spans="1:18" x14ac:dyDescent="0.25">
      <c r="A111" s="7">
        <v>130</v>
      </c>
      <c r="B111" s="7">
        <v>2005</v>
      </c>
      <c r="C111" s="8" t="s">
        <v>78</v>
      </c>
      <c r="D111" s="8" t="s">
        <v>65</v>
      </c>
      <c r="E111" s="8" t="s">
        <v>38</v>
      </c>
      <c r="F111" s="7" t="s">
        <v>39</v>
      </c>
      <c r="G111" s="8" t="s">
        <v>22</v>
      </c>
      <c r="H111" s="8" t="s">
        <v>78</v>
      </c>
      <c r="I111" s="9">
        <v>76800</v>
      </c>
      <c r="J111" s="9">
        <f>'[1]NWPP Emission Rates'!$E$34</f>
        <v>902.24030000000005</v>
      </c>
      <c r="K111" s="9">
        <f t="shared" si="3"/>
        <v>34646.027520000003</v>
      </c>
      <c r="N111" s="12"/>
      <c r="O111" s="13"/>
      <c r="P111" s="13"/>
      <c r="Q111" s="13"/>
      <c r="R111" s="13"/>
    </row>
    <row r="112" spans="1:18" x14ac:dyDescent="0.25">
      <c r="A112" s="7">
        <v>131</v>
      </c>
      <c r="B112" s="7">
        <v>2005</v>
      </c>
      <c r="C112" s="8" t="s">
        <v>79</v>
      </c>
      <c r="D112" s="8" t="s">
        <v>65</v>
      </c>
      <c r="E112" s="8" t="s">
        <v>38</v>
      </c>
      <c r="F112" s="7" t="s">
        <v>39</v>
      </c>
      <c r="G112" s="8" t="s">
        <v>22</v>
      </c>
      <c r="H112" s="8" t="s">
        <v>79</v>
      </c>
      <c r="I112" s="9">
        <v>659600</v>
      </c>
      <c r="J112" s="9">
        <f>'[1]NWPP Emission Rates'!$E$34</f>
        <v>902.24030000000005</v>
      </c>
      <c r="K112" s="9">
        <f t="shared" si="3"/>
        <v>297558.85093999997</v>
      </c>
      <c r="N112" s="12"/>
      <c r="O112" s="13"/>
      <c r="P112" s="13"/>
      <c r="Q112" s="13"/>
      <c r="R112" s="13"/>
    </row>
    <row r="113" spans="1:18" x14ac:dyDescent="0.25">
      <c r="A113" s="7">
        <v>132</v>
      </c>
      <c r="B113" s="7">
        <v>2005</v>
      </c>
      <c r="C113" s="8" t="s">
        <v>83</v>
      </c>
      <c r="D113" s="8" t="s">
        <v>65</v>
      </c>
      <c r="E113" s="8" t="s">
        <v>38</v>
      </c>
      <c r="F113" s="7" t="s">
        <v>39</v>
      </c>
      <c r="G113" s="8" t="s">
        <v>22</v>
      </c>
      <c r="H113" s="8" t="s">
        <v>83</v>
      </c>
      <c r="I113" s="9">
        <v>1708150</v>
      </c>
      <c r="J113" s="9">
        <f>'[1]NWPP Emission Rates'!$E$34</f>
        <v>902.24030000000005</v>
      </c>
      <c r="K113" s="9">
        <f t="shared" si="3"/>
        <v>770580.88422250014</v>
      </c>
      <c r="N113" s="12"/>
      <c r="O113" s="13"/>
      <c r="P113" s="13"/>
      <c r="Q113" s="13"/>
      <c r="R113" s="13"/>
    </row>
    <row r="114" spans="1:18" x14ac:dyDescent="0.25">
      <c r="A114" s="7">
        <v>134</v>
      </c>
      <c r="B114" s="7">
        <v>2005</v>
      </c>
      <c r="C114" s="8" t="s">
        <v>68</v>
      </c>
      <c r="D114" s="8" t="s">
        <v>84</v>
      </c>
      <c r="E114" s="8" t="s">
        <v>38</v>
      </c>
      <c r="F114" s="7" t="s">
        <v>39</v>
      </c>
      <c r="G114" s="8" t="s">
        <v>22</v>
      </c>
      <c r="H114" s="8" t="s">
        <v>68</v>
      </c>
      <c r="I114" s="9">
        <v>-3839</v>
      </c>
      <c r="J114" s="9">
        <f>'[1]NWPP Emission Rates'!$E$34</f>
        <v>902.24030000000005</v>
      </c>
      <c r="K114" s="9">
        <f t="shared" si="3"/>
        <v>-1731.8502558500002</v>
      </c>
      <c r="N114" s="12"/>
      <c r="O114" s="13"/>
      <c r="P114" s="13"/>
      <c r="Q114" s="13"/>
      <c r="R114" s="13"/>
    </row>
    <row r="115" spans="1:18" x14ac:dyDescent="0.25">
      <c r="A115" s="7">
        <v>135</v>
      </c>
      <c r="B115" s="7">
        <v>2005</v>
      </c>
      <c r="C115" s="8" t="s">
        <v>69</v>
      </c>
      <c r="D115" s="8" t="s">
        <v>84</v>
      </c>
      <c r="E115" s="8" t="s">
        <v>38</v>
      </c>
      <c r="F115" s="7" t="s">
        <v>39</v>
      </c>
      <c r="G115" s="8" t="s">
        <v>22</v>
      </c>
      <c r="H115" s="8" t="s">
        <v>69</v>
      </c>
      <c r="I115" s="9">
        <v>-59925</v>
      </c>
      <c r="J115" s="9">
        <f>'[1]NWPP Emission Rates'!$E$34</f>
        <v>902.24030000000005</v>
      </c>
      <c r="K115" s="9">
        <f t="shared" si="3"/>
        <v>-27033.374988750002</v>
      </c>
      <c r="N115" s="12"/>
      <c r="O115" s="13"/>
      <c r="P115" s="13"/>
      <c r="Q115" s="13"/>
      <c r="R115" s="13"/>
    </row>
    <row r="116" spans="1:18" x14ac:dyDescent="0.25">
      <c r="A116" s="7">
        <v>136</v>
      </c>
      <c r="B116" s="7">
        <v>2005</v>
      </c>
      <c r="C116" s="8" t="s">
        <v>72</v>
      </c>
      <c r="D116" s="8" t="s">
        <v>84</v>
      </c>
      <c r="E116" s="8" t="s">
        <v>38</v>
      </c>
      <c r="F116" s="7" t="s">
        <v>39</v>
      </c>
      <c r="G116" s="8" t="s">
        <v>22</v>
      </c>
      <c r="H116" s="8" t="s">
        <v>72</v>
      </c>
      <c r="I116" s="9">
        <v>-25112.42</v>
      </c>
      <c r="J116" s="9">
        <f>'[1]NWPP Emission Rates'!$E$34</f>
        <v>902.24030000000005</v>
      </c>
      <c r="K116" s="9">
        <f t="shared" si="3"/>
        <v>-11328.718677262999</v>
      </c>
      <c r="N116" s="12"/>
      <c r="O116" s="13"/>
      <c r="P116" s="13"/>
      <c r="Q116" s="13"/>
      <c r="R116" s="13"/>
    </row>
    <row r="117" spans="1:18" x14ac:dyDescent="0.25">
      <c r="A117" s="7">
        <v>137</v>
      </c>
      <c r="B117" s="7">
        <v>2005</v>
      </c>
      <c r="C117" s="8" t="s">
        <v>74</v>
      </c>
      <c r="D117" s="8" t="s">
        <v>84</v>
      </c>
      <c r="E117" s="8" t="s">
        <v>38</v>
      </c>
      <c r="F117" s="7" t="s">
        <v>39</v>
      </c>
      <c r="G117" s="8" t="s">
        <v>22</v>
      </c>
      <c r="H117" s="8" t="s">
        <v>74</v>
      </c>
      <c r="I117" s="9">
        <v>-2520</v>
      </c>
      <c r="J117" s="9">
        <f>'[1]NWPP Emission Rates'!$E$34</f>
        <v>902.24030000000005</v>
      </c>
      <c r="K117" s="9">
        <f t="shared" si="3"/>
        <v>-1136.8227780000002</v>
      </c>
      <c r="N117" s="12"/>
      <c r="O117" s="13"/>
      <c r="P117" s="13"/>
      <c r="Q117" s="13"/>
      <c r="R117" s="13"/>
    </row>
    <row r="118" spans="1:18" x14ac:dyDescent="0.25">
      <c r="A118" s="7">
        <v>138</v>
      </c>
      <c r="B118" s="7">
        <v>2005</v>
      </c>
      <c r="C118" s="8" t="s">
        <v>76</v>
      </c>
      <c r="D118" s="8" t="s">
        <v>84</v>
      </c>
      <c r="E118" s="8" t="s">
        <v>38</v>
      </c>
      <c r="F118" s="7" t="s">
        <v>39</v>
      </c>
      <c r="G118" s="8" t="s">
        <v>22</v>
      </c>
      <c r="H118" s="8" t="s">
        <v>76</v>
      </c>
      <c r="I118" s="9">
        <v>-413000</v>
      </c>
      <c r="J118" s="9">
        <f>'[1]NWPP Emission Rates'!$E$34</f>
        <v>902.24030000000005</v>
      </c>
      <c r="K118" s="9">
        <f t="shared" si="3"/>
        <v>-186312.62195000003</v>
      </c>
      <c r="N118" s="12"/>
      <c r="O118" s="13"/>
      <c r="P118" s="13"/>
      <c r="Q118" s="13"/>
      <c r="R118" s="13"/>
    </row>
    <row r="119" spans="1:18" x14ac:dyDescent="0.25">
      <c r="A119" s="7">
        <v>139</v>
      </c>
      <c r="B119" s="7">
        <v>2005</v>
      </c>
      <c r="C119" s="8" t="s">
        <v>77</v>
      </c>
      <c r="D119" s="8" t="s">
        <v>84</v>
      </c>
      <c r="E119" s="8" t="s">
        <v>38</v>
      </c>
      <c r="F119" s="7" t="s">
        <v>39</v>
      </c>
      <c r="G119" s="8" t="s">
        <v>22</v>
      </c>
      <c r="H119" s="8" t="s">
        <v>77</v>
      </c>
      <c r="I119" s="9">
        <v>-745956</v>
      </c>
      <c r="J119" s="9">
        <f>'[1]NWPP Emission Rates'!$E$34</f>
        <v>902.24030000000005</v>
      </c>
      <c r="K119" s="9">
        <f t="shared" si="3"/>
        <v>-336515.78261340002</v>
      </c>
      <c r="N119" s="12"/>
      <c r="O119" s="13"/>
      <c r="P119" s="13"/>
      <c r="Q119" s="13"/>
      <c r="R119" s="13"/>
    </row>
    <row r="120" spans="1:18" x14ac:dyDescent="0.25">
      <c r="A120" s="7">
        <v>140</v>
      </c>
      <c r="B120" s="7">
        <v>2005</v>
      </c>
      <c r="C120" s="8" t="s">
        <v>78</v>
      </c>
      <c r="D120" s="8" t="s">
        <v>84</v>
      </c>
      <c r="E120" s="8" t="s">
        <v>38</v>
      </c>
      <c r="F120" s="7" t="s">
        <v>39</v>
      </c>
      <c r="G120" s="8" t="s">
        <v>22</v>
      </c>
      <c r="H120" s="8" t="s">
        <v>78</v>
      </c>
      <c r="I120" s="9">
        <v>-76800</v>
      </c>
      <c r="J120" s="9">
        <f>'[1]NWPP Emission Rates'!$E$34</f>
        <v>902.24030000000005</v>
      </c>
      <c r="K120" s="9">
        <f t="shared" si="3"/>
        <v>-34646.027520000003</v>
      </c>
      <c r="N120" s="12"/>
      <c r="O120" s="13"/>
      <c r="P120" s="13"/>
      <c r="Q120" s="13"/>
      <c r="R120" s="13"/>
    </row>
    <row r="121" spans="1:18" x14ac:dyDescent="0.25">
      <c r="A121" s="7">
        <v>141</v>
      </c>
      <c r="B121" s="7">
        <v>2005</v>
      </c>
      <c r="C121" s="8" t="s">
        <v>79</v>
      </c>
      <c r="D121" s="8" t="s">
        <v>84</v>
      </c>
      <c r="E121" s="8" t="s">
        <v>38</v>
      </c>
      <c r="F121" s="7" t="s">
        <v>39</v>
      </c>
      <c r="G121" s="8" t="s">
        <v>22</v>
      </c>
      <c r="H121" s="8" t="s">
        <v>79</v>
      </c>
      <c r="I121" s="9">
        <v>-659600</v>
      </c>
      <c r="J121" s="9">
        <f>'[1]NWPP Emission Rates'!$E$34</f>
        <v>902.24030000000005</v>
      </c>
      <c r="K121" s="9">
        <f t="shared" si="3"/>
        <v>-297558.85093999997</v>
      </c>
      <c r="N121" s="12"/>
      <c r="O121" s="13"/>
      <c r="P121" s="13"/>
      <c r="Q121" s="13"/>
      <c r="R121" s="13"/>
    </row>
    <row r="122" spans="1:18" x14ac:dyDescent="0.25">
      <c r="A122" s="7">
        <v>142</v>
      </c>
      <c r="B122" s="7">
        <v>2005</v>
      </c>
      <c r="C122" s="8" t="s">
        <v>83</v>
      </c>
      <c r="D122" s="8" t="s">
        <v>84</v>
      </c>
      <c r="E122" s="8" t="s">
        <v>38</v>
      </c>
      <c r="F122" s="7" t="s">
        <v>39</v>
      </c>
      <c r="G122" s="8" t="s">
        <v>22</v>
      </c>
      <c r="H122" s="8" t="s">
        <v>83</v>
      </c>
      <c r="I122" s="9">
        <v>-1708150</v>
      </c>
      <c r="J122" s="9">
        <f>'[1]NWPP Emission Rates'!$E$34</f>
        <v>902.24030000000005</v>
      </c>
      <c r="K122" s="9">
        <f t="shared" si="3"/>
        <v>-770580.88422250014</v>
      </c>
      <c r="N122" s="12"/>
      <c r="O122" s="13"/>
      <c r="P122" s="13"/>
      <c r="Q122" s="13"/>
      <c r="R122" s="13"/>
    </row>
    <row r="123" spans="1:18" x14ac:dyDescent="0.25">
      <c r="A123" s="7">
        <v>199</v>
      </c>
      <c r="B123" s="7">
        <v>2005</v>
      </c>
      <c r="C123" s="8" t="s">
        <v>164</v>
      </c>
      <c r="D123" s="8" t="s">
        <v>266</v>
      </c>
      <c r="E123" s="8" t="s">
        <v>38</v>
      </c>
      <c r="F123" s="7" t="s">
        <v>39</v>
      </c>
      <c r="G123" s="8" t="s">
        <v>22</v>
      </c>
      <c r="H123" s="8" t="s">
        <v>164</v>
      </c>
      <c r="I123" s="9">
        <v>-1600</v>
      </c>
      <c r="J123" s="9">
        <f>'[1]NWPP Emission Rates'!$E$34</f>
        <v>902.24030000000005</v>
      </c>
      <c r="K123" s="9">
        <f t="shared" si="3"/>
        <v>-721.79223999999999</v>
      </c>
      <c r="N123" s="12"/>
      <c r="O123" s="13"/>
      <c r="P123" s="13"/>
      <c r="Q123" s="13"/>
      <c r="R123" s="13"/>
    </row>
    <row r="124" spans="1:18" x14ac:dyDescent="0.25">
      <c r="A124" s="7">
        <v>200</v>
      </c>
      <c r="B124" s="7">
        <v>2005</v>
      </c>
      <c r="C124" s="8" t="s">
        <v>167</v>
      </c>
      <c r="D124" s="8" t="s">
        <v>266</v>
      </c>
      <c r="E124" s="8" t="s">
        <v>38</v>
      </c>
      <c r="F124" s="7" t="s">
        <v>39</v>
      </c>
      <c r="G124" s="8" t="s">
        <v>22</v>
      </c>
      <c r="H124" s="8" t="s">
        <v>167</v>
      </c>
      <c r="I124" s="9">
        <v>-52058</v>
      </c>
      <c r="J124" s="9">
        <f>'[1]NWPP Emission Rates'!$E$34</f>
        <v>902.24030000000005</v>
      </c>
      <c r="K124" s="9">
        <f t="shared" si="3"/>
        <v>-23484.4127687</v>
      </c>
      <c r="N124" s="12"/>
      <c r="O124" s="13"/>
      <c r="P124" s="13"/>
      <c r="Q124" s="13"/>
      <c r="R124" s="13"/>
    </row>
    <row r="125" spans="1:18" x14ac:dyDescent="0.25">
      <c r="A125" s="7">
        <v>201</v>
      </c>
      <c r="B125" s="7">
        <v>2005</v>
      </c>
      <c r="C125" s="8" t="s">
        <v>64</v>
      </c>
      <c r="D125" s="8" t="s">
        <v>266</v>
      </c>
      <c r="E125" s="8" t="s">
        <v>38</v>
      </c>
      <c r="F125" s="7" t="s">
        <v>39</v>
      </c>
      <c r="G125" s="8" t="s">
        <v>22</v>
      </c>
      <c r="H125" s="8" t="s">
        <v>64</v>
      </c>
      <c r="I125" s="9">
        <v>-279013</v>
      </c>
      <c r="J125" s="9">
        <f>'[1]NWPP Emission Rates'!$E$34</f>
        <v>902.24030000000005</v>
      </c>
      <c r="K125" s="9">
        <f t="shared" si="3"/>
        <v>-125868.38641195001</v>
      </c>
      <c r="N125" s="12"/>
      <c r="O125" s="13"/>
      <c r="P125" s="13"/>
      <c r="Q125" s="13"/>
      <c r="R125" s="13"/>
    </row>
    <row r="126" spans="1:18" x14ac:dyDescent="0.25">
      <c r="A126" s="7">
        <v>202</v>
      </c>
      <c r="B126" s="7">
        <v>2005</v>
      </c>
      <c r="C126" s="8" t="s">
        <v>170</v>
      </c>
      <c r="D126" s="8" t="s">
        <v>266</v>
      </c>
      <c r="E126" s="8" t="s">
        <v>38</v>
      </c>
      <c r="F126" s="7" t="s">
        <v>39</v>
      </c>
      <c r="G126" s="8" t="s">
        <v>22</v>
      </c>
      <c r="H126" s="8" t="s">
        <v>170</v>
      </c>
      <c r="I126" s="9">
        <v>-5815</v>
      </c>
      <c r="J126" s="9">
        <f>'[1]NWPP Emission Rates'!$E$34</f>
        <v>902.24030000000005</v>
      </c>
      <c r="K126" s="9">
        <f t="shared" si="3"/>
        <v>-2623.2636722500001</v>
      </c>
      <c r="N126" s="12"/>
      <c r="O126" s="13"/>
      <c r="P126" s="13"/>
      <c r="Q126" s="13"/>
      <c r="R126" s="13"/>
    </row>
    <row r="127" spans="1:18" x14ac:dyDescent="0.25">
      <c r="A127" s="7">
        <v>203</v>
      </c>
      <c r="B127" s="7">
        <v>2005</v>
      </c>
      <c r="C127" s="8" t="s">
        <v>171</v>
      </c>
      <c r="D127" s="8" t="s">
        <v>266</v>
      </c>
      <c r="E127" s="8" t="s">
        <v>38</v>
      </c>
      <c r="F127" s="7" t="s">
        <v>39</v>
      </c>
      <c r="G127" s="8" t="s">
        <v>22</v>
      </c>
      <c r="H127" s="8" t="s">
        <v>171</v>
      </c>
      <c r="I127" s="9">
        <v>-1362</v>
      </c>
      <c r="J127" s="9">
        <f>'[1]NWPP Emission Rates'!$E$34</f>
        <v>902.24030000000005</v>
      </c>
      <c r="K127" s="9">
        <f t="shared" si="3"/>
        <v>-614.42564430000004</v>
      </c>
      <c r="N127" s="12"/>
      <c r="O127" s="13"/>
      <c r="P127" s="13"/>
      <c r="Q127" s="13"/>
      <c r="R127" s="13"/>
    </row>
    <row r="128" spans="1:18" x14ac:dyDescent="0.25">
      <c r="A128" s="7">
        <v>204</v>
      </c>
      <c r="B128" s="7">
        <v>2005</v>
      </c>
      <c r="C128" s="8" t="s">
        <v>98</v>
      </c>
      <c r="D128" s="8" t="s">
        <v>266</v>
      </c>
      <c r="E128" s="8" t="s">
        <v>38</v>
      </c>
      <c r="F128" s="7" t="s">
        <v>39</v>
      </c>
      <c r="G128" s="8" t="s">
        <v>22</v>
      </c>
      <c r="H128" s="8" t="s">
        <v>98</v>
      </c>
      <c r="I128" s="9">
        <v>1263279</v>
      </c>
      <c r="J128" s="9">
        <f>'[1]NWPP Emission Rates'!$E$34</f>
        <v>902.24030000000005</v>
      </c>
      <c r="K128" s="9">
        <f t="shared" si="3"/>
        <v>569890.61197185004</v>
      </c>
      <c r="N128" s="12"/>
      <c r="O128" s="13"/>
      <c r="P128" s="13"/>
      <c r="Q128" s="13"/>
      <c r="R128" s="13"/>
    </row>
    <row r="129" spans="1:18" x14ac:dyDescent="0.25">
      <c r="A129" s="7">
        <v>205</v>
      </c>
      <c r="B129" s="7">
        <v>2005</v>
      </c>
      <c r="C129" s="8" t="s">
        <v>174</v>
      </c>
      <c r="D129" s="8" t="s">
        <v>266</v>
      </c>
      <c r="E129" s="8" t="s">
        <v>38</v>
      </c>
      <c r="F129" s="7" t="s">
        <v>39</v>
      </c>
      <c r="G129" s="8" t="s">
        <v>22</v>
      </c>
      <c r="H129" s="8" t="s">
        <v>174</v>
      </c>
      <c r="I129" s="9">
        <v>-53482</v>
      </c>
      <c r="J129" s="9">
        <f>'[1]NWPP Emission Rates'!$E$34</f>
        <v>902.24030000000005</v>
      </c>
      <c r="K129" s="9">
        <f t="shared" si="3"/>
        <v>-24126.8078623</v>
      </c>
      <c r="N129" s="12"/>
      <c r="O129" s="13"/>
      <c r="P129" s="13"/>
      <c r="Q129" s="13"/>
      <c r="R129" s="13"/>
    </row>
    <row r="130" spans="1:18" x14ac:dyDescent="0.25">
      <c r="A130" s="7">
        <v>206</v>
      </c>
      <c r="B130" s="7">
        <v>2005</v>
      </c>
      <c r="C130" s="8" t="s">
        <v>69</v>
      </c>
      <c r="D130" s="8" t="s">
        <v>266</v>
      </c>
      <c r="E130" s="8" t="s">
        <v>38</v>
      </c>
      <c r="F130" s="7" t="s">
        <v>39</v>
      </c>
      <c r="G130" s="8" t="s">
        <v>22</v>
      </c>
      <c r="H130" s="8" t="s">
        <v>69</v>
      </c>
      <c r="I130" s="9">
        <v>-62440</v>
      </c>
      <c r="J130" s="9">
        <f>'[1]NWPP Emission Rates'!$E$34</f>
        <v>902.24030000000005</v>
      </c>
      <c r="K130" s="9">
        <f t="shared" si="3"/>
        <v>-28167.942166000001</v>
      </c>
      <c r="N130" s="12"/>
      <c r="O130" s="13"/>
      <c r="P130" s="13"/>
      <c r="Q130" s="13"/>
      <c r="R130" s="13"/>
    </row>
    <row r="131" spans="1:18" x14ac:dyDescent="0.25">
      <c r="A131" s="7">
        <v>207</v>
      </c>
      <c r="B131" s="7">
        <v>2005</v>
      </c>
      <c r="C131" s="8" t="s">
        <v>177</v>
      </c>
      <c r="D131" s="8" t="s">
        <v>266</v>
      </c>
      <c r="E131" s="8" t="s">
        <v>38</v>
      </c>
      <c r="F131" s="7" t="s">
        <v>39</v>
      </c>
      <c r="G131" s="8" t="s">
        <v>22</v>
      </c>
      <c r="H131" s="8" t="s">
        <v>177</v>
      </c>
      <c r="I131" s="9">
        <v>-2500</v>
      </c>
      <c r="J131" s="9">
        <f>'[1]NWPP Emission Rates'!$E$34</f>
        <v>902.24030000000005</v>
      </c>
      <c r="K131" s="9">
        <f t="shared" si="3"/>
        <v>-1127.800375</v>
      </c>
      <c r="N131" s="12"/>
      <c r="O131" s="13"/>
      <c r="P131" s="13"/>
      <c r="Q131" s="13"/>
      <c r="R131" s="13"/>
    </row>
    <row r="132" spans="1:18" x14ac:dyDescent="0.25">
      <c r="A132" s="7">
        <v>208</v>
      </c>
      <c r="B132" s="7">
        <v>2005</v>
      </c>
      <c r="C132" s="8" t="s">
        <v>180</v>
      </c>
      <c r="D132" s="8" t="s">
        <v>266</v>
      </c>
      <c r="E132" s="8" t="s">
        <v>38</v>
      </c>
      <c r="F132" s="7" t="s">
        <v>39</v>
      </c>
      <c r="G132" s="8" t="s">
        <v>22</v>
      </c>
      <c r="H132" s="8" t="s">
        <v>180</v>
      </c>
      <c r="I132" s="9">
        <v>-53467</v>
      </c>
      <c r="J132" s="9">
        <f>'[1]NWPP Emission Rates'!$E$34</f>
        <v>902.24030000000005</v>
      </c>
      <c r="K132" s="9">
        <f t="shared" si="3"/>
        <v>-24120.04106005</v>
      </c>
      <c r="N132" s="12"/>
      <c r="O132" s="13"/>
      <c r="P132" s="13"/>
      <c r="Q132" s="13"/>
      <c r="R132" s="13"/>
    </row>
    <row r="133" spans="1:18" x14ac:dyDescent="0.25">
      <c r="A133" s="7">
        <v>209</v>
      </c>
      <c r="B133" s="7">
        <v>2005</v>
      </c>
      <c r="C133" s="8" t="s">
        <v>181</v>
      </c>
      <c r="D133" s="8" t="s">
        <v>266</v>
      </c>
      <c r="E133" s="8" t="s">
        <v>38</v>
      </c>
      <c r="F133" s="7" t="s">
        <v>39</v>
      </c>
      <c r="G133" s="8" t="s">
        <v>22</v>
      </c>
      <c r="H133" s="8" t="s">
        <v>181</v>
      </c>
      <c r="I133" s="9">
        <v>-469</v>
      </c>
      <c r="J133" s="9">
        <f>'[1]NWPP Emission Rates'!$E$34</f>
        <v>902.24030000000005</v>
      </c>
      <c r="K133" s="9">
        <f t="shared" si="3"/>
        <v>-211.57535035000004</v>
      </c>
      <c r="N133" s="12"/>
      <c r="O133" s="13"/>
      <c r="P133" s="13"/>
      <c r="Q133" s="13"/>
      <c r="R133" s="13"/>
    </row>
    <row r="134" spans="1:18" x14ac:dyDescent="0.25">
      <c r="A134" s="7">
        <v>210</v>
      </c>
      <c r="B134" s="7">
        <v>2005</v>
      </c>
      <c r="C134" s="8" t="s">
        <v>70</v>
      </c>
      <c r="D134" s="8" t="s">
        <v>266</v>
      </c>
      <c r="E134" s="8" t="s">
        <v>38</v>
      </c>
      <c r="F134" s="7" t="s">
        <v>39</v>
      </c>
      <c r="G134" s="8" t="s">
        <v>22</v>
      </c>
      <c r="H134" s="8" t="s">
        <v>70</v>
      </c>
      <c r="I134" s="9">
        <v>-75465</v>
      </c>
      <c r="J134" s="9">
        <f>'[1]NWPP Emission Rates'!$E$34</f>
        <v>902.24030000000005</v>
      </c>
      <c r="K134" s="9">
        <f t="shared" si="3"/>
        <v>-34043.782119750002</v>
      </c>
      <c r="N134" s="12"/>
      <c r="O134" s="13"/>
      <c r="P134" s="13"/>
      <c r="Q134" s="13"/>
      <c r="R134" s="13"/>
    </row>
    <row r="135" spans="1:18" x14ac:dyDescent="0.25">
      <c r="A135" s="7">
        <v>211</v>
      </c>
      <c r="B135" s="7">
        <v>2005</v>
      </c>
      <c r="C135" s="8" t="s">
        <v>183</v>
      </c>
      <c r="D135" s="8" t="s">
        <v>266</v>
      </c>
      <c r="E135" s="8" t="s">
        <v>38</v>
      </c>
      <c r="F135" s="7" t="s">
        <v>39</v>
      </c>
      <c r="G135" s="8" t="s">
        <v>22</v>
      </c>
      <c r="H135" s="8" t="s">
        <v>183</v>
      </c>
      <c r="I135" s="9">
        <v>-3000</v>
      </c>
      <c r="J135" s="9">
        <f>'[1]NWPP Emission Rates'!$E$34</f>
        <v>902.24030000000005</v>
      </c>
      <c r="K135" s="9">
        <f t="shared" si="3"/>
        <v>-1353.3604500000001</v>
      </c>
      <c r="N135" s="12"/>
      <c r="O135" s="13"/>
      <c r="P135" s="13"/>
      <c r="Q135" s="13"/>
      <c r="R135" s="13"/>
    </row>
    <row r="136" spans="1:18" x14ac:dyDescent="0.25">
      <c r="A136" s="7">
        <v>212</v>
      </c>
      <c r="B136" s="7">
        <v>2005</v>
      </c>
      <c r="C136" s="8" t="s">
        <v>85</v>
      </c>
      <c r="D136" s="8" t="s">
        <v>266</v>
      </c>
      <c r="E136" s="8" t="s">
        <v>38</v>
      </c>
      <c r="F136" s="7" t="s">
        <v>39</v>
      </c>
      <c r="G136" s="8" t="s">
        <v>22</v>
      </c>
      <c r="H136" s="8" t="s">
        <v>85</v>
      </c>
      <c r="I136" s="9">
        <v>-14400</v>
      </c>
      <c r="J136" s="9">
        <f>'[1]NWPP Emission Rates'!$E$34</f>
        <v>902.24030000000005</v>
      </c>
      <c r="K136" s="9">
        <f t="shared" ref="K136:K167" si="4">(I136*J136)/2000</f>
        <v>-6496.1301599999997</v>
      </c>
      <c r="N136" s="12"/>
      <c r="O136" s="13"/>
      <c r="P136" s="13"/>
      <c r="Q136" s="13"/>
      <c r="R136" s="13"/>
    </row>
    <row r="137" spans="1:18" x14ac:dyDescent="0.25">
      <c r="A137" s="7">
        <v>213</v>
      </c>
      <c r="B137" s="7">
        <v>2005</v>
      </c>
      <c r="C137" s="8" t="s">
        <v>189</v>
      </c>
      <c r="D137" s="8" t="s">
        <v>266</v>
      </c>
      <c r="E137" s="8" t="s">
        <v>38</v>
      </c>
      <c r="F137" s="7" t="s">
        <v>39</v>
      </c>
      <c r="G137" s="8" t="s">
        <v>22</v>
      </c>
      <c r="H137" s="8" t="s">
        <v>189</v>
      </c>
      <c r="I137" s="9">
        <v>-3681</v>
      </c>
      <c r="J137" s="9">
        <f>'[1]NWPP Emission Rates'!$E$34</f>
        <v>902.24030000000005</v>
      </c>
      <c r="K137" s="9">
        <f t="shared" si="4"/>
        <v>-1660.5732721500001</v>
      </c>
      <c r="N137" s="12"/>
      <c r="O137" s="13"/>
      <c r="P137" s="13"/>
      <c r="Q137" s="13"/>
      <c r="R137" s="13"/>
    </row>
    <row r="138" spans="1:18" x14ac:dyDescent="0.25">
      <c r="A138" s="7">
        <v>214</v>
      </c>
      <c r="B138" s="7">
        <v>2005</v>
      </c>
      <c r="C138" s="8" t="s">
        <v>190</v>
      </c>
      <c r="D138" s="8" t="s">
        <v>266</v>
      </c>
      <c r="E138" s="8" t="s">
        <v>38</v>
      </c>
      <c r="F138" s="7" t="s">
        <v>39</v>
      </c>
      <c r="G138" s="8" t="s">
        <v>22</v>
      </c>
      <c r="H138" s="8" t="s">
        <v>190</v>
      </c>
      <c r="I138" s="9">
        <v>-18450</v>
      </c>
      <c r="J138" s="9">
        <f>'[1]NWPP Emission Rates'!$E$34</f>
        <v>902.24030000000005</v>
      </c>
      <c r="K138" s="9">
        <f t="shared" si="4"/>
        <v>-8323.1667675000008</v>
      </c>
      <c r="N138" s="12"/>
      <c r="O138" s="13"/>
      <c r="P138" s="13"/>
      <c r="Q138" s="13"/>
      <c r="R138" s="13"/>
    </row>
    <row r="139" spans="1:18" x14ac:dyDescent="0.25">
      <c r="A139" s="7">
        <v>215</v>
      </c>
      <c r="B139" s="7">
        <v>2005</v>
      </c>
      <c r="C139" s="8" t="s">
        <v>71</v>
      </c>
      <c r="D139" s="8" t="s">
        <v>266</v>
      </c>
      <c r="E139" s="8" t="s">
        <v>38</v>
      </c>
      <c r="F139" s="7" t="s">
        <v>39</v>
      </c>
      <c r="G139" s="8" t="s">
        <v>22</v>
      </c>
      <c r="H139" s="8" t="s">
        <v>71</v>
      </c>
      <c r="I139" s="9">
        <v>-72439</v>
      </c>
      <c r="J139" s="9">
        <f>'[1]NWPP Emission Rates'!$E$34</f>
        <v>902.24030000000005</v>
      </c>
      <c r="K139" s="9">
        <f t="shared" si="4"/>
        <v>-32678.692545850001</v>
      </c>
      <c r="N139" s="12"/>
      <c r="O139" s="13"/>
      <c r="P139" s="13"/>
      <c r="Q139" s="13"/>
      <c r="R139" s="13"/>
    </row>
    <row r="140" spans="1:18" x14ac:dyDescent="0.25">
      <c r="A140" s="7">
        <v>216</v>
      </c>
      <c r="B140" s="7">
        <v>2005</v>
      </c>
      <c r="C140" s="8" t="s">
        <v>198</v>
      </c>
      <c r="D140" s="8" t="s">
        <v>266</v>
      </c>
      <c r="E140" s="8" t="s">
        <v>38</v>
      </c>
      <c r="F140" s="7" t="s">
        <v>39</v>
      </c>
      <c r="G140" s="8" t="s">
        <v>22</v>
      </c>
      <c r="H140" s="8" t="s">
        <v>198</v>
      </c>
      <c r="I140" s="9">
        <v>-13763</v>
      </c>
      <c r="J140" s="9">
        <f>'[1]NWPP Emission Rates'!$E$34</f>
        <v>902.24030000000005</v>
      </c>
      <c r="K140" s="9">
        <f t="shared" si="4"/>
        <v>-6208.7666244499997</v>
      </c>
      <c r="N140" s="12"/>
      <c r="O140" s="13"/>
      <c r="P140" s="13"/>
      <c r="Q140" s="13"/>
      <c r="R140" s="13"/>
    </row>
    <row r="141" spans="1:18" x14ac:dyDescent="0.25">
      <c r="A141" s="7">
        <v>217</v>
      </c>
      <c r="B141" s="7">
        <v>2005</v>
      </c>
      <c r="C141" s="8" t="s">
        <v>199</v>
      </c>
      <c r="D141" s="8" t="s">
        <v>266</v>
      </c>
      <c r="E141" s="8" t="s">
        <v>38</v>
      </c>
      <c r="F141" s="7" t="s">
        <v>39</v>
      </c>
      <c r="G141" s="8" t="s">
        <v>22</v>
      </c>
      <c r="H141" s="8" t="s">
        <v>199</v>
      </c>
      <c r="I141" s="9">
        <v>-47080</v>
      </c>
      <c r="J141" s="9">
        <f>'[1]NWPP Emission Rates'!$E$34</f>
        <v>902.24030000000005</v>
      </c>
      <c r="K141" s="9">
        <f t="shared" si="4"/>
        <v>-21238.736661999999</v>
      </c>
      <c r="N141" s="12"/>
      <c r="O141" s="13"/>
      <c r="P141" s="13"/>
      <c r="Q141" s="13"/>
      <c r="R141" s="13"/>
    </row>
    <row r="142" spans="1:18" x14ac:dyDescent="0.25">
      <c r="A142" s="7">
        <v>218</v>
      </c>
      <c r="B142" s="7">
        <v>2005</v>
      </c>
      <c r="C142" s="8" t="s">
        <v>200</v>
      </c>
      <c r="D142" s="8" t="s">
        <v>266</v>
      </c>
      <c r="E142" s="8" t="s">
        <v>38</v>
      </c>
      <c r="F142" s="7" t="s">
        <v>39</v>
      </c>
      <c r="G142" s="8" t="s">
        <v>22</v>
      </c>
      <c r="H142" s="8" t="s">
        <v>200</v>
      </c>
      <c r="I142" s="9">
        <v>-13400</v>
      </c>
      <c r="J142" s="9">
        <f>'[1]NWPP Emission Rates'!$E$34</f>
        <v>902.24030000000005</v>
      </c>
      <c r="K142" s="9">
        <f t="shared" si="4"/>
        <v>-6045.0100100000009</v>
      </c>
      <c r="N142" s="12"/>
      <c r="O142" s="13"/>
      <c r="P142" s="13"/>
      <c r="Q142" s="13"/>
      <c r="R142" s="13"/>
    </row>
    <row r="143" spans="1:18" x14ac:dyDescent="0.25">
      <c r="A143" s="7">
        <v>219</v>
      </c>
      <c r="B143" s="7">
        <v>2005</v>
      </c>
      <c r="C143" s="8" t="s">
        <v>74</v>
      </c>
      <c r="D143" s="8" t="s">
        <v>266</v>
      </c>
      <c r="E143" s="8" t="s">
        <v>38</v>
      </c>
      <c r="F143" s="7" t="s">
        <v>39</v>
      </c>
      <c r="G143" s="8" t="s">
        <v>22</v>
      </c>
      <c r="H143" s="8" t="s">
        <v>74</v>
      </c>
      <c r="I143" s="9">
        <v>-2610</v>
      </c>
      <c r="J143" s="9">
        <f>'[1]NWPP Emission Rates'!$E$34</f>
        <v>902.24030000000005</v>
      </c>
      <c r="K143" s="9">
        <f t="shared" si="4"/>
        <v>-1177.4235915000002</v>
      </c>
      <c r="N143" s="12"/>
      <c r="O143" s="13"/>
      <c r="P143" s="13"/>
      <c r="Q143" s="13"/>
      <c r="R143" s="13"/>
    </row>
    <row r="144" spans="1:18" x14ac:dyDescent="0.25">
      <c r="A144" s="7">
        <v>220</v>
      </c>
      <c r="B144" s="7">
        <v>2005</v>
      </c>
      <c r="C144" s="8" t="s">
        <v>203</v>
      </c>
      <c r="D144" s="8" t="s">
        <v>266</v>
      </c>
      <c r="E144" s="8" t="s">
        <v>38</v>
      </c>
      <c r="F144" s="7" t="s">
        <v>39</v>
      </c>
      <c r="G144" s="8" t="s">
        <v>22</v>
      </c>
      <c r="H144" s="8" t="s">
        <v>203</v>
      </c>
      <c r="I144" s="9">
        <v>-5050</v>
      </c>
      <c r="J144" s="9">
        <f>'[1]NWPP Emission Rates'!$E$34</f>
        <v>902.24030000000005</v>
      </c>
      <c r="K144" s="9">
        <f t="shared" si="4"/>
        <v>-2278.1567575000004</v>
      </c>
      <c r="N144" s="12"/>
      <c r="O144" s="13"/>
      <c r="P144" s="13"/>
      <c r="Q144" s="13"/>
      <c r="R144" s="13"/>
    </row>
    <row r="145" spans="1:18" x14ac:dyDescent="0.25">
      <c r="A145" s="7">
        <v>221</v>
      </c>
      <c r="B145" s="7">
        <v>2005</v>
      </c>
      <c r="C145" s="8" t="s">
        <v>204</v>
      </c>
      <c r="D145" s="8" t="s">
        <v>266</v>
      </c>
      <c r="E145" s="8" t="s">
        <v>38</v>
      </c>
      <c r="F145" s="7" t="s">
        <v>39</v>
      </c>
      <c r="G145" s="8" t="s">
        <v>22</v>
      </c>
      <c r="H145" s="8" t="s">
        <v>204</v>
      </c>
      <c r="I145" s="9">
        <v>-3395</v>
      </c>
      <c r="J145" s="9">
        <f>'[1]NWPP Emission Rates'!$E$34</f>
        <v>902.24030000000005</v>
      </c>
      <c r="K145" s="9">
        <f t="shared" si="4"/>
        <v>-1531.5529092500001</v>
      </c>
      <c r="N145" s="12"/>
      <c r="O145" s="13"/>
      <c r="P145" s="13"/>
      <c r="Q145" s="13"/>
      <c r="R145" s="13"/>
    </row>
    <row r="146" spans="1:18" x14ac:dyDescent="0.25">
      <c r="A146" s="7">
        <v>222</v>
      </c>
      <c r="B146" s="7">
        <v>2005</v>
      </c>
      <c r="C146" s="8" t="s">
        <v>206</v>
      </c>
      <c r="D146" s="8" t="s">
        <v>266</v>
      </c>
      <c r="E146" s="8" t="s">
        <v>38</v>
      </c>
      <c r="F146" s="7" t="s">
        <v>39</v>
      </c>
      <c r="G146" s="8" t="s">
        <v>22</v>
      </c>
      <c r="H146" s="8" t="s">
        <v>206</v>
      </c>
      <c r="I146" s="9">
        <v>-400</v>
      </c>
      <c r="J146" s="9">
        <f>'[1]NWPP Emission Rates'!$E$34</f>
        <v>902.24030000000005</v>
      </c>
      <c r="K146" s="9">
        <f t="shared" si="4"/>
        <v>-180.44806</v>
      </c>
      <c r="N146" s="12"/>
      <c r="O146" s="13"/>
      <c r="P146" s="13"/>
      <c r="Q146" s="13"/>
      <c r="R146" s="13"/>
    </row>
    <row r="147" spans="1:18" x14ac:dyDescent="0.25">
      <c r="A147" s="7">
        <v>223</v>
      </c>
      <c r="B147" s="7">
        <v>2005</v>
      </c>
      <c r="C147" s="8" t="s">
        <v>207</v>
      </c>
      <c r="D147" s="8" t="s">
        <v>266</v>
      </c>
      <c r="E147" s="8" t="s">
        <v>38</v>
      </c>
      <c r="F147" s="7" t="s">
        <v>39</v>
      </c>
      <c r="G147" s="8" t="s">
        <v>22</v>
      </c>
      <c r="H147" s="8" t="s">
        <v>207</v>
      </c>
      <c r="I147" s="9">
        <v>-201269</v>
      </c>
      <c r="J147" s="9">
        <f>'[1]NWPP Emission Rates'!$E$34</f>
        <v>902.24030000000005</v>
      </c>
      <c r="K147" s="9">
        <f t="shared" si="4"/>
        <v>-90796.501470350006</v>
      </c>
      <c r="N147" s="12"/>
      <c r="O147" s="13"/>
      <c r="P147" s="13"/>
      <c r="Q147" s="13"/>
      <c r="R147" s="13"/>
    </row>
    <row r="148" spans="1:18" x14ac:dyDescent="0.25">
      <c r="A148" s="7">
        <v>224</v>
      </c>
      <c r="B148" s="7">
        <v>2005</v>
      </c>
      <c r="C148" s="8" t="s">
        <v>209</v>
      </c>
      <c r="D148" s="8" t="s">
        <v>266</v>
      </c>
      <c r="E148" s="8" t="s">
        <v>38</v>
      </c>
      <c r="F148" s="7" t="s">
        <v>39</v>
      </c>
      <c r="G148" s="8" t="s">
        <v>22</v>
      </c>
      <c r="H148" s="8" t="s">
        <v>209</v>
      </c>
      <c r="I148" s="9">
        <v>-13645</v>
      </c>
      <c r="J148" s="9">
        <f>'[1]NWPP Emission Rates'!$E$34</f>
        <v>902.24030000000005</v>
      </c>
      <c r="K148" s="9">
        <f t="shared" si="4"/>
        <v>-6155.5344467499999</v>
      </c>
      <c r="N148" s="12"/>
      <c r="O148" s="13"/>
      <c r="P148" s="13"/>
      <c r="Q148" s="13"/>
      <c r="R148" s="13"/>
    </row>
    <row r="149" spans="1:18" x14ac:dyDescent="0.25">
      <c r="A149" s="7">
        <v>225</v>
      </c>
      <c r="B149" s="7">
        <v>2005</v>
      </c>
      <c r="C149" s="8" t="s">
        <v>213</v>
      </c>
      <c r="D149" s="8" t="s">
        <v>266</v>
      </c>
      <c r="E149" s="8" t="s">
        <v>38</v>
      </c>
      <c r="F149" s="7" t="s">
        <v>39</v>
      </c>
      <c r="G149" s="8" t="s">
        <v>22</v>
      </c>
      <c r="H149" s="8" t="s">
        <v>213</v>
      </c>
      <c r="I149" s="9">
        <v>-17344</v>
      </c>
      <c r="J149" s="9">
        <f>'[1]NWPP Emission Rates'!$E$34</f>
        <v>902.24030000000005</v>
      </c>
      <c r="K149" s="9">
        <f t="shared" si="4"/>
        <v>-7824.2278815999998</v>
      </c>
      <c r="N149" s="12"/>
      <c r="O149" s="13"/>
      <c r="P149" s="13"/>
      <c r="Q149" s="13"/>
      <c r="R149" s="13"/>
    </row>
    <row r="150" spans="1:18" x14ac:dyDescent="0.25">
      <c r="A150" s="7">
        <v>226</v>
      </c>
      <c r="B150" s="7">
        <v>2005</v>
      </c>
      <c r="C150" s="8" t="s">
        <v>215</v>
      </c>
      <c r="D150" s="8" t="s">
        <v>266</v>
      </c>
      <c r="E150" s="8" t="s">
        <v>38</v>
      </c>
      <c r="F150" s="7" t="s">
        <v>39</v>
      </c>
      <c r="G150" s="8" t="s">
        <v>22</v>
      </c>
      <c r="H150" s="8" t="s">
        <v>215</v>
      </c>
      <c r="I150" s="9">
        <v>-3100</v>
      </c>
      <c r="J150" s="9">
        <f>'[1]NWPP Emission Rates'!$E$34</f>
        <v>902.24030000000005</v>
      </c>
      <c r="K150" s="9">
        <f t="shared" si="4"/>
        <v>-1398.4724650000001</v>
      </c>
      <c r="N150" s="12"/>
      <c r="O150" s="13"/>
      <c r="P150" s="13"/>
      <c r="Q150" s="13"/>
      <c r="R150" s="13"/>
    </row>
    <row r="151" spans="1:18" x14ac:dyDescent="0.25">
      <c r="A151" s="7">
        <v>227</v>
      </c>
      <c r="B151" s="7">
        <v>2005</v>
      </c>
      <c r="C151" s="8" t="s">
        <v>217</v>
      </c>
      <c r="D151" s="8" t="s">
        <v>266</v>
      </c>
      <c r="E151" s="8" t="s">
        <v>38</v>
      </c>
      <c r="F151" s="7" t="s">
        <v>39</v>
      </c>
      <c r="G151" s="8" t="s">
        <v>22</v>
      </c>
      <c r="H151" s="8" t="s">
        <v>217</v>
      </c>
      <c r="I151" s="9">
        <v>-9336</v>
      </c>
      <c r="J151" s="9">
        <f>'[1]NWPP Emission Rates'!$E$34</f>
        <v>902.24030000000005</v>
      </c>
      <c r="K151" s="9">
        <f t="shared" si="4"/>
        <v>-4211.6577203999996</v>
      </c>
      <c r="N151" s="12"/>
      <c r="O151" s="13"/>
      <c r="P151" s="13"/>
      <c r="Q151" s="13"/>
      <c r="R151" s="13"/>
    </row>
    <row r="152" spans="1:18" x14ac:dyDescent="0.25">
      <c r="A152" s="7">
        <v>228</v>
      </c>
      <c r="B152" s="7">
        <v>2005</v>
      </c>
      <c r="C152" s="8" t="s">
        <v>219</v>
      </c>
      <c r="D152" s="8" t="s">
        <v>266</v>
      </c>
      <c r="E152" s="8" t="s">
        <v>38</v>
      </c>
      <c r="F152" s="7" t="s">
        <v>39</v>
      </c>
      <c r="G152" s="8" t="s">
        <v>22</v>
      </c>
      <c r="H152" s="8" t="s">
        <v>219</v>
      </c>
      <c r="I152" s="9">
        <v>-67600</v>
      </c>
      <c r="J152" s="9">
        <f>'[1]NWPP Emission Rates'!$E$34</f>
        <v>902.24030000000005</v>
      </c>
      <c r="K152" s="9">
        <f t="shared" si="4"/>
        <v>-30495.722140000002</v>
      </c>
      <c r="N152" s="12"/>
      <c r="O152" s="13"/>
      <c r="P152" s="13"/>
      <c r="Q152" s="13"/>
      <c r="R152" s="13"/>
    </row>
    <row r="153" spans="1:18" x14ac:dyDescent="0.25">
      <c r="A153" s="7">
        <v>229</v>
      </c>
      <c r="B153" s="7">
        <v>2005</v>
      </c>
      <c r="C153" s="8" t="s">
        <v>220</v>
      </c>
      <c r="D153" s="8" t="s">
        <v>266</v>
      </c>
      <c r="E153" s="8" t="s">
        <v>38</v>
      </c>
      <c r="F153" s="7" t="s">
        <v>39</v>
      </c>
      <c r="G153" s="8" t="s">
        <v>22</v>
      </c>
      <c r="H153" s="8" t="s">
        <v>220</v>
      </c>
      <c r="I153" s="9">
        <v>-13210</v>
      </c>
      <c r="J153" s="9">
        <f>'[1]NWPP Emission Rates'!$E$34</f>
        <v>902.24030000000005</v>
      </c>
      <c r="K153" s="9">
        <f t="shared" si="4"/>
        <v>-5959.2971815000001</v>
      </c>
      <c r="N153" s="12"/>
      <c r="O153" s="13"/>
      <c r="P153" s="13"/>
      <c r="Q153" s="13"/>
      <c r="R153" s="13"/>
    </row>
    <row r="154" spans="1:18" x14ac:dyDescent="0.25">
      <c r="A154" s="7">
        <v>230</v>
      </c>
      <c r="B154" s="7">
        <v>2005</v>
      </c>
      <c r="C154" s="8" t="s">
        <v>221</v>
      </c>
      <c r="D154" s="8" t="s">
        <v>266</v>
      </c>
      <c r="E154" s="8" t="s">
        <v>38</v>
      </c>
      <c r="F154" s="7" t="s">
        <v>39</v>
      </c>
      <c r="G154" s="8" t="s">
        <v>22</v>
      </c>
      <c r="H154" s="8" t="s">
        <v>221</v>
      </c>
      <c r="I154" s="9">
        <v>-4485</v>
      </c>
      <c r="J154" s="9">
        <f>'[1]NWPP Emission Rates'!$E$34</f>
        <v>902.24030000000005</v>
      </c>
      <c r="K154" s="9">
        <f t="shared" si="4"/>
        <v>-2023.27387275</v>
      </c>
      <c r="N154" s="12"/>
      <c r="O154" s="13"/>
      <c r="P154" s="13"/>
      <c r="Q154" s="13"/>
      <c r="R154" s="13"/>
    </row>
    <row r="155" spans="1:18" x14ac:dyDescent="0.25">
      <c r="A155" s="7">
        <v>231</v>
      </c>
      <c r="B155" s="7">
        <v>2005</v>
      </c>
      <c r="C155" s="8" t="s">
        <v>75</v>
      </c>
      <c r="D155" s="8" t="s">
        <v>266</v>
      </c>
      <c r="E155" s="8" t="s">
        <v>38</v>
      </c>
      <c r="F155" s="7" t="s">
        <v>39</v>
      </c>
      <c r="G155" s="8" t="s">
        <v>22</v>
      </c>
      <c r="H155" s="8" t="s">
        <v>75</v>
      </c>
      <c r="I155" s="9">
        <v>-116067</v>
      </c>
      <c r="J155" s="9">
        <f>'[1]NWPP Emission Rates'!$E$34</f>
        <v>902.24030000000005</v>
      </c>
      <c r="K155" s="9">
        <f t="shared" si="4"/>
        <v>-52360.162450050004</v>
      </c>
      <c r="N155" s="12"/>
      <c r="O155" s="13"/>
      <c r="P155" s="13"/>
      <c r="Q155" s="13"/>
      <c r="R155" s="13"/>
    </row>
    <row r="156" spans="1:18" x14ac:dyDescent="0.25">
      <c r="A156" s="7">
        <v>232</v>
      </c>
      <c r="B156" s="7">
        <v>2005</v>
      </c>
      <c r="C156" s="8" t="s">
        <v>223</v>
      </c>
      <c r="D156" s="8" t="s">
        <v>266</v>
      </c>
      <c r="E156" s="8" t="s">
        <v>38</v>
      </c>
      <c r="F156" s="7" t="s">
        <v>39</v>
      </c>
      <c r="G156" s="8" t="s">
        <v>22</v>
      </c>
      <c r="H156" s="8" t="s">
        <v>223</v>
      </c>
      <c r="I156" s="9">
        <v>-5064</v>
      </c>
      <c r="J156" s="9">
        <f>'[1]NWPP Emission Rates'!$E$34</f>
        <v>902.24030000000005</v>
      </c>
      <c r="K156" s="9">
        <f t="shared" si="4"/>
        <v>-2284.4724396000001</v>
      </c>
      <c r="N156" s="12"/>
      <c r="O156" s="13"/>
      <c r="P156" s="13"/>
      <c r="Q156" s="13"/>
      <c r="R156" s="13"/>
    </row>
    <row r="157" spans="1:18" x14ac:dyDescent="0.25">
      <c r="A157" s="7">
        <v>233</v>
      </c>
      <c r="B157" s="7">
        <v>2005</v>
      </c>
      <c r="C157" s="8" t="s">
        <v>227</v>
      </c>
      <c r="D157" s="8" t="s">
        <v>266</v>
      </c>
      <c r="E157" s="8" t="s">
        <v>38</v>
      </c>
      <c r="F157" s="7" t="s">
        <v>39</v>
      </c>
      <c r="G157" s="8" t="s">
        <v>22</v>
      </c>
      <c r="H157" s="8" t="s">
        <v>227</v>
      </c>
      <c r="I157" s="9">
        <v>-12200</v>
      </c>
      <c r="J157" s="9">
        <f>'[1]NWPP Emission Rates'!$E$34</f>
        <v>902.24030000000005</v>
      </c>
      <c r="K157" s="9">
        <f t="shared" si="4"/>
        <v>-5503.6658299999999</v>
      </c>
      <c r="N157" s="12"/>
      <c r="O157" s="13"/>
      <c r="P157" s="13"/>
      <c r="Q157" s="13"/>
      <c r="R157" s="13"/>
    </row>
    <row r="158" spans="1:18" x14ac:dyDescent="0.25">
      <c r="A158" s="7">
        <v>234</v>
      </c>
      <c r="B158" s="7">
        <v>2005</v>
      </c>
      <c r="C158" s="8" t="s">
        <v>229</v>
      </c>
      <c r="D158" s="8" t="s">
        <v>266</v>
      </c>
      <c r="E158" s="8" t="s">
        <v>38</v>
      </c>
      <c r="F158" s="7" t="s">
        <v>39</v>
      </c>
      <c r="G158" s="8" t="s">
        <v>22</v>
      </c>
      <c r="H158" s="8" t="s">
        <v>229</v>
      </c>
      <c r="I158" s="9">
        <v>-7173</v>
      </c>
      <c r="J158" s="9">
        <f>'[1]NWPP Emission Rates'!$E$34</f>
        <v>902.24030000000005</v>
      </c>
      <c r="K158" s="9">
        <f t="shared" si="4"/>
        <v>-3235.8848359500003</v>
      </c>
      <c r="N158" s="12"/>
      <c r="O158" s="13"/>
      <c r="P158" s="13"/>
      <c r="Q158" s="13"/>
      <c r="R158" s="13"/>
    </row>
    <row r="159" spans="1:18" x14ac:dyDescent="0.25">
      <c r="A159" s="7">
        <v>235</v>
      </c>
      <c r="B159" s="7">
        <v>2005</v>
      </c>
      <c r="C159" s="8" t="s">
        <v>230</v>
      </c>
      <c r="D159" s="8" t="s">
        <v>266</v>
      </c>
      <c r="E159" s="8" t="s">
        <v>38</v>
      </c>
      <c r="F159" s="7" t="s">
        <v>39</v>
      </c>
      <c r="G159" s="8" t="s">
        <v>22</v>
      </c>
      <c r="H159" s="8" t="s">
        <v>230</v>
      </c>
      <c r="I159" s="9">
        <v>-12875</v>
      </c>
      <c r="J159" s="9">
        <f>'[1]NWPP Emission Rates'!$E$34</f>
        <v>902.24030000000005</v>
      </c>
      <c r="K159" s="9">
        <f t="shared" si="4"/>
        <v>-5808.1719312499999</v>
      </c>
      <c r="N159" s="12"/>
      <c r="O159" s="13"/>
      <c r="P159" s="13"/>
      <c r="Q159" s="13"/>
      <c r="R159" s="13"/>
    </row>
    <row r="160" spans="1:18" x14ac:dyDescent="0.25">
      <c r="A160" s="7">
        <v>236</v>
      </c>
      <c r="B160" s="7">
        <v>2005</v>
      </c>
      <c r="C160" s="8" t="s">
        <v>232</v>
      </c>
      <c r="D160" s="8" t="s">
        <v>266</v>
      </c>
      <c r="E160" s="8" t="s">
        <v>38</v>
      </c>
      <c r="F160" s="7" t="s">
        <v>39</v>
      </c>
      <c r="G160" s="8" t="s">
        <v>22</v>
      </c>
      <c r="H160" s="8" t="s">
        <v>232</v>
      </c>
      <c r="I160" s="9">
        <v>-90</v>
      </c>
      <c r="J160" s="9">
        <f>'[1]NWPP Emission Rates'!$E$34</f>
        <v>902.24030000000005</v>
      </c>
      <c r="K160" s="9">
        <f t="shared" si="4"/>
        <v>-40.600813500000001</v>
      </c>
      <c r="N160" s="12"/>
      <c r="O160" s="13"/>
      <c r="P160" s="13"/>
      <c r="Q160" s="13"/>
      <c r="R160" s="13"/>
    </row>
    <row r="161" spans="1:18" x14ac:dyDescent="0.25">
      <c r="A161" s="7">
        <v>237</v>
      </c>
      <c r="B161" s="7">
        <v>2005</v>
      </c>
      <c r="C161" s="8" t="s">
        <v>233</v>
      </c>
      <c r="D161" s="8" t="s">
        <v>266</v>
      </c>
      <c r="E161" s="8" t="s">
        <v>38</v>
      </c>
      <c r="F161" s="7" t="s">
        <v>39</v>
      </c>
      <c r="G161" s="8" t="s">
        <v>22</v>
      </c>
      <c r="H161" s="8" t="s">
        <v>233</v>
      </c>
      <c r="I161" s="9">
        <v>-13771</v>
      </c>
      <c r="J161" s="9">
        <f>'[1]NWPP Emission Rates'!$E$34</f>
        <v>902.24030000000005</v>
      </c>
      <c r="K161" s="9">
        <f t="shared" si="4"/>
        <v>-6212.3755856500011</v>
      </c>
      <c r="N161" s="12"/>
      <c r="O161" s="13"/>
      <c r="P161" s="13"/>
      <c r="Q161" s="13"/>
      <c r="R161" s="13"/>
    </row>
    <row r="162" spans="1:18" x14ac:dyDescent="0.25">
      <c r="A162" s="7">
        <v>238</v>
      </c>
      <c r="B162" s="7">
        <v>2005</v>
      </c>
      <c r="C162" s="8" t="s">
        <v>235</v>
      </c>
      <c r="D162" s="8" t="s">
        <v>266</v>
      </c>
      <c r="E162" s="8" t="s">
        <v>38</v>
      </c>
      <c r="F162" s="7" t="s">
        <v>39</v>
      </c>
      <c r="G162" s="8" t="s">
        <v>22</v>
      </c>
      <c r="H162" s="8" t="s">
        <v>235</v>
      </c>
      <c r="I162" s="9">
        <v>-293074</v>
      </c>
      <c r="J162" s="9">
        <f>'[1]NWPP Emission Rates'!$E$34</f>
        <v>902.24030000000005</v>
      </c>
      <c r="K162" s="9">
        <f t="shared" si="4"/>
        <v>-132211.58684110001</v>
      </c>
      <c r="N162" s="12"/>
      <c r="O162" s="13"/>
      <c r="P162" s="13"/>
      <c r="Q162" s="13"/>
      <c r="R162" s="13"/>
    </row>
    <row r="163" spans="1:18" x14ac:dyDescent="0.25">
      <c r="A163" s="7">
        <v>239</v>
      </c>
      <c r="B163" s="7">
        <v>2005</v>
      </c>
      <c r="C163" s="8" t="s">
        <v>237</v>
      </c>
      <c r="D163" s="8" t="s">
        <v>266</v>
      </c>
      <c r="E163" s="8" t="s">
        <v>38</v>
      </c>
      <c r="F163" s="7" t="s">
        <v>39</v>
      </c>
      <c r="G163" s="8" t="s">
        <v>22</v>
      </c>
      <c r="H163" s="8" t="s">
        <v>237</v>
      </c>
      <c r="I163" s="9">
        <v>-11600</v>
      </c>
      <c r="J163" s="9">
        <f>'[1]NWPP Emission Rates'!$E$34</f>
        <v>902.24030000000005</v>
      </c>
      <c r="K163" s="9">
        <f t="shared" si="4"/>
        <v>-5232.9937399999999</v>
      </c>
      <c r="N163" s="12"/>
      <c r="O163" s="13"/>
      <c r="P163" s="13"/>
      <c r="Q163" s="13"/>
      <c r="R163" s="13"/>
    </row>
    <row r="164" spans="1:18" x14ac:dyDescent="0.25">
      <c r="A164" s="7">
        <v>240</v>
      </c>
      <c r="B164" s="7">
        <v>2005</v>
      </c>
      <c r="C164" s="8" t="s">
        <v>239</v>
      </c>
      <c r="D164" s="8" t="s">
        <v>266</v>
      </c>
      <c r="E164" s="8" t="s">
        <v>38</v>
      </c>
      <c r="F164" s="7" t="s">
        <v>39</v>
      </c>
      <c r="G164" s="8" t="s">
        <v>22</v>
      </c>
      <c r="H164" s="8" t="s">
        <v>239</v>
      </c>
      <c r="I164" s="9">
        <v>-125698</v>
      </c>
      <c r="J164" s="9">
        <f>'[1]NWPP Emission Rates'!$E$34</f>
        <v>902.24030000000005</v>
      </c>
      <c r="K164" s="9">
        <f t="shared" si="4"/>
        <v>-56704.900614700004</v>
      </c>
      <c r="N164" s="12"/>
      <c r="O164" s="13"/>
      <c r="P164" s="13"/>
      <c r="Q164" s="13"/>
      <c r="R164" s="13"/>
    </row>
    <row r="165" spans="1:18" x14ac:dyDescent="0.25">
      <c r="A165" s="7">
        <v>241</v>
      </c>
      <c r="B165" s="7">
        <v>2005</v>
      </c>
      <c r="C165" s="8" t="s">
        <v>78</v>
      </c>
      <c r="D165" s="8" t="s">
        <v>266</v>
      </c>
      <c r="E165" s="8" t="s">
        <v>38</v>
      </c>
      <c r="F165" s="7" t="s">
        <v>39</v>
      </c>
      <c r="G165" s="8" t="s">
        <v>22</v>
      </c>
      <c r="H165" s="8" t="s">
        <v>78</v>
      </c>
      <c r="I165" s="9">
        <v>-264088</v>
      </c>
      <c r="J165" s="9">
        <f>'[1]NWPP Emission Rates'!$E$34</f>
        <v>902.24030000000005</v>
      </c>
      <c r="K165" s="9">
        <f t="shared" si="4"/>
        <v>-119135.41817320001</v>
      </c>
      <c r="N165" s="12"/>
      <c r="O165" s="13"/>
      <c r="P165" s="13"/>
      <c r="Q165" s="13"/>
      <c r="R165" s="13"/>
    </row>
    <row r="166" spans="1:18" x14ac:dyDescent="0.25">
      <c r="A166" s="7">
        <v>242</v>
      </c>
      <c r="B166" s="7">
        <v>2005</v>
      </c>
      <c r="C166" s="8" t="s">
        <v>240</v>
      </c>
      <c r="D166" s="8" t="s">
        <v>266</v>
      </c>
      <c r="E166" s="8" t="s">
        <v>38</v>
      </c>
      <c r="F166" s="7" t="s">
        <v>39</v>
      </c>
      <c r="G166" s="8" t="s">
        <v>22</v>
      </c>
      <c r="H166" s="8" t="s">
        <v>240</v>
      </c>
      <c r="I166" s="9">
        <v>-51102</v>
      </c>
      <c r="J166" s="9">
        <f>'[1]NWPP Emission Rates'!$E$34</f>
        <v>902.24030000000005</v>
      </c>
      <c r="K166" s="9">
        <f t="shared" si="4"/>
        <v>-23053.141905300003</v>
      </c>
      <c r="N166" s="12"/>
      <c r="O166" s="13"/>
      <c r="P166" s="13"/>
      <c r="Q166" s="13"/>
      <c r="R166" s="13"/>
    </row>
    <row r="167" spans="1:18" x14ac:dyDescent="0.25">
      <c r="A167" s="7">
        <v>243</v>
      </c>
      <c r="B167" s="7">
        <v>2005</v>
      </c>
      <c r="C167" s="8" t="s">
        <v>241</v>
      </c>
      <c r="D167" s="8" t="s">
        <v>266</v>
      </c>
      <c r="E167" s="8" t="s">
        <v>38</v>
      </c>
      <c r="F167" s="7" t="s">
        <v>39</v>
      </c>
      <c r="G167" s="8" t="s">
        <v>22</v>
      </c>
      <c r="H167" s="8" t="s">
        <v>241</v>
      </c>
      <c r="I167" s="9">
        <v>-50870</v>
      </c>
      <c r="J167" s="9">
        <f>'[1]NWPP Emission Rates'!$E$34</f>
        <v>902.24030000000005</v>
      </c>
      <c r="K167" s="9">
        <f t="shared" si="4"/>
        <v>-22948.482030500003</v>
      </c>
      <c r="N167" s="12"/>
      <c r="O167" s="13"/>
      <c r="P167" s="13"/>
      <c r="Q167" s="13"/>
      <c r="R167" s="13"/>
    </row>
    <row r="168" spans="1:18" x14ac:dyDescent="0.25">
      <c r="A168" s="7">
        <v>244</v>
      </c>
      <c r="B168" s="7">
        <v>2005</v>
      </c>
      <c r="C168" s="8" t="s">
        <v>242</v>
      </c>
      <c r="D168" s="8" t="s">
        <v>266</v>
      </c>
      <c r="E168" s="8" t="s">
        <v>38</v>
      </c>
      <c r="F168" s="7" t="s">
        <v>39</v>
      </c>
      <c r="G168" s="8" t="s">
        <v>22</v>
      </c>
      <c r="H168" s="8" t="s">
        <v>242</v>
      </c>
      <c r="I168" s="9">
        <v>-77986</v>
      </c>
      <c r="J168" s="9">
        <f>'[1]NWPP Emission Rates'!$E$34</f>
        <v>902.24030000000005</v>
      </c>
      <c r="K168" s="9">
        <f t="shared" ref="K168:K185" si="5">(I168*J168)/2000</f>
        <v>-35181.056017900002</v>
      </c>
      <c r="N168" s="12"/>
      <c r="O168" s="13"/>
      <c r="P168" s="13"/>
      <c r="Q168" s="13"/>
      <c r="R168" s="13"/>
    </row>
    <row r="169" spans="1:18" x14ac:dyDescent="0.25">
      <c r="A169" s="7">
        <v>245</v>
      </c>
      <c r="B169" s="7">
        <v>2005</v>
      </c>
      <c r="C169" s="8" t="s">
        <v>243</v>
      </c>
      <c r="D169" s="8" t="s">
        <v>266</v>
      </c>
      <c r="E169" s="8" t="s">
        <v>38</v>
      </c>
      <c r="F169" s="7" t="s">
        <v>39</v>
      </c>
      <c r="G169" s="8" t="s">
        <v>22</v>
      </c>
      <c r="H169" s="8" t="s">
        <v>243</v>
      </c>
      <c r="I169" s="9">
        <v>-2812</v>
      </c>
      <c r="J169" s="9">
        <f>'[1]NWPP Emission Rates'!$E$34</f>
        <v>902.24030000000005</v>
      </c>
      <c r="K169" s="9">
        <f t="shared" si="5"/>
        <v>-1268.5498618000001</v>
      </c>
      <c r="N169" s="12"/>
      <c r="O169" s="13"/>
      <c r="P169" s="13"/>
      <c r="Q169" s="13"/>
      <c r="R169" s="13"/>
    </row>
    <row r="170" spans="1:18" x14ac:dyDescent="0.25">
      <c r="A170" s="7">
        <v>246</v>
      </c>
      <c r="B170" s="7">
        <v>2005</v>
      </c>
      <c r="C170" s="8" t="s">
        <v>244</v>
      </c>
      <c r="D170" s="8" t="s">
        <v>266</v>
      </c>
      <c r="E170" s="8" t="s">
        <v>38</v>
      </c>
      <c r="F170" s="7" t="s">
        <v>39</v>
      </c>
      <c r="G170" s="8" t="s">
        <v>22</v>
      </c>
      <c r="H170" s="8" t="s">
        <v>244</v>
      </c>
      <c r="I170" s="9">
        <v>-13526</v>
      </c>
      <c r="J170" s="9">
        <f>'[1]NWPP Emission Rates'!$E$34</f>
        <v>902.24030000000005</v>
      </c>
      <c r="K170" s="9">
        <f t="shared" si="5"/>
        <v>-6101.8511489000002</v>
      </c>
      <c r="N170" s="12"/>
      <c r="O170" s="13"/>
      <c r="P170" s="13"/>
      <c r="Q170" s="13"/>
      <c r="R170" s="13"/>
    </row>
    <row r="171" spans="1:18" x14ac:dyDescent="0.25">
      <c r="A171" s="7">
        <v>247</v>
      </c>
      <c r="B171" s="7">
        <v>2005</v>
      </c>
      <c r="C171" s="8" t="s">
        <v>245</v>
      </c>
      <c r="D171" s="8" t="s">
        <v>266</v>
      </c>
      <c r="E171" s="8" t="s">
        <v>38</v>
      </c>
      <c r="F171" s="7" t="s">
        <v>39</v>
      </c>
      <c r="G171" s="8" t="s">
        <v>22</v>
      </c>
      <c r="H171" s="8" t="s">
        <v>245</v>
      </c>
      <c r="I171" s="9">
        <v>-1262</v>
      </c>
      <c r="J171" s="9">
        <f>'[1]NWPP Emission Rates'!$E$34</f>
        <v>902.24030000000005</v>
      </c>
      <c r="K171" s="9">
        <f t="shared" si="5"/>
        <v>-569.3136293</v>
      </c>
      <c r="N171" s="12"/>
      <c r="O171" s="13"/>
      <c r="P171" s="13"/>
      <c r="Q171" s="13"/>
      <c r="R171" s="13"/>
    </row>
    <row r="172" spans="1:18" x14ac:dyDescent="0.25">
      <c r="A172" s="7">
        <v>248</v>
      </c>
      <c r="B172" s="7">
        <v>2005</v>
      </c>
      <c r="C172" s="8" t="s">
        <v>79</v>
      </c>
      <c r="D172" s="8" t="s">
        <v>266</v>
      </c>
      <c r="E172" s="8" t="s">
        <v>38</v>
      </c>
      <c r="F172" s="7" t="s">
        <v>39</v>
      </c>
      <c r="G172" s="8" t="s">
        <v>22</v>
      </c>
      <c r="H172" s="8" t="s">
        <v>79</v>
      </c>
      <c r="I172" s="9">
        <v>-25005</v>
      </c>
      <c r="J172" s="9">
        <f>'[1]NWPP Emission Rates'!$E$34</f>
        <v>902.24030000000005</v>
      </c>
      <c r="K172" s="9">
        <f t="shared" si="5"/>
        <v>-11280.259350750001</v>
      </c>
      <c r="N172" s="12"/>
      <c r="O172" s="13"/>
      <c r="P172" s="13"/>
      <c r="Q172" s="13"/>
      <c r="R172" s="13"/>
    </row>
    <row r="173" spans="1:18" x14ac:dyDescent="0.25">
      <c r="A173" s="7">
        <v>249</v>
      </c>
      <c r="B173" s="7">
        <v>2005</v>
      </c>
      <c r="C173" s="8" t="s">
        <v>132</v>
      </c>
      <c r="D173" s="8" t="s">
        <v>266</v>
      </c>
      <c r="E173" s="8" t="s">
        <v>38</v>
      </c>
      <c r="F173" s="7" t="s">
        <v>39</v>
      </c>
      <c r="G173" s="8" t="s">
        <v>22</v>
      </c>
      <c r="H173" s="8" t="s">
        <v>132</v>
      </c>
      <c r="I173" s="9">
        <v>-99153</v>
      </c>
      <c r="J173" s="9">
        <f>'[1]NWPP Emission Rates'!$E$34</f>
        <v>902.24030000000005</v>
      </c>
      <c r="K173" s="9">
        <f t="shared" si="5"/>
        <v>-44729.916232950003</v>
      </c>
      <c r="N173" s="12"/>
      <c r="O173" s="13"/>
      <c r="P173" s="13"/>
      <c r="Q173" s="13"/>
      <c r="R173" s="13"/>
    </row>
    <row r="174" spans="1:18" x14ac:dyDescent="0.25">
      <c r="A174" s="7">
        <v>250</v>
      </c>
      <c r="B174" s="7">
        <v>2005</v>
      </c>
      <c r="C174" s="8" t="s">
        <v>80</v>
      </c>
      <c r="D174" s="8" t="s">
        <v>266</v>
      </c>
      <c r="E174" s="8" t="s">
        <v>38</v>
      </c>
      <c r="F174" s="7" t="s">
        <v>39</v>
      </c>
      <c r="G174" s="8" t="s">
        <v>22</v>
      </c>
      <c r="H174" s="8" t="s">
        <v>80</v>
      </c>
      <c r="I174" s="9">
        <v>-66693</v>
      </c>
      <c r="J174" s="9">
        <f>'[1]NWPP Emission Rates'!$E$34</f>
        <v>902.24030000000005</v>
      </c>
      <c r="K174" s="9">
        <f t="shared" si="5"/>
        <v>-30086.556163950001</v>
      </c>
      <c r="N174" s="12"/>
      <c r="O174" s="13"/>
      <c r="P174" s="13"/>
      <c r="Q174" s="13"/>
      <c r="R174" s="13"/>
    </row>
    <row r="175" spans="1:18" x14ac:dyDescent="0.25">
      <c r="A175" s="7">
        <v>251</v>
      </c>
      <c r="B175" s="7">
        <v>2005</v>
      </c>
      <c r="C175" s="8" t="s">
        <v>248</v>
      </c>
      <c r="D175" s="8" t="s">
        <v>266</v>
      </c>
      <c r="E175" s="8" t="s">
        <v>38</v>
      </c>
      <c r="F175" s="7" t="s">
        <v>39</v>
      </c>
      <c r="G175" s="8" t="s">
        <v>22</v>
      </c>
      <c r="H175" s="8" t="s">
        <v>248</v>
      </c>
      <c r="I175" s="9">
        <v>-1819</v>
      </c>
      <c r="J175" s="9">
        <f>'[1]NWPP Emission Rates'!$E$34</f>
        <v>902.24030000000005</v>
      </c>
      <c r="K175" s="9">
        <f t="shared" si="5"/>
        <v>-820.58755285000007</v>
      </c>
      <c r="N175" s="12"/>
      <c r="O175" s="13"/>
      <c r="P175" s="13"/>
      <c r="Q175" s="13"/>
      <c r="R175" s="13"/>
    </row>
    <row r="176" spans="1:18" x14ac:dyDescent="0.25">
      <c r="A176" s="7">
        <v>252</v>
      </c>
      <c r="B176" s="7">
        <v>2005</v>
      </c>
      <c r="C176" s="8" t="s">
        <v>249</v>
      </c>
      <c r="D176" s="8" t="s">
        <v>266</v>
      </c>
      <c r="E176" s="8" t="s">
        <v>38</v>
      </c>
      <c r="F176" s="7" t="s">
        <v>39</v>
      </c>
      <c r="G176" s="8" t="s">
        <v>22</v>
      </c>
      <c r="H176" s="8" t="s">
        <v>249</v>
      </c>
      <c r="I176" s="9">
        <v>-3354</v>
      </c>
      <c r="J176" s="9">
        <f>'[1]NWPP Emission Rates'!$E$34</f>
        <v>902.24030000000005</v>
      </c>
      <c r="K176" s="9">
        <f t="shared" si="5"/>
        <v>-1513.0569831</v>
      </c>
      <c r="N176" s="12"/>
      <c r="O176" s="13"/>
      <c r="P176" s="13"/>
      <c r="Q176" s="13"/>
      <c r="R176" s="13"/>
    </row>
    <row r="177" spans="1:19" x14ac:dyDescent="0.25">
      <c r="A177" s="7">
        <v>253</v>
      </c>
      <c r="B177" s="7">
        <v>2005</v>
      </c>
      <c r="C177" s="8" t="s">
        <v>250</v>
      </c>
      <c r="D177" s="8" t="s">
        <v>266</v>
      </c>
      <c r="E177" s="8" t="s">
        <v>38</v>
      </c>
      <c r="F177" s="7" t="s">
        <v>39</v>
      </c>
      <c r="G177" s="8" t="s">
        <v>22</v>
      </c>
      <c r="H177" s="8" t="s">
        <v>250</v>
      </c>
      <c r="I177" s="9">
        <v>-23113</v>
      </c>
      <c r="J177" s="9">
        <f>'[1]NWPP Emission Rates'!$E$34</f>
        <v>902.24030000000005</v>
      </c>
      <c r="K177" s="9">
        <f t="shared" si="5"/>
        <v>-10426.740026949999</v>
      </c>
      <c r="N177" s="12"/>
      <c r="O177" s="13"/>
      <c r="P177" s="13"/>
      <c r="Q177" s="13"/>
      <c r="R177" s="13"/>
    </row>
    <row r="178" spans="1:19" x14ac:dyDescent="0.25">
      <c r="A178" s="7">
        <v>254</v>
      </c>
      <c r="B178" s="7">
        <v>2005</v>
      </c>
      <c r="C178" s="8" t="s">
        <v>251</v>
      </c>
      <c r="D178" s="8" t="s">
        <v>266</v>
      </c>
      <c r="E178" s="8" t="s">
        <v>38</v>
      </c>
      <c r="F178" s="7" t="s">
        <v>39</v>
      </c>
      <c r="G178" s="8" t="s">
        <v>22</v>
      </c>
      <c r="H178" s="8" t="s">
        <v>251</v>
      </c>
      <c r="I178" s="9">
        <v>-10104</v>
      </c>
      <c r="J178" s="9">
        <f>'[1]NWPP Emission Rates'!$E$34</f>
        <v>902.24030000000005</v>
      </c>
      <c r="K178" s="9">
        <f t="shared" si="5"/>
        <v>-4558.1179955999996</v>
      </c>
      <c r="N178" s="12"/>
      <c r="O178" s="13"/>
      <c r="P178" s="13"/>
      <c r="Q178" s="13"/>
      <c r="R178" s="13"/>
    </row>
    <row r="179" spans="1:19" x14ac:dyDescent="0.25">
      <c r="A179" s="7">
        <v>255</v>
      </c>
      <c r="B179" s="7">
        <v>2005</v>
      </c>
      <c r="C179" s="8" t="s">
        <v>252</v>
      </c>
      <c r="D179" s="8" t="s">
        <v>266</v>
      </c>
      <c r="E179" s="8" t="s">
        <v>38</v>
      </c>
      <c r="F179" s="7" t="s">
        <v>39</v>
      </c>
      <c r="G179" s="8" t="s">
        <v>22</v>
      </c>
      <c r="H179" s="8" t="s">
        <v>252</v>
      </c>
      <c r="I179" s="9">
        <v>-242108</v>
      </c>
      <c r="J179" s="9">
        <f>'[1]NWPP Emission Rates'!$E$34</f>
        <v>902.24030000000005</v>
      </c>
      <c r="K179" s="9">
        <f t="shared" si="5"/>
        <v>-109219.79727620001</v>
      </c>
      <c r="N179" s="12"/>
      <c r="O179" s="13"/>
      <c r="P179" s="13"/>
      <c r="Q179" s="13"/>
      <c r="R179" s="13"/>
    </row>
    <row r="180" spans="1:19" x14ac:dyDescent="0.25">
      <c r="A180" s="7">
        <v>256</v>
      </c>
      <c r="B180" s="7">
        <v>2005</v>
      </c>
      <c r="C180" s="8" t="s">
        <v>81</v>
      </c>
      <c r="D180" s="8" t="s">
        <v>266</v>
      </c>
      <c r="E180" s="8" t="s">
        <v>38</v>
      </c>
      <c r="F180" s="7" t="s">
        <v>39</v>
      </c>
      <c r="G180" s="8" t="s">
        <v>22</v>
      </c>
      <c r="H180" s="8" t="s">
        <v>81</v>
      </c>
      <c r="I180" s="9">
        <v>-3807</v>
      </c>
      <c r="J180" s="9">
        <f>'[1]NWPP Emission Rates'!$E$34</f>
        <v>902.24030000000005</v>
      </c>
      <c r="K180" s="9">
        <f t="shared" si="5"/>
        <v>-1717.4144110499999</v>
      </c>
      <c r="N180" s="12"/>
      <c r="O180" s="13"/>
      <c r="P180" s="13"/>
      <c r="Q180" s="13"/>
      <c r="R180" s="13"/>
    </row>
    <row r="181" spans="1:19" x14ac:dyDescent="0.25">
      <c r="A181" s="7">
        <v>257</v>
      </c>
      <c r="B181" s="7">
        <v>2005</v>
      </c>
      <c r="C181" s="8" t="s">
        <v>83</v>
      </c>
      <c r="D181" s="8" t="s">
        <v>266</v>
      </c>
      <c r="E181" s="8" t="s">
        <v>38</v>
      </c>
      <c r="F181" s="7" t="s">
        <v>39</v>
      </c>
      <c r="G181" s="8" t="s">
        <v>22</v>
      </c>
      <c r="H181" s="8" t="s">
        <v>83</v>
      </c>
      <c r="I181" s="9">
        <v>-468655</v>
      </c>
      <c r="J181" s="9">
        <f>'[1]NWPP Emission Rates'!$E$34</f>
        <v>902.24030000000005</v>
      </c>
      <c r="K181" s="9">
        <f t="shared" si="5"/>
        <v>-211419.71389825002</v>
      </c>
      <c r="N181" s="12"/>
      <c r="O181" s="13"/>
      <c r="P181" s="13"/>
      <c r="Q181" s="13"/>
      <c r="R181" s="13"/>
    </row>
    <row r="182" spans="1:19" x14ac:dyDescent="0.25">
      <c r="A182" s="7">
        <v>258</v>
      </c>
      <c r="B182" s="7">
        <v>2005</v>
      </c>
      <c r="C182" s="8" t="s">
        <v>258</v>
      </c>
      <c r="D182" s="8" t="s">
        <v>266</v>
      </c>
      <c r="E182" s="8" t="s">
        <v>38</v>
      </c>
      <c r="F182" s="7" t="s">
        <v>39</v>
      </c>
      <c r="G182" s="8" t="s">
        <v>22</v>
      </c>
      <c r="H182" s="8" t="s">
        <v>258</v>
      </c>
      <c r="I182" s="9">
        <v>-17924</v>
      </c>
      <c r="J182" s="9">
        <f>'[1]NWPP Emission Rates'!$E$34</f>
        <v>902.24030000000005</v>
      </c>
      <c r="K182" s="9">
        <f t="shared" si="5"/>
        <v>-8085.8775686000008</v>
      </c>
      <c r="N182" s="12"/>
      <c r="O182" s="13"/>
      <c r="P182" s="13"/>
      <c r="Q182" s="13"/>
      <c r="R182" s="13"/>
    </row>
    <row r="183" spans="1:19" x14ac:dyDescent="0.25">
      <c r="A183" s="7">
        <v>259</v>
      </c>
      <c r="B183" s="7">
        <v>2005</v>
      </c>
      <c r="C183" s="8" t="s">
        <v>260</v>
      </c>
      <c r="D183" s="8" t="s">
        <v>266</v>
      </c>
      <c r="E183" s="8" t="s">
        <v>38</v>
      </c>
      <c r="F183" s="7" t="s">
        <v>39</v>
      </c>
      <c r="G183" s="8" t="s">
        <v>22</v>
      </c>
      <c r="H183" s="8" t="s">
        <v>260</v>
      </c>
      <c r="I183" s="9">
        <v>-3885</v>
      </c>
      <c r="J183" s="9">
        <f>'[1]NWPP Emission Rates'!$E$34</f>
        <v>902.24030000000005</v>
      </c>
      <c r="K183" s="9">
        <f t="shared" si="5"/>
        <v>-1752.60178275</v>
      </c>
      <c r="N183" s="12"/>
      <c r="O183" s="13"/>
      <c r="P183" s="13"/>
      <c r="Q183" s="13"/>
      <c r="R183" s="13"/>
    </row>
    <row r="184" spans="1:19" x14ac:dyDescent="0.25">
      <c r="A184" s="7">
        <v>260</v>
      </c>
      <c r="B184" s="7">
        <v>2005</v>
      </c>
      <c r="C184" s="8" t="s">
        <v>261</v>
      </c>
      <c r="D184" s="8" t="s">
        <v>266</v>
      </c>
      <c r="E184" s="8" t="s">
        <v>38</v>
      </c>
      <c r="F184" s="7" t="s">
        <v>39</v>
      </c>
      <c r="G184" s="8" t="s">
        <v>22</v>
      </c>
      <c r="H184" s="8" t="s">
        <v>261</v>
      </c>
      <c r="I184" s="9">
        <v>-9880</v>
      </c>
      <c r="J184" s="9">
        <f>'[1]NWPP Emission Rates'!$E$34</f>
        <v>902.24030000000005</v>
      </c>
      <c r="K184" s="9">
        <f t="shared" si="5"/>
        <v>-4457.0670820000005</v>
      </c>
      <c r="N184" s="12"/>
      <c r="O184" s="13"/>
      <c r="P184" s="13"/>
      <c r="Q184" s="13"/>
      <c r="R184" s="13"/>
    </row>
    <row r="185" spans="1:19" x14ac:dyDescent="0.25">
      <c r="A185" s="7">
        <v>261</v>
      </c>
      <c r="B185" s="7">
        <v>2005</v>
      </c>
      <c r="C185" s="8" t="s">
        <v>263</v>
      </c>
      <c r="D185" s="8" t="s">
        <v>266</v>
      </c>
      <c r="E185" s="8" t="s">
        <v>38</v>
      </c>
      <c r="F185" s="7" t="s">
        <v>39</v>
      </c>
      <c r="G185" s="8" t="s">
        <v>22</v>
      </c>
      <c r="H185" s="8" t="s">
        <v>263</v>
      </c>
      <c r="I185" s="9">
        <v>-200</v>
      </c>
      <c r="J185" s="9">
        <f>'[1]NWPP Emission Rates'!$E$34</f>
        <v>902.24030000000005</v>
      </c>
      <c r="K185" s="9">
        <f t="shared" si="5"/>
        <v>-90.224029999999999</v>
      </c>
      <c r="N185" s="12"/>
      <c r="O185" s="13"/>
      <c r="P185" s="13"/>
      <c r="Q185" s="13"/>
      <c r="R185" s="13"/>
    </row>
    <row r="186" spans="1:19" x14ac:dyDescent="0.25">
      <c r="A186" s="7">
        <v>295</v>
      </c>
      <c r="B186" s="7">
        <v>2006</v>
      </c>
      <c r="C186" s="8" t="s">
        <v>18</v>
      </c>
      <c r="D186" s="8" t="s">
        <v>19</v>
      </c>
      <c r="E186" s="8" t="s">
        <v>20</v>
      </c>
      <c r="F186" s="7" t="s">
        <v>21</v>
      </c>
      <c r="G186" s="8" t="s">
        <v>22</v>
      </c>
      <c r="H186" s="8" t="s">
        <v>18</v>
      </c>
      <c r="I186" s="9">
        <v>67270.350000000006</v>
      </c>
      <c r="J186" s="10">
        <v>0</v>
      </c>
      <c r="K186" s="10">
        <f>(J186*I186)/2000</f>
        <v>0</v>
      </c>
      <c r="L186" s="10"/>
      <c r="M186" s="11" t="s">
        <v>23</v>
      </c>
      <c r="N186" s="12"/>
      <c r="O186" s="13"/>
      <c r="P186" s="13"/>
      <c r="Q186" s="13"/>
      <c r="R186" s="13"/>
    </row>
    <row r="187" spans="1:19" x14ac:dyDescent="0.25">
      <c r="A187" s="7">
        <v>296</v>
      </c>
      <c r="B187" s="7">
        <v>2006</v>
      </c>
      <c r="C187" s="8" t="s">
        <v>24</v>
      </c>
      <c r="D187" s="8" t="s">
        <v>19</v>
      </c>
      <c r="E187" s="8" t="s">
        <v>20</v>
      </c>
      <c r="F187" s="7" t="s">
        <v>21</v>
      </c>
      <c r="G187" s="8" t="s">
        <v>22</v>
      </c>
      <c r="H187" s="8" t="s">
        <v>24</v>
      </c>
      <c r="I187" s="9">
        <v>334144.53999999998</v>
      </c>
      <c r="J187" s="10">
        <v>0</v>
      </c>
      <c r="K187" s="10">
        <f>(J187*I187)/2000</f>
        <v>0</v>
      </c>
      <c r="L187" s="10"/>
      <c r="M187" s="11" t="s">
        <v>23</v>
      </c>
      <c r="N187" s="12"/>
      <c r="O187" s="13"/>
      <c r="P187" s="13"/>
      <c r="Q187" s="13"/>
      <c r="R187" s="13"/>
    </row>
    <row r="188" spans="1:19" x14ac:dyDescent="0.25">
      <c r="A188" s="7">
        <v>299</v>
      </c>
      <c r="B188" s="7">
        <v>2006</v>
      </c>
      <c r="C188" s="8" t="s">
        <v>25</v>
      </c>
      <c r="D188" s="8" t="s">
        <v>19</v>
      </c>
      <c r="E188" s="8" t="s">
        <v>20</v>
      </c>
      <c r="F188" s="7" t="s">
        <v>21</v>
      </c>
      <c r="G188" s="8" t="s">
        <v>22</v>
      </c>
      <c r="H188" s="8" t="s">
        <v>25</v>
      </c>
      <c r="I188" s="9">
        <v>47557.4</v>
      </c>
      <c r="J188" s="10">
        <v>0</v>
      </c>
      <c r="K188" s="10">
        <f>(J188*I188)/2000</f>
        <v>0</v>
      </c>
      <c r="L188" s="10"/>
      <c r="M188" s="11" t="s">
        <v>23</v>
      </c>
      <c r="N188" s="12"/>
      <c r="O188" s="13"/>
      <c r="P188" s="13"/>
      <c r="Q188" s="13"/>
      <c r="R188" s="13"/>
    </row>
    <row r="189" spans="1:19" x14ac:dyDescent="0.25">
      <c r="A189" s="7">
        <v>300</v>
      </c>
      <c r="B189" s="7">
        <v>2006</v>
      </c>
      <c r="C189" s="8" t="s">
        <v>26</v>
      </c>
      <c r="D189" s="8" t="s">
        <v>19</v>
      </c>
      <c r="E189" s="8" t="s">
        <v>20</v>
      </c>
      <c r="F189" s="7" t="s">
        <v>21</v>
      </c>
      <c r="G189" s="8" t="s">
        <v>22</v>
      </c>
      <c r="H189" s="8" t="s">
        <v>26</v>
      </c>
      <c r="I189" s="9">
        <v>161751.4</v>
      </c>
      <c r="J189" s="10">
        <v>0</v>
      </c>
      <c r="K189" s="10">
        <f>(J189*I189)/2000</f>
        <v>0</v>
      </c>
      <c r="L189" s="10"/>
      <c r="M189" s="11" t="s">
        <v>23</v>
      </c>
      <c r="N189" s="12"/>
      <c r="O189" s="13"/>
      <c r="P189" s="13"/>
      <c r="Q189" s="13"/>
      <c r="R189" s="13"/>
    </row>
    <row r="190" spans="1:19" x14ac:dyDescent="0.25">
      <c r="A190" s="7">
        <v>302</v>
      </c>
      <c r="B190" s="7">
        <v>2006</v>
      </c>
      <c r="C190" s="8" t="s">
        <v>27</v>
      </c>
      <c r="D190" s="8" t="s">
        <v>19</v>
      </c>
      <c r="E190" s="8" t="s">
        <v>20</v>
      </c>
      <c r="F190" s="7" t="s">
        <v>21</v>
      </c>
      <c r="G190" s="8" t="s">
        <v>22</v>
      </c>
      <c r="H190" s="8" t="s">
        <v>27</v>
      </c>
      <c r="I190" s="9">
        <v>338552.67</v>
      </c>
      <c r="J190" s="10">
        <v>0</v>
      </c>
      <c r="K190" s="10">
        <f>(J190*I190)/2000</f>
        <v>0</v>
      </c>
      <c r="L190" s="10"/>
      <c r="M190" s="11" t="s">
        <v>23</v>
      </c>
      <c r="N190" s="12"/>
      <c r="O190" s="13"/>
      <c r="P190" s="13"/>
      <c r="Q190" s="13"/>
      <c r="R190" s="13"/>
    </row>
    <row r="191" spans="1:19" x14ac:dyDescent="0.2">
      <c r="A191" s="7">
        <v>305</v>
      </c>
      <c r="B191" s="7">
        <v>2006</v>
      </c>
      <c r="C191" s="8" t="s">
        <v>55</v>
      </c>
      <c r="D191" s="8" t="s">
        <v>56</v>
      </c>
      <c r="E191" s="8" t="s">
        <v>20</v>
      </c>
      <c r="F191" s="7" t="s">
        <v>57</v>
      </c>
      <c r="G191" s="8" t="s">
        <v>22</v>
      </c>
      <c r="H191" s="8" t="s">
        <v>55</v>
      </c>
      <c r="I191" s="9">
        <v>2180745</v>
      </c>
      <c r="J191" s="9">
        <f t="shared" ref="J191:J197" si="6">(K191*2000)/I191</f>
        <v>2483.2378843010079</v>
      </c>
      <c r="K191" s="9">
        <v>2707654.3000000003</v>
      </c>
      <c r="M191" s="14"/>
      <c r="N191" s="12"/>
      <c r="O191" s="13"/>
      <c r="P191" s="13"/>
      <c r="Q191" s="13"/>
      <c r="R191" s="13"/>
      <c r="S191" s="7" t="s">
        <v>58</v>
      </c>
    </row>
    <row r="192" spans="1:19" x14ac:dyDescent="0.2">
      <c r="A192" s="7">
        <v>306</v>
      </c>
      <c r="B192" s="7">
        <v>2006</v>
      </c>
      <c r="C192" s="8" t="s">
        <v>63</v>
      </c>
      <c r="D192" s="8" t="s">
        <v>56</v>
      </c>
      <c r="E192" s="8" t="s">
        <v>20</v>
      </c>
      <c r="F192" s="7" t="s">
        <v>57</v>
      </c>
      <c r="G192" s="8" t="s">
        <v>22</v>
      </c>
      <c r="H192" s="8" t="s">
        <v>63</v>
      </c>
      <c r="I192" s="9">
        <v>2619283</v>
      </c>
      <c r="J192" s="9">
        <f t="shared" si="6"/>
        <v>2451.1025727269639</v>
      </c>
      <c r="K192" s="9">
        <v>3210065.65</v>
      </c>
      <c r="M192" s="14"/>
      <c r="N192" s="12"/>
      <c r="O192" s="13"/>
      <c r="P192" s="13"/>
      <c r="Q192" s="13"/>
      <c r="R192" s="13"/>
      <c r="S192" s="7" t="s">
        <v>58</v>
      </c>
    </row>
    <row r="193" spans="1:19" x14ac:dyDescent="0.25">
      <c r="A193" s="7">
        <v>307</v>
      </c>
      <c r="B193" s="7">
        <v>2006</v>
      </c>
      <c r="C193" s="8" t="s">
        <v>40</v>
      </c>
      <c r="D193" s="8" t="s">
        <v>56</v>
      </c>
      <c r="E193" s="8" t="s">
        <v>20</v>
      </c>
      <c r="F193" s="7" t="s">
        <v>41</v>
      </c>
      <c r="G193" s="8" t="s">
        <v>22</v>
      </c>
      <c r="H193" s="8" t="s">
        <v>40</v>
      </c>
      <c r="I193" s="9">
        <v>259963.15</v>
      </c>
      <c r="J193" s="9">
        <f t="shared" si="6"/>
        <v>1062.5147451436867</v>
      </c>
      <c r="K193" s="9">
        <v>138107.3400345</v>
      </c>
      <c r="N193" s="12"/>
      <c r="O193" s="13"/>
      <c r="P193" s="13"/>
      <c r="Q193" s="13"/>
      <c r="R193" s="13"/>
      <c r="S193" s="7" t="s">
        <v>31</v>
      </c>
    </row>
    <row r="194" spans="1:19" x14ac:dyDescent="0.25">
      <c r="A194" s="7">
        <v>309</v>
      </c>
      <c r="B194" s="7">
        <v>2006</v>
      </c>
      <c r="C194" s="8" t="s">
        <v>28</v>
      </c>
      <c r="D194" s="8" t="s">
        <v>29</v>
      </c>
      <c r="E194" s="8" t="s">
        <v>20</v>
      </c>
      <c r="F194" s="7" t="s">
        <v>30</v>
      </c>
      <c r="G194" s="8" t="s">
        <v>22</v>
      </c>
      <c r="H194" s="8" t="s">
        <v>28</v>
      </c>
      <c r="I194" s="9">
        <v>1060.42</v>
      </c>
      <c r="J194" s="9">
        <f t="shared" si="6"/>
        <v>1719.1841723090849</v>
      </c>
      <c r="K194" s="9">
        <v>911.52864</v>
      </c>
      <c r="N194" s="12"/>
      <c r="O194" s="13"/>
      <c r="P194" s="13"/>
      <c r="Q194" s="13"/>
      <c r="R194" s="13"/>
      <c r="S194" s="7" t="s">
        <v>31</v>
      </c>
    </row>
    <row r="195" spans="1:19" x14ac:dyDescent="0.25">
      <c r="A195" s="7">
        <v>311</v>
      </c>
      <c r="B195" s="7">
        <v>2006</v>
      </c>
      <c r="C195" s="8" t="s">
        <v>43</v>
      </c>
      <c r="D195" s="8" t="s">
        <v>29</v>
      </c>
      <c r="E195" s="8" t="s">
        <v>20</v>
      </c>
      <c r="F195" s="7" t="s">
        <v>41</v>
      </c>
      <c r="G195" s="8" t="s">
        <v>22</v>
      </c>
      <c r="H195" s="8" t="s">
        <v>43</v>
      </c>
      <c r="I195" s="9">
        <v>393030</v>
      </c>
      <c r="J195" s="9">
        <f t="shared" si="6"/>
        <v>765.38453586062133</v>
      </c>
      <c r="K195" s="16">
        <v>150409.54206465001</v>
      </c>
      <c r="N195" s="12"/>
      <c r="O195" s="13"/>
      <c r="P195" s="13"/>
      <c r="Q195" s="13"/>
      <c r="R195" s="13"/>
      <c r="S195" s="7" t="s">
        <v>31</v>
      </c>
    </row>
    <row r="196" spans="1:19" x14ac:dyDescent="0.25">
      <c r="A196" s="7">
        <v>312</v>
      </c>
      <c r="B196" s="7">
        <v>2006</v>
      </c>
      <c r="C196" s="8" t="s">
        <v>44</v>
      </c>
      <c r="D196" s="8" t="s">
        <v>29</v>
      </c>
      <c r="E196" s="8" t="s">
        <v>20</v>
      </c>
      <c r="F196" s="7" t="s">
        <v>41</v>
      </c>
      <c r="G196" s="8" t="s">
        <v>22</v>
      </c>
      <c r="H196" s="8" t="s">
        <v>44</v>
      </c>
      <c r="I196" s="9">
        <v>42874.400000000001</v>
      </c>
      <c r="J196" s="9">
        <f t="shared" si="6"/>
        <v>1279.4831823559045</v>
      </c>
      <c r="K196" s="9">
        <v>27428.536876799997</v>
      </c>
      <c r="N196" s="12"/>
      <c r="O196" s="13"/>
      <c r="P196" s="13"/>
      <c r="Q196" s="13"/>
      <c r="R196" s="13"/>
      <c r="S196" s="7" t="s">
        <v>31</v>
      </c>
    </row>
    <row r="197" spans="1:19" x14ac:dyDescent="0.25">
      <c r="A197" s="7">
        <v>314</v>
      </c>
      <c r="B197" s="7">
        <v>2006</v>
      </c>
      <c r="C197" s="8" t="s">
        <v>46</v>
      </c>
      <c r="D197" s="8" t="s">
        <v>29</v>
      </c>
      <c r="E197" s="8" t="s">
        <v>20</v>
      </c>
      <c r="F197" s="7" t="s">
        <v>41</v>
      </c>
      <c r="G197" s="8" t="s">
        <v>22</v>
      </c>
      <c r="H197" s="8" t="s">
        <v>46</v>
      </c>
      <c r="I197" s="9">
        <v>12684.3</v>
      </c>
      <c r="J197" s="9">
        <f t="shared" si="6"/>
        <v>1724.8897433047155</v>
      </c>
      <c r="K197" s="9">
        <v>10939.509485500001</v>
      </c>
      <c r="N197" s="12"/>
      <c r="O197" s="13"/>
      <c r="P197" s="13"/>
      <c r="Q197" s="13"/>
      <c r="R197" s="13"/>
      <c r="S197" s="7" t="s">
        <v>31</v>
      </c>
    </row>
    <row r="198" spans="1:19" x14ac:dyDescent="0.25">
      <c r="A198" s="7">
        <v>315</v>
      </c>
      <c r="B198" s="7">
        <v>2006</v>
      </c>
      <c r="C198" s="8" t="s">
        <v>48</v>
      </c>
      <c r="D198" s="8" t="s">
        <v>29</v>
      </c>
      <c r="E198" s="8" t="s">
        <v>20</v>
      </c>
      <c r="F198" s="7" t="s">
        <v>21</v>
      </c>
      <c r="G198" s="8" t="s">
        <v>22</v>
      </c>
      <c r="H198" s="8" t="s">
        <v>48</v>
      </c>
      <c r="I198" s="9">
        <v>361586.57799999998</v>
      </c>
      <c r="J198" s="10">
        <v>0</v>
      </c>
      <c r="K198" s="10">
        <f>(J198*I198)/2000</f>
        <v>0</v>
      </c>
      <c r="L198" s="10"/>
      <c r="M198" s="11" t="s">
        <v>49</v>
      </c>
      <c r="N198" s="12"/>
      <c r="O198" s="13"/>
      <c r="P198" s="13"/>
      <c r="Q198" s="13"/>
      <c r="R198" s="13"/>
    </row>
    <row r="199" spans="1:19" x14ac:dyDescent="0.25">
      <c r="A199" s="7">
        <v>318</v>
      </c>
      <c r="B199" s="7">
        <v>2006</v>
      </c>
      <c r="C199" s="8" t="s">
        <v>53</v>
      </c>
      <c r="D199" s="8" t="s">
        <v>29</v>
      </c>
      <c r="E199" s="8" t="s">
        <v>20</v>
      </c>
      <c r="F199" s="7" t="s">
        <v>41</v>
      </c>
      <c r="G199" s="8" t="s">
        <v>22</v>
      </c>
      <c r="H199" s="8" t="s">
        <v>53</v>
      </c>
      <c r="I199" s="9">
        <v>13578</v>
      </c>
      <c r="J199" s="9">
        <f>(K199*2000)/I199</f>
        <v>1596.4305845485346</v>
      </c>
      <c r="K199" s="9">
        <v>10838.1672385</v>
      </c>
      <c r="N199" s="12"/>
      <c r="O199" s="13"/>
      <c r="P199" s="13"/>
      <c r="Q199" s="13"/>
      <c r="R199" s="13"/>
      <c r="S199" s="7" t="s">
        <v>31</v>
      </c>
    </row>
    <row r="200" spans="1:19" x14ac:dyDescent="0.25">
      <c r="A200" s="7">
        <v>319</v>
      </c>
      <c r="B200" s="7">
        <v>2006</v>
      </c>
      <c r="C200" s="8" t="s">
        <v>54</v>
      </c>
      <c r="D200" s="8" t="s">
        <v>29</v>
      </c>
      <c r="E200" s="8" t="s">
        <v>20</v>
      </c>
      <c r="F200" s="7" t="s">
        <v>21</v>
      </c>
      <c r="G200" s="8" t="s">
        <v>22</v>
      </c>
      <c r="H200" s="8" t="s">
        <v>54</v>
      </c>
      <c r="I200" s="9">
        <v>11241.772000000001</v>
      </c>
      <c r="J200" s="10">
        <v>0</v>
      </c>
      <c r="K200" s="10">
        <f>(J200*I200)/2000</f>
        <v>0</v>
      </c>
      <c r="L200" s="10"/>
      <c r="M200" s="11" t="s">
        <v>49</v>
      </c>
      <c r="N200" s="12"/>
      <c r="O200" s="13"/>
      <c r="P200" s="13"/>
      <c r="Q200" s="13"/>
      <c r="R200" s="13"/>
    </row>
    <row r="201" spans="1:19" x14ac:dyDescent="0.25">
      <c r="A201" s="7">
        <v>321</v>
      </c>
      <c r="B201" s="7">
        <v>2006</v>
      </c>
      <c r="C201" s="8" t="s">
        <v>94</v>
      </c>
      <c r="D201" s="8" t="s">
        <v>90</v>
      </c>
      <c r="E201" s="8" t="s">
        <v>91</v>
      </c>
      <c r="F201" s="7" t="s">
        <v>39</v>
      </c>
      <c r="G201" s="8" t="s">
        <v>22</v>
      </c>
      <c r="H201" s="8" t="s">
        <v>94</v>
      </c>
      <c r="I201" s="9">
        <v>22242.52</v>
      </c>
      <c r="J201" s="9">
        <f>'[1]NWPP Emission Rates'!$E$33</f>
        <v>845.2820744685913</v>
      </c>
      <c r="K201" s="9">
        <f>(I201*J201)/2000</f>
        <v>9400.6017235045656</v>
      </c>
      <c r="N201" s="12"/>
      <c r="O201" s="13"/>
      <c r="P201" s="13"/>
      <c r="Q201" s="13"/>
      <c r="R201" s="13"/>
    </row>
    <row r="202" spans="1:19" x14ac:dyDescent="0.25">
      <c r="A202" s="7">
        <v>322</v>
      </c>
      <c r="B202" s="7">
        <v>2006</v>
      </c>
      <c r="C202" s="8" t="s">
        <v>69</v>
      </c>
      <c r="D202" s="8" t="s">
        <v>90</v>
      </c>
      <c r="E202" s="8" t="s">
        <v>91</v>
      </c>
      <c r="F202" s="7" t="s">
        <v>21</v>
      </c>
      <c r="G202" s="8" t="s">
        <v>22</v>
      </c>
      <c r="H202" s="8" t="s">
        <v>69</v>
      </c>
      <c r="I202" s="9">
        <v>7077</v>
      </c>
      <c r="J202" s="10">
        <v>0</v>
      </c>
      <c r="K202" s="10">
        <f>(J202*I202)/2000</f>
        <v>0</v>
      </c>
      <c r="L202" s="10"/>
      <c r="M202" s="11" t="s">
        <v>101</v>
      </c>
      <c r="N202" s="12"/>
      <c r="O202" s="13"/>
      <c r="P202" s="13"/>
      <c r="Q202" s="13"/>
      <c r="R202" s="13"/>
    </row>
    <row r="203" spans="1:19" x14ac:dyDescent="0.25">
      <c r="A203" s="7">
        <v>323</v>
      </c>
      <c r="B203" s="7">
        <v>2006</v>
      </c>
      <c r="C203" s="8" t="s">
        <v>103</v>
      </c>
      <c r="D203" s="8" t="s">
        <v>90</v>
      </c>
      <c r="E203" s="8" t="s">
        <v>91</v>
      </c>
      <c r="F203" s="7" t="s">
        <v>39</v>
      </c>
      <c r="G203" s="8" t="s">
        <v>22</v>
      </c>
      <c r="H203" s="8" t="s">
        <v>103</v>
      </c>
      <c r="I203" s="9">
        <v>362075</v>
      </c>
      <c r="J203" s="9">
        <f>'[1]NWPP Emission Rates'!$E$33</f>
        <v>845.2820744685913</v>
      </c>
      <c r="K203" s="9">
        <f>(I203*J203)/2000</f>
        <v>153027.75355660761</v>
      </c>
      <c r="L203" s="10"/>
      <c r="M203" s="11" t="s">
        <v>104</v>
      </c>
      <c r="N203" s="12"/>
      <c r="O203" s="13"/>
      <c r="P203" s="13"/>
      <c r="Q203" s="13"/>
      <c r="R203" s="13"/>
    </row>
    <row r="204" spans="1:19" x14ac:dyDescent="0.25">
      <c r="A204" s="7">
        <v>325</v>
      </c>
      <c r="B204" s="7">
        <v>2006</v>
      </c>
      <c r="C204" s="8" t="s">
        <v>107</v>
      </c>
      <c r="D204" s="8" t="s">
        <v>90</v>
      </c>
      <c r="E204" s="8" t="s">
        <v>91</v>
      </c>
      <c r="F204" s="7" t="s">
        <v>21</v>
      </c>
      <c r="G204" s="8" t="s">
        <v>22</v>
      </c>
      <c r="H204" s="8" t="s">
        <v>107</v>
      </c>
      <c r="I204" s="9">
        <v>1294355</v>
      </c>
      <c r="J204" s="10">
        <v>0</v>
      </c>
      <c r="K204" s="10">
        <f>(J204*I204)/2000</f>
        <v>0</v>
      </c>
      <c r="L204" s="10"/>
      <c r="M204" s="11" t="s">
        <v>23</v>
      </c>
      <c r="N204" s="12"/>
      <c r="O204" s="13"/>
      <c r="P204" s="13"/>
      <c r="Q204" s="13"/>
      <c r="R204" s="13"/>
    </row>
    <row r="205" spans="1:19" x14ac:dyDescent="0.25">
      <c r="A205" s="7">
        <v>326</v>
      </c>
      <c r="B205" s="7">
        <v>2006</v>
      </c>
      <c r="C205" s="8" t="s">
        <v>108</v>
      </c>
      <c r="D205" s="8" t="s">
        <v>90</v>
      </c>
      <c r="E205" s="8" t="s">
        <v>91</v>
      </c>
      <c r="F205" s="7" t="s">
        <v>21</v>
      </c>
      <c r="G205" s="8" t="s">
        <v>22</v>
      </c>
      <c r="H205" s="8" t="s">
        <v>108</v>
      </c>
      <c r="I205" s="9">
        <v>2365522</v>
      </c>
      <c r="J205" s="10">
        <v>0</v>
      </c>
      <c r="K205" s="10">
        <f>(J205*I205)/2000</f>
        <v>0</v>
      </c>
      <c r="L205" s="10"/>
      <c r="M205" s="11" t="s">
        <v>23</v>
      </c>
      <c r="N205" s="12"/>
      <c r="O205" s="13"/>
      <c r="P205" s="13"/>
      <c r="Q205" s="13"/>
      <c r="R205" s="13"/>
    </row>
    <row r="206" spans="1:19" x14ac:dyDescent="0.25">
      <c r="A206" s="7">
        <v>327</v>
      </c>
      <c r="B206" s="7">
        <v>2006</v>
      </c>
      <c r="C206" s="8" t="s">
        <v>110</v>
      </c>
      <c r="D206" s="8" t="s">
        <v>90</v>
      </c>
      <c r="E206" s="8" t="s">
        <v>91</v>
      </c>
      <c r="F206" s="7" t="s">
        <v>21</v>
      </c>
      <c r="G206" s="8" t="s">
        <v>22</v>
      </c>
      <c r="H206" s="8" t="s">
        <v>110</v>
      </c>
      <c r="I206" s="9">
        <v>1133871</v>
      </c>
      <c r="J206" s="10">
        <v>0</v>
      </c>
      <c r="K206" s="10">
        <f>(J206*I206)/2000</f>
        <v>0</v>
      </c>
      <c r="L206" s="10"/>
      <c r="M206" s="11" t="s">
        <v>23</v>
      </c>
      <c r="N206" s="12"/>
      <c r="O206" s="13"/>
      <c r="P206" s="13"/>
      <c r="Q206" s="13"/>
      <c r="R206" s="13"/>
    </row>
    <row r="207" spans="1:19" x14ac:dyDescent="0.25">
      <c r="A207" s="7">
        <v>328</v>
      </c>
      <c r="B207" s="7">
        <v>2006</v>
      </c>
      <c r="C207" s="8" t="s">
        <v>115</v>
      </c>
      <c r="D207" s="8" t="s">
        <v>90</v>
      </c>
      <c r="E207" s="8" t="s">
        <v>91</v>
      </c>
      <c r="F207" s="7" t="s">
        <v>21</v>
      </c>
      <c r="G207" s="8" t="s">
        <v>22</v>
      </c>
      <c r="H207" s="8" t="s">
        <v>115</v>
      </c>
      <c r="I207" s="9">
        <v>443113</v>
      </c>
      <c r="J207" s="10">
        <v>0</v>
      </c>
      <c r="K207" s="10">
        <f>(J207*I207)/2000</f>
        <v>0</v>
      </c>
      <c r="L207" s="10"/>
      <c r="M207" s="11" t="s">
        <v>23</v>
      </c>
      <c r="N207" s="12"/>
      <c r="O207" s="13"/>
      <c r="P207" s="13"/>
      <c r="Q207" s="13"/>
      <c r="R207" s="13"/>
    </row>
    <row r="208" spans="1:19" x14ac:dyDescent="0.25">
      <c r="A208" s="7">
        <v>329</v>
      </c>
      <c r="B208" s="7">
        <v>2006</v>
      </c>
      <c r="C208" s="8" t="s">
        <v>117</v>
      </c>
      <c r="D208" s="8" t="s">
        <v>90</v>
      </c>
      <c r="E208" s="8" t="s">
        <v>91</v>
      </c>
      <c r="F208" s="7" t="s">
        <v>21</v>
      </c>
      <c r="G208" s="8" t="s">
        <v>22</v>
      </c>
      <c r="H208" s="8" t="s">
        <v>117</v>
      </c>
      <c r="I208" s="9">
        <v>455505</v>
      </c>
      <c r="J208" s="10">
        <v>0</v>
      </c>
      <c r="K208" s="10">
        <f>(J208*I208)/2000</f>
        <v>0</v>
      </c>
      <c r="L208" s="10"/>
      <c r="M208" s="11" t="s">
        <v>23</v>
      </c>
      <c r="N208" s="12"/>
      <c r="O208" s="13"/>
      <c r="P208" s="13"/>
      <c r="Q208" s="13"/>
      <c r="R208" s="13"/>
    </row>
    <row r="209" spans="1:19" x14ac:dyDescent="0.2">
      <c r="A209" s="7">
        <v>330</v>
      </c>
      <c r="B209" s="7">
        <v>2006</v>
      </c>
      <c r="C209" s="8" t="s">
        <v>125</v>
      </c>
      <c r="D209" s="8" t="s">
        <v>90</v>
      </c>
      <c r="E209" s="8" t="s">
        <v>91</v>
      </c>
      <c r="F209" s="7" t="s">
        <v>57</v>
      </c>
      <c r="G209" s="8" t="s">
        <v>22</v>
      </c>
      <c r="H209" s="8" t="s">
        <v>125</v>
      </c>
      <c r="I209" s="9">
        <v>723917</v>
      </c>
      <c r="J209" s="17">
        <v>2.4657022625701348</v>
      </c>
      <c r="K209" s="17">
        <f>(I209*J209)/2000</f>
        <v>892.48189240649219</v>
      </c>
      <c r="L209" s="17"/>
      <c r="M209" s="11" t="s">
        <v>126</v>
      </c>
      <c r="N209" s="12"/>
      <c r="O209" s="13"/>
      <c r="P209" s="13"/>
      <c r="Q209" s="13"/>
      <c r="R209" s="21"/>
      <c r="S209" s="7" t="s">
        <v>127</v>
      </c>
    </row>
    <row r="210" spans="1:19" x14ac:dyDescent="0.25">
      <c r="A210" s="7">
        <v>331</v>
      </c>
      <c r="B210" s="7">
        <v>2006</v>
      </c>
      <c r="C210" s="8" t="s">
        <v>135</v>
      </c>
      <c r="D210" s="8" t="s">
        <v>90</v>
      </c>
      <c r="E210" s="8" t="s">
        <v>91</v>
      </c>
      <c r="F210" s="7" t="s">
        <v>39</v>
      </c>
      <c r="G210" s="8" t="s">
        <v>22</v>
      </c>
      <c r="H210" s="8" t="s">
        <v>135</v>
      </c>
      <c r="I210" s="9">
        <v>89664</v>
      </c>
      <c r="J210" s="9">
        <f>'[1]NWPP Emission Rates'!$E$33</f>
        <v>845.2820744685913</v>
      </c>
      <c r="K210" s="9">
        <f>(I210*J210)/2000</f>
        <v>37895.685962575881</v>
      </c>
      <c r="N210" s="12"/>
      <c r="O210" s="13"/>
      <c r="P210" s="13"/>
      <c r="Q210" s="13"/>
      <c r="R210" s="13"/>
    </row>
    <row r="211" spans="1:19" x14ac:dyDescent="0.25">
      <c r="A211" s="7">
        <v>332</v>
      </c>
      <c r="B211" s="7">
        <v>2006</v>
      </c>
      <c r="C211" s="8" t="s">
        <v>140</v>
      </c>
      <c r="D211" s="8" t="s">
        <v>90</v>
      </c>
      <c r="E211" s="8" t="s">
        <v>91</v>
      </c>
      <c r="F211" s="7" t="s">
        <v>21</v>
      </c>
      <c r="G211" s="8" t="s">
        <v>22</v>
      </c>
      <c r="H211" s="8" t="s">
        <v>140</v>
      </c>
      <c r="I211" s="9">
        <v>1823.28</v>
      </c>
      <c r="J211" s="10">
        <v>0</v>
      </c>
      <c r="K211" s="10">
        <f>(J211*I211)/2000</f>
        <v>0</v>
      </c>
      <c r="L211" s="10"/>
      <c r="M211" s="11" t="s">
        <v>112</v>
      </c>
      <c r="N211" s="12"/>
      <c r="O211" s="13"/>
      <c r="P211" s="13"/>
      <c r="Q211" s="13"/>
      <c r="R211" s="13"/>
    </row>
    <row r="212" spans="1:19" x14ac:dyDescent="0.25">
      <c r="A212" s="7">
        <v>333</v>
      </c>
      <c r="B212" s="7">
        <v>2006</v>
      </c>
      <c r="C212" s="8" t="s">
        <v>141</v>
      </c>
      <c r="D212" s="8" t="s">
        <v>90</v>
      </c>
      <c r="E212" s="8" t="s">
        <v>91</v>
      </c>
      <c r="F212" s="7" t="s">
        <v>21</v>
      </c>
      <c r="G212" s="8" t="s">
        <v>22</v>
      </c>
      <c r="H212" s="8" t="s">
        <v>141</v>
      </c>
      <c r="I212" s="9">
        <v>36732</v>
      </c>
      <c r="J212" s="10">
        <v>0</v>
      </c>
      <c r="K212" s="10">
        <f>(J212*I212)/2000</f>
        <v>0</v>
      </c>
      <c r="L212" s="10"/>
      <c r="M212" s="11" t="s">
        <v>23</v>
      </c>
      <c r="N212" s="12"/>
      <c r="O212" s="13"/>
      <c r="P212" s="13"/>
      <c r="Q212" s="13"/>
      <c r="R212" s="13"/>
    </row>
    <row r="213" spans="1:19" x14ac:dyDescent="0.25">
      <c r="A213" s="7">
        <v>335</v>
      </c>
      <c r="B213" s="7">
        <v>2006</v>
      </c>
      <c r="C213" s="8" t="s">
        <v>148</v>
      </c>
      <c r="D213" s="8" t="s">
        <v>142</v>
      </c>
      <c r="E213" s="8" t="s">
        <v>91</v>
      </c>
      <c r="F213" s="7" t="s">
        <v>21</v>
      </c>
      <c r="G213" s="8" t="s">
        <v>22</v>
      </c>
      <c r="H213" s="8" t="s">
        <v>148</v>
      </c>
      <c r="I213" s="9">
        <v>2171.36</v>
      </c>
      <c r="J213" s="10">
        <v>0</v>
      </c>
      <c r="K213" s="10">
        <f>(J213*I213)/2000</f>
        <v>0</v>
      </c>
      <c r="L213" s="10"/>
      <c r="M213" s="11" t="s">
        <v>23</v>
      </c>
      <c r="N213" s="12"/>
      <c r="O213" s="13"/>
      <c r="P213" s="13"/>
      <c r="Q213" s="13"/>
      <c r="R213" s="13"/>
    </row>
    <row r="214" spans="1:19" x14ac:dyDescent="0.25">
      <c r="A214" s="7">
        <v>336</v>
      </c>
      <c r="B214" s="7">
        <v>2006</v>
      </c>
      <c r="C214" s="8" t="s">
        <v>149</v>
      </c>
      <c r="D214" s="8" t="s">
        <v>142</v>
      </c>
      <c r="E214" s="8" t="s">
        <v>91</v>
      </c>
      <c r="F214" s="7" t="s">
        <v>21</v>
      </c>
      <c r="G214" s="8" t="s">
        <v>22</v>
      </c>
      <c r="H214" s="8" t="s">
        <v>149</v>
      </c>
      <c r="I214" s="9">
        <v>33468</v>
      </c>
      <c r="J214" s="10">
        <v>0</v>
      </c>
      <c r="K214" s="10">
        <f>(J214*I214)/2000</f>
        <v>0</v>
      </c>
      <c r="L214" s="10"/>
      <c r="M214" s="11" t="s">
        <v>23</v>
      </c>
      <c r="N214" s="12"/>
      <c r="O214" s="13"/>
      <c r="P214" s="13"/>
      <c r="Q214" s="13"/>
      <c r="R214" s="13"/>
    </row>
    <row r="215" spans="1:19" x14ac:dyDescent="0.2">
      <c r="A215" s="7">
        <v>338</v>
      </c>
      <c r="B215" s="7">
        <v>2006</v>
      </c>
      <c r="C215" s="8" t="s">
        <v>151</v>
      </c>
      <c r="D215" s="8" t="s">
        <v>142</v>
      </c>
      <c r="E215" s="8" t="s">
        <v>91</v>
      </c>
      <c r="F215" s="7" t="s">
        <v>41</v>
      </c>
      <c r="G215" s="8" t="s">
        <v>22</v>
      </c>
      <c r="H215" s="8" t="s">
        <v>151</v>
      </c>
      <c r="I215" s="9">
        <v>983695.89</v>
      </c>
      <c r="J215" s="17">
        <f>R215</f>
        <v>726.80073847423307</v>
      </c>
      <c r="K215" s="17">
        <f>(+I215*J215)/2000</f>
        <v>357475.44964303396</v>
      </c>
      <c r="L215" s="17"/>
      <c r="M215" s="11" t="s">
        <v>121</v>
      </c>
      <c r="N215" s="20">
        <v>5.8439999999999999E-2</v>
      </c>
      <c r="O215" s="22">
        <v>5992212.7400000002</v>
      </c>
      <c r="P215" s="21">
        <f>(O215*N215)</f>
        <v>350184.9125256</v>
      </c>
      <c r="Q215" s="22">
        <v>963633.89299999992</v>
      </c>
      <c r="R215" s="21">
        <f>(P215*2000)/Q215</f>
        <v>726.80073847423307</v>
      </c>
      <c r="S215" s="7" t="s">
        <v>122</v>
      </c>
    </row>
    <row r="216" spans="1:19" x14ac:dyDescent="0.25">
      <c r="A216" s="7">
        <v>339</v>
      </c>
      <c r="B216" s="7">
        <v>2006</v>
      </c>
      <c r="C216" s="8" t="s">
        <v>152</v>
      </c>
      <c r="D216" s="8" t="s">
        <v>142</v>
      </c>
      <c r="E216" s="8" t="s">
        <v>91</v>
      </c>
      <c r="F216" s="7" t="s">
        <v>21</v>
      </c>
      <c r="G216" s="8" t="s">
        <v>22</v>
      </c>
      <c r="H216" s="8" t="s">
        <v>152</v>
      </c>
      <c r="I216" s="9">
        <v>17652.95</v>
      </c>
      <c r="J216" s="10">
        <v>0</v>
      </c>
      <c r="K216" s="10">
        <f>(J216*I216)/2000</f>
        <v>0</v>
      </c>
      <c r="L216" s="10"/>
      <c r="M216" s="11" t="s">
        <v>23</v>
      </c>
      <c r="N216" s="12"/>
      <c r="O216" s="13"/>
      <c r="P216" s="13"/>
      <c r="Q216" s="13"/>
      <c r="R216" s="13"/>
    </row>
    <row r="217" spans="1:19" x14ac:dyDescent="0.2">
      <c r="A217" s="7">
        <v>340</v>
      </c>
      <c r="B217" s="7">
        <v>2006</v>
      </c>
      <c r="C217" s="8" t="s">
        <v>153</v>
      </c>
      <c r="D217" s="8" t="s">
        <v>142</v>
      </c>
      <c r="E217" s="8" t="s">
        <v>91</v>
      </c>
      <c r="F217" s="7" t="s">
        <v>154</v>
      </c>
      <c r="G217" s="8" t="s">
        <v>22</v>
      </c>
      <c r="H217" s="8" t="s">
        <v>153</v>
      </c>
      <c r="I217" s="9">
        <v>1847.0640000000001</v>
      </c>
      <c r="J217" s="17">
        <f>R217</f>
        <v>1056.3533228240403</v>
      </c>
      <c r="K217" s="17">
        <f>(+I217*J217)/2000</f>
        <v>975.57609693433164</v>
      </c>
      <c r="L217" s="17"/>
      <c r="M217" s="11" t="s">
        <v>154</v>
      </c>
      <c r="N217" s="20">
        <v>0.10448</v>
      </c>
      <c r="O217" s="21">
        <v>243613.24</v>
      </c>
      <c r="P217" s="21">
        <f>(O217*N217)</f>
        <v>25452.711315199998</v>
      </c>
      <c r="Q217" s="21">
        <v>48189.76902</v>
      </c>
      <c r="R217" s="21">
        <f>(P217*2000)/Q217</f>
        <v>1056.3533228240403</v>
      </c>
      <c r="S217" s="7" t="s">
        <v>122</v>
      </c>
    </row>
    <row r="218" spans="1:19" x14ac:dyDescent="0.25">
      <c r="A218" s="7">
        <v>341</v>
      </c>
      <c r="B218" s="7">
        <v>2006</v>
      </c>
      <c r="C218" s="8" t="s">
        <v>155</v>
      </c>
      <c r="D218" s="8" t="s">
        <v>142</v>
      </c>
      <c r="E218" s="8" t="s">
        <v>91</v>
      </c>
      <c r="F218" s="7" t="s">
        <v>21</v>
      </c>
      <c r="G218" s="8" t="s">
        <v>22</v>
      </c>
      <c r="H218" s="8" t="s">
        <v>155</v>
      </c>
      <c r="I218" s="9">
        <v>4828.6099999999997</v>
      </c>
      <c r="J218" s="10">
        <v>0</v>
      </c>
      <c r="K218" s="10">
        <f>(J218*I218)/2000</f>
        <v>0</v>
      </c>
      <c r="L218" s="10"/>
      <c r="M218" s="11" t="s">
        <v>96</v>
      </c>
      <c r="N218" s="12"/>
      <c r="O218" s="13"/>
      <c r="P218" s="13"/>
      <c r="Q218" s="13"/>
      <c r="R218" s="13"/>
    </row>
    <row r="219" spans="1:19" x14ac:dyDescent="0.2">
      <c r="A219" s="7">
        <v>342</v>
      </c>
      <c r="B219" s="7">
        <v>2006</v>
      </c>
      <c r="C219" s="8" t="s">
        <v>156</v>
      </c>
      <c r="D219" s="8" t="s">
        <v>142</v>
      </c>
      <c r="E219" s="8" t="s">
        <v>91</v>
      </c>
      <c r="F219" s="7" t="s">
        <v>157</v>
      </c>
      <c r="G219" s="8" t="s">
        <v>22</v>
      </c>
      <c r="H219" s="8" t="s">
        <v>156</v>
      </c>
      <c r="I219" s="9">
        <v>141325</v>
      </c>
      <c r="J219" s="17">
        <f>R219</f>
        <v>4573.6816773508808</v>
      </c>
      <c r="K219" s="17">
        <f>(+I219*J219)/2000</f>
        <v>323187.78152580658</v>
      </c>
      <c r="L219" s="17"/>
      <c r="M219" s="11" t="s">
        <v>158</v>
      </c>
      <c r="N219" s="20">
        <v>0.11289</v>
      </c>
      <c r="O219" s="21">
        <v>2862957</v>
      </c>
      <c r="P219" s="21">
        <f>(O219*N219)</f>
        <v>323199.21573</v>
      </c>
      <c r="Q219" s="21">
        <v>141330</v>
      </c>
      <c r="R219" s="21">
        <f>(P219*2000)/Q219</f>
        <v>4573.6816773508808</v>
      </c>
      <c r="S219" s="7" t="s">
        <v>122</v>
      </c>
    </row>
    <row r="220" spans="1:19" x14ac:dyDescent="0.2">
      <c r="A220" s="7">
        <v>343</v>
      </c>
      <c r="B220" s="7">
        <v>2006</v>
      </c>
      <c r="C220" s="8" t="s">
        <v>159</v>
      </c>
      <c r="D220" s="8" t="s">
        <v>142</v>
      </c>
      <c r="E220" s="8" t="s">
        <v>91</v>
      </c>
      <c r="F220" s="7" t="s">
        <v>41</v>
      </c>
      <c r="G220" s="8" t="s">
        <v>22</v>
      </c>
      <c r="H220" s="8" t="s">
        <v>159</v>
      </c>
      <c r="I220" s="9">
        <v>579513.65</v>
      </c>
      <c r="J220" s="17">
        <f>R220</f>
        <v>927.49481118458982</v>
      </c>
      <c r="K220" s="17">
        <f>(+I220*J220)/2000</f>
        <v>268747.95169282128</v>
      </c>
      <c r="L220" s="17"/>
      <c r="M220" s="11" t="s">
        <v>121</v>
      </c>
      <c r="N220" s="20">
        <v>5.8439999999999999E-2</v>
      </c>
      <c r="O220" s="22">
        <v>4718833.6500000004</v>
      </c>
      <c r="P220" s="21">
        <f>(O220*N220)</f>
        <v>275768.63850599999</v>
      </c>
      <c r="Q220" s="22">
        <v>594652.68200000003</v>
      </c>
      <c r="R220" s="21">
        <f>(P220*2000)/Q220</f>
        <v>927.49481118458982</v>
      </c>
      <c r="S220" s="7" t="s">
        <v>122</v>
      </c>
    </row>
    <row r="221" spans="1:19" x14ac:dyDescent="0.25">
      <c r="A221" s="7">
        <v>344</v>
      </c>
      <c r="B221" s="7">
        <v>2006</v>
      </c>
      <c r="C221" s="8" t="s">
        <v>160</v>
      </c>
      <c r="D221" s="8" t="s">
        <v>142</v>
      </c>
      <c r="E221" s="8" t="s">
        <v>91</v>
      </c>
      <c r="F221" s="7" t="s">
        <v>21</v>
      </c>
      <c r="G221" s="8" t="s">
        <v>22</v>
      </c>
      <c r="H221" s="8" t="s">
        <v>160</v>
      </c>
      <c r="I221" s="9">
        <v>585.6</v>
      </c>
      <c r="J221" s="10">
        <v>0</v>
      </c>
      <c r="K221" s="10">
        <f>(J221*I221)/2000</f>
        <v>0</v>
      </c>
      <c r="L221" s="10"/>
      <c r="M221" s="11" t="s">
        <v>23</v>
      </c>
      <c r="N221" s="12"/>
      <c r="O221" s="13"/>
      <c r="P221" s="13"/>
      <c r="Q221" s="13"/>
      <c r="R221" s="13"/>
    </row>
    <row r="222" spans="1:19" x14ac:dyDescent="0.2">
      <c r="A222" s="7">
        <v>345</v>
      </c>
      <c r="B222" s="7">
        <v>2006</v>
      </c>
      <c r="C222" s="8" t="s">
        <v>161</v>
      </c>
      <c r="D222" s="8" t="s">
        <v>142</v>
      </c>
      <c r="E222" s="8" t="s">
        <v>91</v>
      </c>
      <c r="F222" s="7" t="s">
        <v>41</v>
      </c>
      <c r="G222" s="8" t="s">
        <v>22</v>
      </c>
      <c r="H222" s="8" t="s">
        <v>161</v>
      </c>
      <c r="I222" s="9">
        <v>844472.04</v>
      </c>
      <c r="J222" s="17">
        <f>R222</f>
        <v>861.38534731103448</v>
      </c>
      <c r="K222" s="17">
        <f>(+I222*J222)/2000</f>
        <v>363707.92073492892</v>
      </c>
      <c r="L222" s="17"/>
      <c r="M222" s="11" t="s">
        <v>121</v>
      </c>
      <c r="N222" s="20">
        <v>5.8439999999999999E-2</v>
      </c>
      <c r="O222" s="22">
        <v>6043344.9500000002</v>
      </c>
      <c r="P222" s="21">
        <f>(O222*N222)</f>
        <v>353173.07887800003</v>
      </c>
      <c r="Q222" s="22">
        <v>820011.81</v>
      </c>
      <c r="R222" s="21">
        <f>(P222*2000)/Q222</f>
        <v>861.38534731103448</v>
      </c>
      <c r="S222" s="7" t="s">
        <v>122</v>
      </c>
    </row>
    <row r="223" spans="1:19" x14ac:dyDescent="0.25">
      <c r="A223" s="7">
        <v>346</v>
      </c>
      <c r="B223" s="7">
        <v>2006</v>
      </c>
      <c r="C223" s="8" t="s">
        <v>162</v>
      </c>
      <c r="D223" s="8" t="s">
        <v>142</v>
      </c>
      <c r="E223" s="8" t="s">
        <v>91</v>
      </c>
      <c r="F223" s="7" t="s">
        <v>21</v>
      </c>
      <c r="G223" s="8" t="s">
        <v>22</v>
      </c>
      <c r="H223" s="8" t="s">
        <v>162</v>
      </c>
      <c r="I223" s="9">
        <v>67233</v>
      </c>
      <c r="J223" s="10">
        <v>0</v>
      </c>
      <c r="K223" s="10">
        <f>(J223*I223)/2000</f>
        <v>0</v>
      </c>
      <c r="L223" s="10"/>
      <c r="M223" s="11" t="s">
        <v>23</v>
      </c>
      <c r="N223" s="12"/>
      <c r="O223" s="13"/>
      <c r="P223" s="13"/>
      <c r="Q223" s="13"/>
      <c r="R223" s="13"/>
    </row>
    <row r="224" spans="1:19" x14ac:dyDescent="0.25">
      <c r="A224" s="7">
        <v>347</v>
      </c>
      <c r="B224" s="7">
        <v>2006</v>
      </c>
      <c r="C224" s="8" t="s">
        <v>163</v>
      </c>
      <c r="D224" s="8" t="s">
        <v>142</v>
      </c>
      <c r="E224" s="8" t="s">
        <v>91</v>
      </c>
      <c r="F224" s="7" t="s">
        <v>21</v>
      </c>
      <c r="G224" s="8" t="s">
        <v>22</v>
      </c>
      <c r="H224" s="8" t="s">
        <v>163</v>
      </c>
      <c r="I224" s="9">
        <v>12691</v>
      </c>
      <c r="J224" s="10">
        <v>0</v>
      </c>
      <c r="K224" s="10">
        <f>(J224*I224)/2000</f>
        <v>0</v>
      </c>
      <c r="L224" s="10"/>
      <c r="M224" s="11" t="s">
        <v>23</v>
      </c>
      <c r="N224" s="12"/>
      <c r="O224" s="13"/>
      <c r="P224" s="13"/>
      <c r="Q224" s="13"/>
      <c r="R224" s="13"/>
    </row>
    <row r="225" spans="1:18" x14ac:dyDescent="0.25">
      <c r="A225" s="7">
        <v>349</v>
      </c>
      <c r="B225" s="7">
        <v>2006</v>
      </c>
      <c r="C225" s="8" t="s">
        <v>164</v>
      </c>
      <c r="D225" s="8" t="s">
        <v>165</v>
      </c>
      <c r="E225" s="8" t="s">
        <v>38</v>
      </c>
      <c r="F225" s="7" t="s">
        <v>39</v>
      </c>
      <c r="G225" s="8" t="s">
        <v>22</v>
      </c>
      <c r="H225" s="8" t="s">
        <v>164</v>
      </c>
      <c r="I225" s="9">
        <v>2000</v>
      </c>
      <c r="J225" s="9">
        <f>'[1]Rates for Discussion'!$D$12</f>
        <v>1013.8429781871461</v>
      </c>
      <c r="K225" s="9">
        <f t="shared" ref="K225:K256" si="7">(I225*J225)/2000</f>
        <v>1013.8429781871461</v>
      </c>
      <c r="N225" s="12"/>
      <c r="O225" s="13"/>
      <c r="P225" s="13"/>
      <c r="Q225" s="13"/>
      <c r="R225" s="13"/>
    </row>
    <row r="226" spans="1:18" x14ac:dyDescent="0.25">
      <c r="A226" s="7">
        <v>350</v>
      </c>
      <c r="B226" s="7">
        <v>2006</v>
      </c>
      <c r="C226" s="8" t="s">
        <v>166</v>
      </c>
      <c r="D226" s="8" t="s">
        <v>165</v>
      </c>
      <c r="E226" s="8" t="s">
        <v>38</v>
      </c>
      <c r="F226" s="7" t="s">
        <v>39</v>
      </c>
      <c r="G226" s="8" t="s">
        <v>22</v>
      </c>
      <c r="H226" s="8" t="s">
        <v>166</v>
      </c>
      <c r="I226" s="9">
        <v>820</v>
      </c>
      <c r="J226" s="9">
        <f>'[1]Rates for Discussion'!$D$12</f>
        <v>1013.8429781871461</v>
      </c>
      <c r="K226" s="9">
        <f t="shared" si="7"/>
        <v>415.67562105672988</v>
      </c>
      <c r="N226" s="12"/>
      <c r="O226" s="13"/>
      <c r="P226" s="13"/>
      <c r="Q226" s="13"/>
      <c r="R226" s="13"/>
    </row>
    <row r="227" spans="1:18" x14ac:dyDescent="0.25">
      <c r="A227" s="7">
        <v>351</v>
      </c>
      <c r="B227" s="7">
        <v>2006</v>
      </c>
      <c r="C227" s="8" t="s">
        <v>167</v>
      </c>
      <c r="D227" s="8" t="s">
        <v>165</v>
      </c>
      <c r="E227" s="8" t="s">
        <v>38</v>
      </c>
      <c r="F227" s="7" t="s">
        <v>39</v>
      </c>
      <c r="G227" s="8" t="s">
        <v>22</v>
      </c>
      <c r="H227" s="8" t="s">
        <v>167</v>
      </c>
      <c r="I227" s="9">
        <v>102666.8</v>
      </c>
      <c r="J227" s="9">
        <f>'[1]Rates for Discussion'!$D$12</f>
        <v>1013.8429781871461</v>
      </c>
      <c r="K227" s="9">
        <f t="shared" si="7"/>
        <v>52044.00713647205</v>
      </c>
      <c r="N227" s="12"/>
      <c r="O227" s="13"/>
      <c r="P227" s="13"/>
      <c r="Q227" s="13"/>
      <c r="R227" s="13"/>
    </row>
    <row r="228" spans="1:18" x14ac:dyDescent="0.25">
      <c r="A228" s="7">
        <v>352</v>
      </c>
      <c r="B228" s="7">
        <v>2006</v>
      </c>
      <c r="C228" s="8" t="s">
        <v>64</v>
      </c>
      <c r="D228" s="8" t="s">
        <v>165</v>
      </c>
      <c r="E228" s="8" t="s">
        <v>38</v>
      </c>
      <c r="F228" s="7" t="s">
        <v>39</v>
      </c>
      <c r="G228" s="8" t="s">
        <v>22</v>
      </c>
      <c r="H228" s="8" t="s">
        <v>64</v>
      </c>
      <c r="I228" s="9">
        <v>713907</v>
      </c>
      <c r="J228" s="9">
        <f>'[1]Rates for Discussion'!$D$12</f>
        <v>1013.8429781871461</v>
      </c>
      <c r="K228" s="9">
        <f t="shared" si="7"/>
        <v>361894.79951432545</v>
      </c>
      <c r="N228" s="12"/>
      <c r="O228" s="13"/>
      <c r="P228" s="13"/>
      <c r="Q228" s="13"/>
      <c r="R228" s="13"/>
    </row>
    <row r="229" spans="1:18" x14ac:dyDescent="0.25">
      <c r="A229" s="7">
        <v>353</v>
      </c>
      <c r="B229" s="7">
        <v>2006</v>
      </c>
      <c r="C229" s="8" t="s">
        <v>92</v>
      </c>
      <c r="D229" s="8" t="s">
        <v>165</v>
      </c>
      <c r="E229" s="8" t="s">
        <v>38</v>
      </c>
      <c r="F229" s="7" t="s">
        <v>39</v>
      </c>
      <c r="G229" s="8" t="s">
        <v>22</v>
      </c>
      <c r="H229" s="8" t="s">
        <v>92</v>
      </c>
      <c r="I229" s="9">
        <v>7600</v>
      </c>
      <c r="J229" s="9">
        <f>'[1]Rates for Discussion'!$D$12</f>
        <v>1013.8429781871461</v>
      </c>
      <c r="K229" s="9">
        <f t="shared" si="7"/>
        <v>3852.6033171111549</v>
      </c>
      <c r="N229" s="12"/>
      <c r="O229" s="13"/>
      <c r="P229" s="13"/>
      <c r="Q229" s="13"/>
      <c r="R229" s="13"/>
    </row>
    <row r="230" spans="1:18" x14ac:dyDescent="0.25">
      <c r="A230" s="7">
        <v>354</v>
      </c>
      <c r="B230" s="7">
        <v>2006</v>
      </c>
      <c r="C230" s="8" t="s">
        <v>169</v>
      </c>
      <c r="D230" s="8" t="s">
        <v>165</v>
      </c>
      <c r="E230" s="8" t="s">
        <v>38</v>
      </c>
      <c r="F230" s="7" t="s">
        <v>39</v>
      </c>
      <c r="G230" s="8" t="s">
        <v>22</v>
      </c>
      <c r="H230" s="8" t="s">
        <v>169</v>
      </c>
      <c r="I230" s="9">
        <v>48</v>
      </c>
      <c r="J230" s="9">
        <f>'[1]Rates for Discussion'!$D$12</f>
        <v>1013.8429781871461</v>
      </c>
      <c r="K230" s="9">
        <f t="shared" si="7"/>
        <v>24.332231476491508</v>
      </c>
      <c r="N230" s="12"/>
      <c r="O230" s="13"/>
      <c r="P230" s="13"/>
      <c r="Q230" s="13"/>
      <c r="R230" s="13"/>
    </row>
    <row r="231" spans="1:18" x14ac:dyDescent="0.25">
      <c r="A231" s="7">
        <v>355</v>
      </c>
      <c r="B231" s="7">
        <v>2006</v>
      </c>
      <c r="C231" s="8" t="s">
        <v>170</v>
      </c>
      <c r="D231" s="8" t="s">
        <v>165</v>
      </c>
      <c r="E231" s="8" t="s">
        <v>38</v>
      </c>
      <c r="F231" s="7" t="s">
        <v>39</v>
      </c>
      <c r="G231" s="8" t="s">
        <v>22</v>
      </c>
      <c r="H231" s="8" t="s">
        <v>170</v>
      </c>
      <c r="I231" s="9">
        <v>22518</v>
      </c>
      <c r="J231" s="9">
        <f>'[1]Rates for Discussion'!$D$12</f>
        <v>1013.8429781871461</v>
      </c>
      <c r="K231" s="9">
        <f t="shared" si="7"/>
        <v>11414.858091409078</v>
      </c>
      <c r="N231" s="12"/>
      <c r="O231" s="13"/>
      <c r="P231" s="13"/>
      <c r="Q231" s="13"/>
      <c r="R231" s="13"/>
    </row>
    <row r="232" spans="1:18" x14ac:dyDescent="0.25">
      <c r="A232" s="7">
        <v>356</v>
      </c>
      <c r="B232" s="7">
        <v>2006</v>
      </c>
      <c r="C232" s="8" t="s">
        <v>171</v>
      </c>
      <c r="D232" s="8" t="s">
        <v>165</v>
      </c>
      <c r="E232" s="8" t="s">
        <v>38</v>
      </c>
      <c r="F232" s="7" t="s">
        <v>39</v>
      </c>
      <c r="G232" s="8" t="s">
        <v>22</v>
      </c>
      <c r="H232" s="8" t="s">
        <v>171</v>
      </c>
      <c r="I232" s="9">
        <v>12360</v>
      </c>
      <c r="J232" s="9">
        <f>'[1]Rates for Discussion'!$D$12</f>
        <v>1013.8429781871461</v>
      </c>
      <c r="K232" s="9">
        <f t="shared" si="7"/>
        <v>6265.5496051965629</v>
      </c>
      <c r="N232" s="12"/>
      <c r="O232" s="13"/>
      <c r="P232" s="13"/>
      <c r="Q232" s="13"/>
      <c r="R232" s="13"/>
    </row>
    <row r="233" spans="1:18" x14ac:dyDescent="0.25">
      <c r="A233" s="7">
        <v>357</v>
      </c>
      <c r="B233" s="7">
        <v>2006</v>
      </c>
      <c r="C233" s="8" t="s">
        <v>98</v>
      </c>
      <c r="D233" s="8" t="s">
        <v>165</v>
      </c>
      <c r="E233" s="8" t="s">
        <v>38</v>
      </c>
      <c r="F233" s="7" t="s">
        <v>39</v>
      </c>
      <c r="G233" s="8" t="s">
        <v>22</v>
      </c>
      <c r="H233" s="8" t="s">
        <v>98</v>
      </c>
      <c r="I233" s="9">
        <v>-2421278</v>
      </c>
      <c r="J233" s="9">
        <f>'[1]Rates for Discussion'!$D$12</f>
        <v>1013.8429781871461</v>
      </c>
      <c r="K233" s="9">
        <f t="shared" si="7"/>
        <v>-1227397.8492695084</v>
      </c>
      <c r="N233" s="12"/>
      <c r="O233" s="13"/>
      <c r="P233" s="13"/>
      <c r="Q233" s="13"/>
      <c r="R233" s="13"/>
    </row>
    <row r="234" spans="1:18" x14ac:dyDescent="0.25">
      <c r="A234" s="7">
        <v>358</v>
      </c>
      <c r="B234" s="7">
        <v>2006</v>
      </c>
      <c r="C234" s="8" t="s">
        <v>174</v>
      </c>
      <c r="D234" s="8" t="s">
        <v>165</v>
      </c>
      <c r="E234" s="8" t="s">
        <v>38</v>
      </c>
      <c r="F234" s="7" t="s">
        <v>39</v>
      </c>
      <c r="G234" s="8" t="s">
        <v>22</v>
      </c>
      <c r="H234" s="8" t="s">
        <v>174</v>
      </c>
      <c r="I234" s="9">
        <v>181121</v>
      </c>
      <c r="J234" s="9">
        <f>'[1]Rates for Discussion'!$D$12</f>
        <v>1013.8429781871461</v>
      </c>
      <c r="K234" s="9">
        <f t="shared" si="7"/>
        <v>91814.127026117043</v>
      </c>
      <c r="N234" s="12"/>
      <c r="O234" s="13"/>
      <c r="P234" s="13"/>
      <c r="Q234" s="13"/>
      <c r="R234" s="13"/>
    </row>
    <row r="235" spans="1:18" x14ac:dyDescent="0.25">
      <c r="A235" s="7">
        <v>359</v>
      </c>
      <c r="B235" s="7">
        <v>2006</v>
      </c>
      <c r="C235" s="8" t="s">
        <v>69</v>
      </c>
      <c r="D235" s="8" t="s">
        <v>165</v>
      </c>
      <c r="E235" s="8" t="s">
        <v>38</v>
      </c>
      <c r="F235" s="7" t="s">
        <v>39</v>
      </c>
      <c r="G235" s="8" t="s">
        <v>22</v>
      </c>
      <c r="H235" s="8" t="s">
        <v>69</v>
      </c>
      <c r="I235" s="9">
        <v>739012</v>
      </c>
      <c r="J235" s="9">
        <f>'[1]Rates for Discussion'!$D$12</f>
        <v>1013.8429781871461</v>
      </c>
      <c r="K235" s="9">
        <f t="shared" si="7"/>
        <v>374621.06349801959</v>
      </c>
      <c r="N235" s="12"/>
      <c r="O235" s="13"/>
      <c r="P235" s="13"/>
      <c r="Q235" s="13"/>
      <c r="R235" s="13"/>
    </row>
    <row r="236" spans="1:18" x14ac:dyDescent="0.25">
      <c r="A236" s="7">
        <v>360</v>
      </c>
      <c r="B236" s="7">
        <v>2006</v>
      </c>
      <c r="C236" s="8" t="s">
        <v>177</v>
      </c>
      <c r="D236" s="8" t="s">
        <v>165</v>
      </c>
      <c r="E236" s="8" t="s">
        <v>38</v>
      </c>
      <c r="F236" s="7" t="s">
        <v>39</v>
      </c>
      <c r="G236" s="8" t="s">
        <v>22</v>
      </c>
      <c r="H236" s="8" t="s">
        <v>177</v>
      </c>
      <c r="I236" s="9">
        <v>4195</v>
      </c>
      <c r="J236" s="9">
        <f>'[1]Rates for Discussion'!$D$12</f>
        <v>1013.8429781871461</v>
      </c>
      <c r="K236" s="9">
        <f t="shared" si="7"/>
        <v>2126.535646747539</v>
      </c>
      <c r="N236" s="12"/>
      <c r="O236" s="13"/>
      <c r="P236" s="13"/>
      <c r="Q236" s="13"/>
      <c r="R236" s="13"/>
    </row>
    <row r="237" spans="1:18" x14ac:dyDescent="0.25">
      <c r="A237" s="7">
        <v>361</v>
      </c>
      <c r="B237" s="7">
        <v>2006</v>
      </c>
      <c r="C237" s="8" t="s">
        <v>70</v>
      </c>
      <c r="D237" s="8" t="s">
        <v>165</v>
      </c>
      <c r="E237" s="8" t="s">
        <v>38</v>
      </c>
      <c r="F237" s="7" t="s">
        <v>39</v>
      </c>
      <c r="G237" s="8" t="s">
        <v>22</v>
      </c>
      <c r="H237" s="8" t="s">
        <v>70</v>
      </c>
      <c r="I237" s="9">
        <v>48374</v>
      </c>
      <c r="J237" s="9">
        <f>'[1]Rates for Discussion'!$D$12</f>
        <v>1013.8429781871461</v>
      </c>
      <c r="K237" s="9">
        <f t="shared" si="7"/>
        <v>24521.820113412505</v>
      </c>
      <c r="N237" s="12"/>
      <c r="O237" s="13"/>
      <c r="P237" s="13"/>
      <c r="Q237" s="13"/>
      <c r="R237" s="13"/>
    </row>
    <row r="238" spans="1:18" x14ac:dyDescent="0.25">
      <c r="A238" s="7">
        <v>362</v>
      </c>
      <c r="B238" s="7">
        <v>2006</v>
      </c>
      <c r="C238" s="8" t="s">
        <v>183</v>
      </c>
      <c r="D238" s="8" t="s">
        <v>165</v>
      </c>
      <c r="E238" s="8" t="s">
        <v>38</v>
      </c>
      <c r="F238" s="7" t="s">
        <v>39</v>
      </c>
      <c r="G238" s="8" t="s">
        <v>22</v>
      </c>
      <c r="H238" s="8" t="s">
        <v>183</v>
      </c>
      <c r="I238" s="9">
        <v>40907</v>
      </c>
      <c r="J238" s="9">
        <f>'[1]Rates for Discussion'!$D$12</f>
        <v>1013.8429781871461</v>
      </c>
      <c r="K238" s="9">
        <f t="shared" si="7"/>
        <v>20736.637354350791</v>
      </c>
      <c r="N238" s="12"/>
      <c r="O238" s="13"/>
      <c r="P238" s="13"/>
      <c r="Q238" s="13"/>
      <c r="R238" s="13"/>
    </row>
    <row r="239" spans="1:18" x14ac:dyDescent="0.25">
      <c r="A239" s="7">
        <v>363</v>
      </c>
      <c r="B239" s="7">
        <v>2006</v>
      </c>
      <c r="C239" s="8" t="s">
        <v>184</v>
      </c>
      <c r="D239" s="8" t="s">
        <v>165</v>
      </c>
      <c r="E239" s="8" t="s">
        <v>38</v>
      </c>
      <c r="F239" s="7" t="s">
        <v>39</v>
      </c>
      <c r="G239" s="8" t="s">
        <v>22</v>
      </c>
      <c r="H239" s="8" t="s">
        <v>184</v>
      </c>
      <c r="I239" s="9">
        <v>7400</v>
      </c>
      <c r="J239" s="9">
        <f>'[1]Rates for Discussion'!$D$12</f>
        <v>1013.8429781871461</v>
      </c>
      <c r="K239" s="9">
        <f t="shared" si="7"/>
        <v>3751.2190192924404</v>
      </c>
      <c r="N239" s="12"/>
      <c r="O239" s="13"/>
      <c r="P239" s="13"/>
      <c r="Q239" s="13"/>
      <c r="R239" s="13"/>
    </row>
    <row r="240" spans="1:18" x14ac:dyDescent="0.25">
      <c r="A240" s="7">
        <v>364</v>
      </c>
      <c r="B240" s="7">
        <v>2006</v>
      </c>
      <c r="C240" s="8" t="s">
        <v>185</v>
      </c>
      <c r="D240" s="8" t="s">
        <v>165</v>
      </c>
      <c r="E240" s="8" t="s">
        <v>38</v>
      </c>
      <c r="F240" s="7" t="s">
        <v>39</v>
      </c>
      <c r="G240" s="8" t="s">
        <v>22</v>
      </c>
      <c r="H240" s="8" t="s">
        <v>185</v>
      </c>
      <c r="I240" s="9">
        <v>21330</v>
      </c>
      <c r="J240" s="9">
        <f>'[1]Rates for Discussion'!$D$12</f>
        <v>1013.8429781871461</v>
      </c>
      <c r="K240" s="9">
        <f t="shared" si="7"/>
        <v>10812.635362365912</v>
      </c>
      <c r="N240" s="12"/>
      <c r="O240" s="13"/>
      <c r="P240" s="13"/>
      <c r="Q240" s="13"/>
      <c r="R240" s="13"/>
    </row>
    <row r="241" spans="1:18" x14ac:dyDescent="0.25">
      <c r="A241" s="7">
        <v>365</v>
      </c>
      <c r="B241" s="7">
        <v>2006</v>
      </c>
      <c r="C241" s="8" t="s">
        <v>85</v>
      </c>
      <c r="D241" s="8" t="s">
        <v>165</v>
      </c>
      <c r="E241" s="8" t="s">
        <v>38</v>
      </c>
      <c r="F241" s="7" t="s">
        <v>39</v>
      </c>
      <c r="G241" s="8" t="s">
        <v>22</v>
      </c>
      <c r="H241" s="8" t="s">
        <v>85</v>
      </c>
      <c r="I241" s="9">
        <v>117050</v>
      </c>
      <c r="J241" s="9">
        <f>'[1]Rates for Discussion'!$D$12</f>
        <v>1013.8429781871461</v>
      </c>
      <c r="K241" s="9">
        <f t="shared" si="7"/>
        <v>59335.160298402727</v>
      </c>
      <c r="N241" s="12"/>
      <c r="O241" s="13"/>
      <c r="P241" s="13"/>
      <c r="Q241" s="13"/>
      <c r="R241" s="13"/>
    </row>
    <row r="242" spans="1:18" x14ac:dyDescent="0.25">
      <c r="A242" s="7">
        <v>366</v>
      </c>
      <c r="B242" s="7">
        <v>2006</v>
      </c>
      <c r="C242" s="8" t="s">
        <v>189</v>
      </c>
      <c r="D242" s="8" t="s">
        <v>165</v>
      </c>
      <c r="E242" s="8" t="s">
        <v>38</v>
      </c>
      <c r="F242" s="7" t="s">
        <v>39</v>
      </c>
      <c r="G242" s="8" t="s">
        <v>22</v>
      </c>
      <c r="H242" s="8" t="s">
        <v>189</v>
      </c>
      <c r="I242" s="9">
        <v>9785</v>
      </c>
      <c r="J242" s="9">
        <f>'[1]Rates for Discussion'!$D$12</f>
        <v>1013.8429781871461</v>
      </c>
      <c r="K242" s="9">
        <f t="shared" si="7"/>
        <v>4960.2267707806113</v>
      </c>
      <c r="N242" s="12"/>
      <c r="O242" s="13"/>
      <c r="P242" s="13"/>
      <c r="Q242" s="13"/>
      <c r="R242" s="13"/>
    </row>
    <row r="243" spans="1:18" x14ac:dyDescent="0.25">
      <c r="A243" s="7">
        <v>367</v>
      </c>
      <c r="B243" s="7">
        <v>2006</v>
      </c>
      <c r="C243" s="8" t="s">
        <v>190</v>
      </c>
      <c r="D243" s="8" t="s">
        <v>165</v>
      </c>
      <c r="E243" s="8" t="s">
        <v>38</v>
      </c>
      <c r="F243" s="7" t="s">
        <v>39</v>
      </c>
      <c r="G243" s="8" t="s">
        <v>22</v>
      </c>
      <c r="H243" s="8" t="s">
        <v>190</v>
      </c>
      <c r="I243" s="9">
        <v>17475</v>
      </c>
      <c r="J243" s="9">
        <f>'[1]Rates for Discussion'!$D$12</f>
        <v>1013.8429781871461</v>
      </c>
      <c r="K243" s="9">
        <f t="shared" si="7"/>
        <v>8858.4530219101889</v>
      </c>
      <c r="N243" s="12"/>
      <c r="O243" s="13"/>
      <c r="P243" s="13"/>
      <c r="Q243" s="13"/>
      <c r="R243" s="13"/>
    </row>
    <row r="244" spans="1:18" x14ac:dyDescent="0.25">
      <c r="A244" s="7">
        <v>368</v>
      </c>
      <c r="B244" s="7">
        <v>2006</v>
      </c>
      <c r="C244" s="8" t="s">
        <v>71</v>
      </c>
      <c r="D244" s="8" t="s">
        <v>165</v>
      </c>
      <c r="E244" s="8" t="s">
        <v>38</v>
      </c>
      <c r="F244" s="7" t="s">
        <v>39</v>
      </c>
      <c r="G244" s="8" t="s">
        <v>22</v>
      </c>
      <c r="H244" s="8" t="s">
        <v>71</v>
      </c>
      <c r="I244" s="9">
        <v>320060</v>
      </c>
      <c r="J244" s="9">
        <f>'[1]Rates for Discussion'!$D$12</f>
        <v>1013.8429781871461</v>
      </c>
      <c r="K244" s="9">
        <f t="shared" si="7"/>
        <v>162245.291799289</v>
      </c>
      <c r="N244" s="12"/>
      <c r="O244" s="13"/>
      <c r="P244" s="13"/>
      <c r="Q244" s="13"/>
      <c r="R244" s="13"/>
    </row>
    <row r="245" spans="1:18" x14ac:dyDescent="0.25">
      <c r="A245" s="7">
        <v>369</v>
      </c>
      <c r="B245" s="7">
        <v>2006</v>
      </c>
      <c r="C245" s="8" t="s">
        <v>193</v>
      </c>
      <c r="D245" s="8" t="s">
        <v>165</v>
      </c>
      <c r="E245" s="8" t="s">
        <v>38</v>
      </c>
      <c r="F245" s="7" t="s">
        <v>39</v>
      </c>
      <c r="G245" s="8" t="s">
        <v>22</v>
      </c>
      <c r="H245" s="8" t="s">
        <v>193</v>
      </c>
      <c r="I245" s="9">
        <v>27200</v>
      </c>
      <c r="J245" s="9">
        <f>'[1]Rates for Discussion'!$D$12</f>
        <v>1013.8429781871461</v>
      </c>
      <c r="K245" s="9">
        <f t="shared" si="7"/>
        <v>13788.264503345186</v>
      </c>
      <c r="N245" s="12"/>
      <c r="O245" s="13"/>
      <c r="P245" s="13"/>
      <c r="Q245" s="13"/>
      <c r="R245" s="13"/>
    </row>
    <row r="246" spans="1:18" x14ac:dyDescent="0.25">
      <c r="A246" s="7">
        <v>370</v>
      </c>
      <c r="B246" s="7">
        <v>2006</v>
      </c>
      <c r="C246" s="8" t="s">
        <v>73</v>
      </c>
      <c r="D246" s="8" t="s">
        <v>165</v>
      </c>
      <c r="E246" s="8" t="s">
        <v>38</v>
      </c>
      <c r="F246" s="7" t="s">
        <v>39</v>
      </c>
      <c r="G246" s="8" t="s">
        <v>22</v>
      </c>
      <c r="H246" s="8" t="s">
        <v>73</v>
      </c>
      <c r="I246" s="9">
        <v>292497</v>
      </c>
      <c r="J246" s="9">
        <f>'[1]Rates for Discussion'!$D$12</f>
        <v>1013.8429781871461</v>
      </c>
      <c r="K246" s="9">
        <f t="shared" si="7"/>
        <v>148273.01479540282</v>
      </c>
      <c r="N246" s="12"/>
      <c r="O246" s="13"/>
      <c r="P246" s="13"/>
      <c r="Q246" s="13"/>
      <c r="R246" s="13"/>
    </row>
    <row r="247" spans="1:18" x14ac:dyDescent="0.25">
      <c r="A247" s="7">
        <v>371</v>
      </c>
      <c r="B247" s="7">
        <v>2006</v>
      </c>
      <c r="C247" s="8" t="s">
        <v>198</v>
      </c>
      <c r="D247" s="8" t="s">
        <v>165</v>
      </c>
      <c r="E247" s="8" t="s">
        <v>38</v>
      </c>
      <c r="F247" s="7" t="s">
        <v>39</v>
      </c>
      <c r="G247" s="8" t="s">
        <v>22</v>
      </c>
      <c r="H247" s="8" t="s">
        <v>198</v>
      </c>
      <c r="I247" s="9">
        <v>175</v>
      </c>
      <c r="J247" s="9">
        <f>'[1]Rates for Discussion'!$D$12</f>
        <v>1013.8429781871461</v>
      </c>
      <c r="K247" s="9">
        <f t="shared" si="7"/>
        <v>88.711260591375279</v>
      </c>
      <c r="N247" s="12"/>
      <c r="O247" s="13"/>
      <c r="P247" s="13"/>
      <c r="Q247" s="13"/>
      <c r="R247" s="13"/>
    </row>
    <row r="248" spans="1:18" x14ac:dyDescent="0.25">
      <c r="A248" s="7">
        <v>372</v>
      </c>
      <c r="B248" s="7">
        <v>2006</v>
      </c>
      <c r="C248" s="8" t="s">
        <v>199</v>
      </c>
      <c r="D248" s="8" t="s">
        <v>165</v>
      </c>
      <c r="E248" s="8" t="s">
        <v>38</v>
      </c>
      <c r="F248" s="7" t="s">
        <v>39</v>
      </c>
      <c r="G248" s="8" t="s">
        <v>22</v>
      </c>
      <c r="H248" s="8" t="s">
        <v>199</v>
      </c>
      <c r="I248" s="9">
        <v>63703</v>
      </c>
      <c r="J248" s="9">
        <f>'[1]Rates for Discussion'!$D$12</f>
        <v>1013.8429781871461</v>
      </c>
      <c r="K248" s="9">
        <f t="shared" si="7"/>
        <v>32292.419619727883</v>
      </c>
      <c r="N248" s="12"/>
      <c r="O248" s="13"/>
      <c r="P248" s="13"/>
      <c r="Q248" s="13"/>
      <c r="R248" s="13"/>
    </row>
    <row r="249" spans="1:18" x14ac:dyDescent="0.25">
      <c r="A249" s="7">
        <v>373</v>
      </c>
      <c r="B249" s="7">
        <v>2006</v>
      </c>
      <c r="C249" s="8" t="s">
        <v>200</v>
      </c>
      <c r="D249" s="8" t="s">
        <v>165</v>
      </c>
      <c r="E249" s="8" t="s">
        <v>38</v>
      </c>
      <c r="F249" s="7" t="s">
        <v>39</v>
      </c>
      <c r="G249" s="8" t="s">
        <v>22</v>
      </c>
      <c r="H249" s="8" t="s">
        <v>200</v>
      </c>
      <c r="I249" s="9">
        <v>63650</v>
      </c>
      <c r="J249" s="9">
        <f>'[1]Rates for Discussion'!$D$12</f>
        <v>1013.8429781871461</v>
      </c>
      <c r="K249" s="9">
        <f t="shared" si="7"/>
        <v>32265.552780805923</v>
      </c>
      <c r="N249" s="12"/>
      <c r="O249" s="13"/>
      <c r="P249" s="13"/>
      <c r="Q249" s="13"/>
      <c r="R249" s="13"/>
    </row>
    <row r="250" spans="1:18" x14ac:dyDescent="0.25">
      <c r="A250" s="7">
        <v>374</v>
      </c>
      <c r="B250" s="7">
        <v>2006</v>
      </c>
      <c r="C250" s="8" t="s">
        <v>202</v>
      </c>
      <c r="D250" s="8" t="s">
        <v>165</v>
      </c>
      <c r="E250" s="8" t="s">
        <v>38</v>
      </c>
      <c r="F250" s="7" t="s">
        <v>39</v>
      </c>
      <c r="G250" s="8" t="s">
        <v>22</v>
      </c>
      <c r="H250" s="8" t="s">
        <v>202</v>
      </c>
      <c r="I250" s="9">
        <v>16400</v>
      </c>
      <c r="J250" s="9">
        <f>'[1]Rates for Discussion'!$D$12</f>
        <v>1013.8429781871461</v>
      </c>
      <c r="K250" s="9">
        <f t="shared" si="7"/>
        <v>8313.5124211345974</v>
      </c>
      <c r="N250" s="12"/>
      <c r="O250" s="13"/>
      <c r="P250" s="13"/>
      <c r="Q250" s="13"/>
      <c r="R250" s="13"/>
    </row>
    <row r="251" spans="1:18" x14ac:dyDescent="0.25">
      <c r="A251" s="7">
        <v>375</v>
      </c>
      <c r="B251" s="7">
        <v>2006</v>
      </c>
      <c r="C251" s="8" t="s">
        <v>74</v>
      </c>
      <c r="D251" s="8" t="s">
        <v>165</v>
      </c>
      <c r="E251" s="8" t="s">
        <v>38</v>
      </c>
      <c r="F251" s="7" t="s">
        <v>39</v>
      </c>
      <c r="G251" s="8" t="s">
        <v>22</v>
      </c>
      <c r="H251" s="8" t="s">
        <v>74</v>
      </c>
      <c r="I251" s="9">
        <v>15035</v>
      </c>
      <c r="J251" s="9">
        <f>'[1]Rates for Discussion'!$D$12</f>
        <v>1013.8429781871461</v>
      </c>
      <c r="K251" s="9">
        <f t="shared" si="7"/>
        <v>7621.564588521871</v>
      </c>
      <c r="N251" s="12"/>
      <c r="O251" s="13"/>
      <c r="P251" s="13"/>
      <c r="Q251" s="13"/>
      <c r="R251" s="13"/>
    </row>
    <row r="252" spans="1:18" x14ac:dyDescent="0.25">
      <c r="A252" s="7">
        <v>376</v>
      </c>
      <c r="B252" s="7">
        <v>2006</v>
      </c>
      <c r="C252" s="8" t="s">
        <v>203</v>
      </c>
      <c r="D252" s="8" t="s">
        <v>165</v>
      </c>
      <c r="E252" s="8" t="s">
        <v>38</v>
      </c>
      <c r="F252" s="7" t="s">
        <v>39</v>
      </c>
      <c r="G252" s="8" t="s">
        <v>22</v>
      </c>
      <c r="H252" s="8" t="s">
        <v>203</v>
      </c>
      <c r="I252" s="9">
        <v>89108</v>
      </c>
      <c r="J252" s="9">
        <f>'[1]Rates for Discussion'!$D$12</f>
        <v>1013.8429781871461</v>
      </c>
      <c r="K252" s="9">
        <f t="shared" si="7"/>
        <v>45170.760050150107</v>
      </c>
      <c r="N252" s="12"/>
      <c r="O252" s="13"/>
      <c r="P252" s="13"/>
      <c r="Q252" s="13"/>
      <c r="R252" s="13"/>
    </row>
    <row r="253" spans="1:18" x14ac:dyDescent="0.25">
      <c r="A253" s="7">
        <v>377</v>
      </c>
      <c r="B253" s="7">
        <v>2006</v>
      </c>
      <c r="C253" s="8" t="s">
        <v>204</v>
      </c>
      <c r="D253" s="8" t="s">
        <v>165</v>
      </c>
      <c r="E253" s="8" t="s">
        <v>38</v>
      </c>
      <c r="F253" s="7" t="s">
        <v>39</v>
      </c>
      <c r="G253" s="8" t="s">
        <v>22</v>
      </c>
      <c r="H253" s="8" t="s">
        <v>204</v>
      </c>
      <c r="I253" s="9">
        <v>21400</v>
      </c>
      <c r="J253" s="9">
        <f>'[1]Rates for Discussion'!$D$12</f>
        <v>1013.8429781871461</v>
      </c>
      <c r="K253" s="9">
        <f t="shared" si="7"/>
        <v>10848.119866602463</v>
      </c>
      <c r="N253" s="12"/>
      <c r="O253" s="13"/>
      <c r="P253" s="13"/>
      <c r="Q253" s="13"/>
      <c r="R253" s="13"/>
    </row>
    <row r="254" spans="1:18" x14ac:dyDescent="0.25">
      <c r="A254" s="7">
        <v>378</v>
      </c>
      <c r="B254" s="7">
        <v>2006</v>
      </c>
      <c r="C254" s="8" t="s">
        <v>207</v>
      </c>
      <c r="D254" s="8" t="s">
        <v>165</v>
      </c>
      <c r="E254" s="8" t="s">
        <v>38</v>
      </c>
      <c r="F254" s="7" t="s">
        <v>39</v>
      </c>
      <c r="G254" s="8" t="s">
        <v>22</v>
      </c>
      <c r="H254" s="8" t="s">
        <v>207</v>
      </c>
      <c r="I254" s="9">
        <v>400182</v>
      </c>
      <c r="J254" s="9">
        <f>'[1]Rates for Discussion'!$D$12</f>
        <v>1013.8429781871461</v>
      </c>
      <c r="K254" s="9">
        <f t="shared" si="7"/>
        <v>202860.85534844425</v>
      </c>
      <c r="N254" s="12"/>
      <c r="O254" s="13"/>
      <c r="P254" s="13"/>
      <c r="Q254" s="13"/>
      <c r="R254" s="13"/>
    </row>
    <row r="255" spans="1:18" x14ac:dyDescent="0.25">
      <c r="A255" s="7">
        <v>379</v>
      </c>
      <c r="B255" s="7">
        <v>2006</v>
      </c>
      <c r="C255" s="8" t="s">
        <v>208</v>
      </c>
      <c r="D255" s="8" t="s">
        <v>165</v>
      </c>
      <c r="E255" s="8" t="s">
        <v>38</v>
      </c>
      <c r="F255" s="7" t="s">
        <v>39</v>
      </c>
      <c r="G255" s="8" t="s">
        <v>22</v>
      </c>
      <c r="H255" s="8" t="s">
        <v>208</v>
      </c>
      <c r="I255" s="9">
        <v>84230</v>
      </c>
      <c r="J255" s="9">
        <f>'[1]Rates for Discussion'!$D$12</f>
        <v>1013.8429781871461</v>
      </c>
      <c r="K255" s="9">
        <f t="shared" si="7"/>
        <v>42697.997026351652</v>
      </c>
      <c r="N255" s="12"/>
      <c r="O255" s="13"/>
      <c r="P255" s="13"/>
      <c r="Q255" s="13"/>
      <c r="R255" s="13"/>
    </row>
    <row r="256" spans="1:18" x14ac:dyDescent="0.25">
      <c r="A256" s="7">
        <v>380</v>
      </c>
      <c r="B256" s="7">
        <v>2006</v>
      </c>
      <c r="C256" s="8" t="s">
        <v>209</v>
      </c>
      <c r="D256" s="8" t="s">
        <v>165</v>
      </c>
      <c r="E256" s="8" t="s">
        <v>38</v>
      </c>
      <c r="F256" s="7" t="s">
        <v>39</v>
      </c>
      <c r="G256" s="8" t="s">
        <v>22</v>
      </c>
      <c r="H256" s="8" t="s">
        <v>209</v>
      </c>
      <c r="I256" s="9">
        <v>99558</v>
      </c>
      <c r="J256" s="9">
        <f>'[1]Rates for Discussion'!$D$12</f>
        <v>1013.8429781871461</v>
      </c>
      <c r="K256" s="9">
        <f t="shared" si="7"/>
        <v>50468.089611177944</v>
      </c>
      <c r="N256" s="12"/>
      <c r="O256" s="13"/>
      <c r="P256" s="13"/>
      <c r="Q256" s="13"/>
      <c r="R256" s="13"/>
    </row>
    <row r="257" spans="1:18" x14ac:dyDescent="0.25">
      <c r="A257" s="7">
        <v>381</v>
      </c>
      <c r="B257" s="7">
        <v>2006</v>
      </c>
      <c r="C257" s="8" t="s">
        <v>213</v>
      </c>
      <c r="D257" s="8" t="s">
        <v>165</v>
      </c>
      <c r="E257" s="8" t="s">
        <v>38</v>
      </c>
      <c r="F257" s="7" t="s">
        <v>39</v>
      </c>
      <c r="G257" s="8" t="s">
        <v>22</v>
      </c>
      <c r="H257" s="8" t="s">
        <v>213</v>
      </c>
      <c r="I257" s="9">
        <v>20000</v>
      </c>
      <c r="J257" s="9">
        <f>'[1]Rates for Discussion'!$D$12</f>
        <v>1013.8429781871461</v>
      </c>
      <c r="K257" s="9">
        <f t="shared" ref="K257:K288" si="8">(I257*J257)/2000</f>
        <v>10138.42978187146</v>
      </c>
      <c r="N257" s="12"/>
      <c r="O257" s="13"/>
      <c r="P257" s="13"/>
      <c r="Q257" s="13"/>
      <c r="R257" s="13"/>
    </row>
    <row r="258" spans="1:18" x14ac:dyDescent="0.25">
      <c r="A258" s="7">
        <v>382</v>
      </c>
      <c r="B258" s="7">
        <v>2006</v>
      </c>
      <c r="C258" s="8" t="s">
        <v>119</v>
      </c>
      <c r="D258" s="8" t="s">
        <v>165</v>
      </c>
      <c r="E258" s="8" t="s">
        <v>38</v>
      </c>
      <c r="F258" s="7" t="s">
        <v>39</v>
      </c>
      <c r="G258" s="8" t="s">
        <v>22</v>
      </c>
      <c r="H258" s="8" t="s">
        <v>119</v>
      </c>
      <c r="I258" s="9">
        <v>10000</v>
      </c>
      <c r="J258" s="9">
        <f>'[1]Rates for Discussion'!$D$12</f>
        <v>1013.8429781871461</v>
      </c>
      <c r="K258" s="9">
        <f t="shared" si="8"/>
        <v>5069.2148909357302</v>
      </c>
      <c r="N258" s="12"/>
      <c r="O258" s="13"/>
      <c r="P258" s="13"/>
      <c r="Q258" s="13"/>
      <c r="R258" s="13"/>
    </row>
    <row r="259" spans="1:18" x14ac:dyDescent="0.25">
      <c r="A259" s="7">
        <v>383</v>
      </c>
      <c r="B259" s="7">
        <v>2006</v>
      </c>
      <c r="C259" s="8" t="s">
        <v>214</v>
      </c>
      <c r="D259" s="8" t="s">
        <v>165</v>
      </c>
      <c r="E259" s="8" t="s">
        <v>38</v>
      </c>
      <c r="F259" s="7" t="s">
        <v>39</v>
      </c>
      <c r="G259" s="8" t="s">
        <v>22</v>
      </c>
      <c r="H259" s="8" t="s">
        <v>214</v>
      </c>
      <c r="I259" s="9">
        <v>39.591999999999999</v>
      </c>
      <c r="J259" s="9">
        <f>'[1]Rates for Discussion'!$D$12</f>
        <v>1013.8429781871461</v>
      </c>
      <c r="K259" s="9">
        <f t="shared" si="8"/>
        <v>20.070035596192742</v>
      </c>
      <c r="N259" s="12"/>
      <c r="O259" s="13"/>
      <c r="P259" s="13"/>
      <c r="Q259" s="13"/>
      <c r="R259" s="13"/>
    </row>
    <row r="260" spans="1:18" x14ac:dyDescent="0.25">
      <c r="A260" s="7">
        <v>384</v>
      </c>
      <c r="B260" s="7">
        <v>2006</v>
      </c>
      <c r="C260" s="8" t="s">
        <v>215</v>
      </c>
      <c r="D260" s="8" t="s">
        <v>165</v>
      </c>
      <c r="E260" s="8" t="s">
        <v>38</v>
      </c>
      <c r="F260" s="7" t="s">
        <v>39</v>
      </c>
      <c r="G260" s="8" t="s">
        <v>22</v>
      </c>
      <c r="H260" s="8" t="s">
        <v>215</v>
      </c>
      <c r="I260" s="9">
        <v>31207</v>
      </c>
      <c r="J260" s="9">
        <f>'[1]Rates for Discussion'!$D$12</f>
        <v>1013.8429781871461</v>
      </c>
      <c r="K260" s="9">
        <f t="shared" si="8"/>
        <v>15819.498910143133</v>
      </c>
      <c r="N260" s="12"/>
      <c r="O260" s="13"/>
      <c r="P260" s="13"/>
      <c r="Q260" s="13"/>
      <c r="R260" s="13"/>
    </row>
    <row r="261" spans="1:18" x14ac:dyDescent="0.25">
      <c r="A261" s="7">
        <v>385</v>
      </c>
      <c r="B261" s="7">
        <v>2006</v>
      </c>
      <c r="C261" s="8" t="s">
        <v>216</v>
      </c>
      <c r="D261" s="8" t="s">
        <v>165</v>
      </c>
      <c r="E261" s="8" t="s">
        <v>38</v>
      </c>
      <c r="F261" s="7" t="s">
        <v>39</v>
      </c>
      <c r="G261" s="8" t="s">
        <v>22</v>
      </c>
      <c r="H261" s="8" t="s">
        <v>216</v>
      </c>
      <c r="I261" s="9">
        <v>7800</v>
      </c>
      <c r="J261" s="9">
        <f>'[1]Rates for Discussion'!$D$12</f>
        <v>1013.8429781871461</v>
      </c>
      <c r="K261" s="9">
        <f t="shared" si="8"/>
        <v>3953.9876149298698</v>
      </c>
      <c r="N261" s="12"/>
      <c r="O261" s="13"/>
      <c r="P261" s="13"/>
      <c r="Q261" s="13"/>
      <c r="R261" s="13"/>
    </row>
    <row r="262" spans="1:18" x14ac:dyDescent="0.25">
      <c r="A262" s="7">
        <v>386</v>
      </c>
      <c r="B262" s="7">
        <v>2006</v>
      </c>
      <c r="C262" s="8" t="s">
        <v>217</v>
      </c>
      <c r="D262" s="8" t="s">
        <v>165</v>
      </c>
      <c r="E262" s="8" t="s">
        <v>38</v>
      </c>
      <c r="F262" s="7" t="s">
        <v>39</v>
      </c>
      <c r="G262" s="8" t="s">
        <v>22</v>
      </c>
      <c r="H262" s="8" t="s">
        <v>217</v>
      </c>
      <c r="I262" s="9">
        <v>1275</v>
      </c>
      <c r="J262" s="9">
        <f>'[1]Rates for Discussion'!$D$12</f>
        <v>1013.8429781871461</v>
      </c>
      <c r="K262" s="9">
        <f t="shared" si="8"/>
        <v>646.32489859430564</v>
      </c>
      <c r="N262" s="12"/>
      <c r="O262" s="13"/>
      <c r="P262" s="13"/>
      <c r="Q262" s="13"/>
      <c r="R262" s="13"/>
    </row>
    <row r="263" spans="1:18" x14ac:dyDescent="0.25">
      <c r="A263" s="7">
        <v>387</v>
      </c>
      <c r="B263" s="7">
        <v>2006</v>
      </c>
      <c r="C263" s="8" t="s">
        <v>219</v>
      </c>
      <c r="D263" s="8" t="s">
        <v>165</v>
      </c>
      <c r="E263" s="8" t="s">
        <v>38</v>
      </c>
      <c r="F263" s="7" t="s">
        <v>39</v>
      </c>
      <c r="G263" s="8" t="s">
        <v>22</v>
      </c>
      <c r="H263" s="8" t="s">
        <v>219</v>
      </c>
      <c r="I263" s="9">
        <v>83200</v>
      </c>
      <c r="J263" s="9">
        <f>'[1]Rates for Discussion'!$D$12</f>
        <v>1013.8429781871461</v>
      </c>
      <c r="K263" s="9">
        <f t="shared" si="8"/>
        <v>42175.86789258528</v>
      </c>
      <c r="N263" s="12"/>
      <c r="O263" s="13"/>
      <c r="P263" s="13"/>
      <c r="Q263" s="13"/>
      <c r="R263" s="13"/>
    </row>
    <row r="264" spans="1:18" x14ac:dyDescent="0.25">
      <c r="A264" s="7">
        <v>388</v>
      </c>
      <c r="B264" s="7">
        <v>2006</v>
      </c>
      <c r="C264" s="8" t="s">
        <v>220</v>
      </c>
      <c r="D264" s="8" t="s">
        <v>165</v>
      </c>
      <c r="E264" s="8" t="s">
        <v>38</v>
      </c>
      <c r="F264" s="7" t="s">
        <v>39</v>
      </c>
      <c r="G264" s="8" t="s">
        <v>22</v>
      </c>
      <c r="H264" s="8" t="s">
        <v>220</v>
      </c>
      <c r="I264" s="9">
        <v>24400</v>
      </c>
      <c r="J264" s="9">
        <f>'[1]Rates for Discussion'!$D$12</f>
        <v>1013.8429781871461</v>
      </c>
      <c r="K264" s="9">
        <f t="shared" si="8"/>
        <v>12368.884333883181</v>
      </c>
      <c r="N264" s="12"/>
      <c r="O264" s="13"/>
      <c r="P264" s="13"/>
      <c r="Q264" s="13"/>
      <c r="R264" s="13"/>
    </row>
    <row r="265" spans="1:18" x14ac:dyDescent="0.25">
      <c r="A265" s="7">
        <v>389</v>
      </c>
      <c r="B265" s="7">
        <v>2006</v>
      </c>
      <c r="C265" s="8" t="s">
        <v>221</v>
      </c>
      <c r="D265" s="8" t="s">
        <v>165</v>
      </c>
      <c r="E265" s="8" t="s">
        <v>38</v>
      </c>
      <c r="F265" s="7" t="s">
        <v>39</v>
      </c>
      <c r="G265" s="8" t="s">
        <v>22</v>
      </c>
      <c r="H265" s="8" t="s">
        <v>221</v>
      </c>
      <c r="I265" s="9">
        <v>852</v>
      </c>
      <c r="J265" s="9">
        <f>'[1]Rates for Discussion'!$D$12</f>
        <v>1013.8429781871461</v>
      </c>
      <c r="K265" s="9">
        <f t="shared" si="8"/>
        <v>431.89710870772421</v>
      </c>
      <c r="N265" s="12"/>
      <c r="O265" s="13"/>
      <c r="P265" s="13"/>
      <c r="Q265" s="13"/>
      <c r="R265" s="13"/>
    </row>
    <row r="266" spans="1:18" x14ac:dyDescent="0.25">
      <c r="A266" s="7">
        <v>390</v>
      </c>
      <c r="B266" s="7">
        <v>2006</v>
      </c>
      <c r="C266" s="8" t="s">
        <v>75</v>
      </c>
      <c r="D266" s="8" t="s">
        <v>165</v>
      </c>
      <c r="E266" s="8" t="s">
        <v>38</v>
      </c>
      <c r="F266" s="7" t="s">
        <v>39</v>
      </c>
      <c r="G266" s="8" t="s">
        <v>22</v>
      </c>
      <c r="H266" s="8" t="s">
        <v>75</v>
      </c>
      <c r="I266" s="9">
        <v>276663</v>
      </c>
      <c r="J266" s="9">
        <f>'[1]Rates for Discussion'!$D$12</f>
        <v>1013.8429781871461</v>
      </c>
      <c r="K266" s="9">
        <f t="shared" si="8"/>
        <v>140246.4199370952</v>
      </c>
      <c r="N266" s="12"/>
      <c r="O266" s="13"/>
      <c r="P266" s="13"/>
      <c r="Q266" s="13"/>
      <c r="R266" s="13"/>
    </row>
    <row r="267" spans="1:18" x14ac:dyDescent="0.25">
      <c r="A267" s="7">
        <v>391</v>
      </c>
      <c r="B267" s="7">
        <v>2006</v>
      </c>
      <c r="C267" s="8" t="s">
        <v>223</v>
      </c>
      <c r="D267" s="8" t="s">
        <v>165</v>
      </c>
      <c r="E267" s="8" t="s">
        <v>38</v>
      </c>
      <c r="F267" s="7" t="s">
        <v>39</v>
      </c>
      <c r="G267" s="8" t="s">
        <v>22</v>
      </c>
      <c r="H267" s="8" t="s">
        <v>223</v>
      </c>
      <c r="I267" s="9">
        <v>1315</v>
      </c>
      <c r="J267" s="9">
        <f>'[1]Rates for Discussion'!$D$12</f>
        <v>1013.8429781871461</v>
      </c>
      <c r="K267" s="9">
        <f t="shared" si="8"/>
        <v>666.60175815804848</v>
      </c>
      <c r="N267" s="12"/>
      <c r="O267" s="13"/>
      <c r="P267" s="13"/>
      <c r="Q267" s="13"/>
      <c r="R267" s="13"/>
    </row>
    <row r="268" spans="1:18" x14ac:dyDescent="0.25">
      <c r="A268" s="7">
        <v>392</v>
      </c>
      <c r="B268" s="7">
        <v>2006</v>
      </c>
      <c r="C268" s="8" t="s">
        <v>225</v>
      </c>
      <c r="D268" s="8" t="s">
        <v>165</v>
      </c>
      <c r="E268" s="8" t="s">
        <v>38</v>
      </c>
      <c r="F268" s="7" t="s">
        <v>39</v>
      </c>
      <c r="G268" s="8" t="s">
        <v>22</v>
      </c>
      <c r="H268" s="8" t="s">
        <v>225</v>
      </c>
      <c r="I268" s="9">
        <v>3200</v>
      </c>
      <c r="J268" s="9">
        <f>'[1]Rates for Discussion'!$D$12</f>
        <v>1013.8429781871461</v>
      </c>
      <c r="K268" s="9">
        <f t="shared" si="8"/>
        <v>1622.1487650994336</v>
      </c>
      <c r="N268" s="12"/>
      <c r="O268" s="13"/>
      <c r="P268" s="13"/>
      <c r="Q268" s="13"/>
      <c r="R268" s="13"/>
    </row>
    <row r="269" spans="1:18" x14ac:dyDescent="0.25">
      <c r="A269" s="7">
        <v>393</v>
      </c>
      <c r="B269" s="7">
        <v>2006</v>
      </c>
      <c r="C269" s="8" t="s">
        <v>227</v>
      </c>
      <c r="D269" s="8" t="s">
        <v>165</v>
      </c>
      <c r="E269" s="8" t="s">
        <v>38</v>
      </c>
      <c r="F269" s="7" t="s">
        <v>39</v>
      </c>
      <c r="G269" s="8" t="s">
        <v>22</v>
      </c>
      <c r="H269" s="8" t="s">
        <v>227</v>
      </c>
      <c r="I269" s="9">
        <v>29225</v>
      </c>
      <c r="J269" s="9">
        <f>'[1]Rates for Discussion'!$D$12</f>
        <v>1013.8429781871461</v>
      </c>
      <c r="K269" s="9">
        <f t="shared" si="8"/>
        <v>14814.780518759671</v>
      </c>
      <c r="N269" s="12"/>
      <c r="O269" s="13"/>
      <c r="P269" s="13"/>
      <c r="Q269" s="13"/>
      <c r="R269" s="13"/>
    </row>
    <row r="270" spans="1:18" x14ac:dyDescent="0.25">
      <c r="A270" s="7">
        <v>394</v>
      </c>
      <c r="B270" s="7">
        <v>2006</v>
      </c>
      <c r="C270" s="8" t="s">
        <v>229</v>
      </c>
      <c r="D270" s="8" t="s">
        <v>165</v>
      </c>
      <c r="E270" s="8" t="s">
        <v>38</v>
      </c>
      <c r="F270" s="7" t="s">
        <v>39</v>
      </c>
      <c r="G270" s="8" t="s">
        <v>22</v>
      </c>
      <c r="H270" s="8" t="s">
        <v>229</v>
      </c>
      <c r="I270" s="9">
        <v>1342</v>
      </c>
      <c r="J270" s="9">
        <f>'[1]Rates for Discussion'!$D$12</f>
        <v>1013.8429781871461</v>
      </c>
      <c r="K270" s="9">
        <f t="shared" si="8"/>
        <v>680.28863836357493</v>
      </c>
      <c r="N270" s="12"/>
      <c r="O270" s="13"/>
      <c r="P270" s="13"/>
      <c r="Q270" s="13"/>
      <c r="R270" s="13"/>
    </row>
    <row r="271" spans="1:18" x14ac:dyDescent="0.25">
      <c r="A271" s="7">
        <v>395</v>
      </c>
      <c r="B271" s="7">
        <v>2006</v>
      </c>
      <c r="C271" s="8" t="s">
        <v>230</v>
      </c>
      <c r="D271" s="8" t="s">
        <v>165</v>
      </c>
      <c r="E271" s="8" t="s">
        <v>38</v>
      </c>
      <c r="F271" s="7" t="s">
        <v>39</v>
      </c>
      <c r="G271" s="8" t="s">
        <v>22</v>
      </c>
      <c r="H271" s="8" t="s">
        <v>230</v>
      </c>
      <c r="I271" s="9">
        <v>9629</v>
      </c>
      <c r="J271" s="9">
        <f>'[1]Rates for Discussion'!$D$12</f>
        <v>1013.8429781871461</v>
      </c>
      <c r="K271" s="9">
        <f t="shared" si="8"/>
        <v>4881.1470184820146</v>
      </c>
      <c r="N271" s="12"/>
      <c r="O271" s="13"/>
      <c r="P271" s="13"/>
      <c r="Q271" s="13"/>
      <c r="R271" s="13"/>
    </row>
    <row r="272" spans="1:18" x14ac:dyDescent="0.25">
      <c r="A272" s="7">
        <v>396</v>
      </c>
      <c r="B272" s="7">
        <v>2006</v>
      </c>
      <c r="C272" s="8" t="s">
        <v>231</v>
      </c>
      <c r="D272" s="8" t="s">
        <v>165</v>
      </c>
      <c r="E272" s="8" t="s">
        <v>38</v>
      </c>
      <c r="F272" s="7" t="s">
        <v>39</v>
      </c>
      <c r="G272" s="8" t="s">
        <v>22</v>
      </c>
      <c r="H272" s="8" t="s">
        <v>231</v>
      </c>
      <c r="I272" s="9">
        <v>1064</v>
      </c>
      <c r="J272" s="9">
        <f>'[1]Rates for Discussion'!$D$12</f>
        <v>1013.8429781871461</v>
      </c>
      <c r="K272" s="9">
        <f t="shared" si="8"/>
        <v>539.36446439556175</v>
      </c>
      <c r="N272" s="12"/>
      <c r="O272" s="13"/>
      <c r="P272" s="13"/>
      <c r="Q272" s="13"/>
      <c r="R272" s="13"/>
    </row>
    <row r="273" spans="1:18" x14ac:dyDescent="0.25">
      <c r="A273" s="7">
        <v>397</v>
      </c>
      <c r="B273" s="7">
        <v>2006</v>
      </c>
      <c r="C273" s="8" t="s">
        <v>232</v>
      </c>
      <c r="D273" s="8" t="s">
        <v>165</v>
      </c>
      <c r="E273" s="8" t="s">
        <v>38</v>
      </c>
      <c r="F273" s="7" t="s">
        <v>39</v>
      </c>
      <c r="G273" s="8" t="s">
        <v>22</v>
      </c>
      <c r="H273" s="8" t="s">
        <v>232</v>
      </c>
      <c r="I273" s="9">
        <v>3761</v>
      </c>
      <c r="J273" s="9">
        <f>'[1]Rates for Discussion'!$D$12</f>
        <v>1013.8429781871461</v>
      </c>
      <c r="K273" s="9">
        <f t="shared" si="8"/>
        <v>1906.5317204809282</v>
      </c>
      <c r="N273" s="12"/>
      <c r="O273" s="13"/>
      <c r="P273" s="13"/>
      <c r="Q273" s="13"/>
      <c r="R273" s="13"/>
    </row>
    <row r="274" spans="1:18" x14ac:dyDescent="0.25">
      <c r="A274" s="7">
        <v>398</v>
      </c>
      <c r="B274" s="7">
        <v>2006</v>
      </c>
      <c r="C274" s="8" t="s">
        <v>233</v>
      </c>
      <c r="D274" s="8" t="s">
        <v>165</v>
      </c>
      <c r="E274" s="8" t="s">
        <v>38</v>
      </c>
      <c r="F274" s="7" t="s">
        <v>39</v>
      </c>
      <c r="G274" s="8" t="s">
        <v>22</v>
      </c>
      <c r="H274" s="8" t="s">
        <v>233</v>
      </c>
      <c r="I274" s="9">
        <v>181909</v>
      </c>
      <c r="J274" s="9">
        <f>'[1]Rates for Discussion'!$D$12</f>
        <v>1013.8429781871461</v>
      </c>
      <c r="K274" s="9">
        <f t="shared" si="8"/>
        <v>92213.581159522771</v>
      </c>
      <c r="N274" s="12"/>
      <c r="O274" s="13"/>
      <c r="P274" s="13"/>
      <c r="Q274" s="13"/>
      <c r="R274" s="13"/>
    </row>
    <row r="275" spans="1:18" x14ac:dyDescent="0.25">
      <c r="A275" s="7">
        <v>399</v>
      </c>
      <c r="B275" s="7">
        <v>2006</v>
      </c>
      <c r="C275" s="8" t="s">
        <v>235</v>
      </c>
      <c r="D275" s="8" t="s">
        <v>165</v>
      </c>
      <c r="E275" s="8" t="s">
        <v>38</v>
      </c>
      <c r="F275" s="7" t="s">
        <v>39</v>
      </c>
      <c r="G275" s="8" t="s">
        <v>22</v>
      </c>
      <c r="H275" s="8" t="s">
        <v>235</v>
      </c>
      <c r="I275" s="9">
        <v>352506</v>
      </c>
      <c r="J275" s="9">
        <f>'[1]Rates for Discussion'!$D$12</f>
        <v>1013.8429781871461</v>
      </c>
      <c r="K275" s="9">
        <f t="shared" si="8"/>
        <v>178692.86643441906</v>
      </c>
      <c r="N275" s="12"/>
      <c r="O275" s="13"/>
      <c r="P275" s="13"/>
      <c r="Q275" s="13"/>
      <c r="R275" s="13"/>
    </row>
    <row r="276" spans="1:18" x14ac:dyDescent="0.25">
      <c r="A276" s="7">
        <v>400</v>
      </c>
      <c r="B276" s="7">
        <v>2006</v>
      </c>
      <c r="C276" s="8" t="s">
        <v>236</v>
      </c>
      <c r="D276" s="8" t="s">
        <v>165</v>
      </c>
      <c r="E276" s="8" t="s">
        <v>38</v>
      </c>
      <c r="F276" s="7" t="s">
        <v>39</v>
      </c>
      <c r="G276" s="8" t="s">
        <v>22</v>
      </c>
      <c r="H276" s="8" t="s">
        <v>236</v>
      </c>
      <c r="I276" s="9">
        <v>24945</v>
      </c>
      <c r="J276" s="9">
        <f>'[1]Rates for Discussion'!$D$12</f>
        <v>1013.8429781871461</v>
      </c>
      <c r="K276" s="9">
        <f t="shared" si="8"/>
        <v>12645.15654543918</v>
      </c>
      <c r="N276" s="12"/>
      <c r="O276" s="13"/>
      <c r="P276" s="13"/>
      <c r="Q276" s="13"/>
      <c r="R276" s="13"/>
    </row>
    <row r="277" spans="1:18" x14ac:dyDescent="0.25">
      <c r="A277" s="7">
        <v>401</v>
      </c>
      <c r="B277" s="7">
        <v>2006</v>
      </c>
      <c r="C277" s="8" t="s">
        <v>237</v>
      </c>
      <c r="D277" s="8" t="s">
        <v>165</v>
      </c>
      <c r="E277" s="8" t="s">
        <v>38</v>
      </c>
      <c r="F277" s="7" t="s">
        <v>39</v>
      </c>
      <c r="G277" s="8" t="s">
        <v>22</v>
      </c>
      <c r="H277" s="8" t="s">
        <v>237</v>
      </c>
      <c r="I277" s="9">
        <v>889475</v>
      </c>
      <c r="J277" s="9">
        <f>'[1]Rates for Discussion'!$D$12</f>
        <v>1013.8429781871461</v>
      </c>
      <c r="K277" s="9">
        <f t="shared" si="8"/>
        <v>450893.99151150585</v>
      </c>
      <c r="N277" s="12"/>
      <c r="O277" s="13"/>
      <c r="P277" s="13"/>
      <c r="Q277" s="13"/>
      <c r="R277" s="13"/>
    </row>
    <row r="278" spans="1:18" x14ac:dyDescent="0.25">
      <c r="A278" s="7">
        <v>402</v>
      </c>
      <c r="B278" s="7">
        <v>2006</v>
      </c>
      <c r="C278" s="8" t="s">
        <v>239</v>
      </c>
      <c r="D278" s="8" t="s">
        <v>165</v>
      </c>
      <c r="E278" s="8" t="s">
        <v>38</v>
      </c>
      <c r="F278" s="7" t="s">
        <v>39</v>
      </c>
      <c r="G278" s="8" t="s">
        <v>22</v>
      </c>
      <c r="H278" s="8" t="s">
        <v>239</v>
      </c>
      <c r="I278" s="9">
        <v>500872</v>
      </c>
      <c r="J278" s="9">
        <f>'[1]Rates for Discussion'!$D$12</f>
        <v>1013.8429781871461</v>
      </c>
      <c r="K278" s="9">
        <f t="shared" si="8"/>
        <v>253902.78008527608</v>
      </c>
      <c r="N278" s="12"/>
      <c r="O278" s="13"/>
      <c r="P278" s="13"/>
      <c r="Q278" s="13"/>
      <c r="R278" s="13"/>
    </row>
    <row r="279" spans="1:18" x14ac:dyDescent="0.25">
      <c r="A279" s="7">
        <v>403</v>
      </c>
      <c r="B279" s="7">
        <v>2006</v>
      </c>
      <c r="C279" s="8" t="s">
        <v>78</v>
      </c>
      <c r="D279" s="8" t="s">
        <v>165</v>
      </c>
      <c r="E279" s="8" t="s">
        <v>38</v>
      </c>
      <c r="F279" s="7" t="s">
        <v>39</v>
      </c>
      <c r="G279" s="8" t="s">
        <v>22</v>
      </c>
      <c r="H279" s="8" t="s">
        <v>78</v>
      </c>
      <c r="I279" s="9">
        <v>504275</v>
      </c>
      <c r="J279" s="9">
        <f>'[1]Rates for Discussion'!$D$12</f>
        <v>1013.8429781871461</v>
      </c>
      <c r="K279" s="9">
        <f t="shared" si="8"/>
        <v>255627.83391266156</v>
      </c>
      <c r="N279" s="12"/>
      <c r="O279" s="13"/>
      <c r="P279" s="13"/>
      <c r="Q279" s="13"/>
      <c r="R279" s="13"/>
    </row>
    <row r="280" spans="1:18" x14ac:dyDescent="0.25">
      <c r="A280" s="7">
        <v>404</v>
      </c>
      <c r="B280" s="7">
        <v>2006</v>
      </c>
      <c r="C280" s="8" t="s">
        <v>240</v>
      </c>
      <c r="D280" s="8" t="s">
        <v>165</v>
      </c>
      <c r="E280" s="8" t="s">
        <v>38</v>
      </c>
      <c r="F280" s="7" t="s">
        <v>39</v>
      </c>
      <c r="G280" s="8" t="s">
        <v>22</v>
      </c>
      <c r="H280" s="8" t="s">
        <v>240</v>
      </c>
      <c r="I280" s="9">
        <v>41793</v>
      </c>
      <c r="J280" s="9">
        <f>'[1]Rates for Discussion'!$D$12</f>
        <v>1013.8429781871461</v>
      </c>
      <c r="K280" s="9">
        <f t="shared" si="8"/>
        <v>21185.769793687698</v>
      </c>
      <c r="N280" s="12"/>
      <c r="O280" s="13"/>
      <c r="P280" s="13"/>
      <c r="Q280" s="13"/>
      <c r="R280" s="13"/>
    </row>
    <row r="281" spans="1:18" x14ac:dyDescent="0.25">
      <c r="A281" s="7">
        <v>405</v>
      </c>
      <c r="B281" s="7">
        <v>2006</v>
      </c>
      <c r="C281" s="8" t="s">
        <v>241</v>
      </c>
      <c r="D281" s="8" t="s">
        <v>165</v>
      </c>
      <c r="E281" s="8" t="s">
        <v>38</v>
      </c>
      <c r="F281" s="7" t="s">
        <v>39</v>
      </c>
      <c r="G281" s="8" t="s">
        <v>22</v>
      </c>
      <c r="H281" s="8" t="s">
        <v>241</v>
      </c>
      <c r="I281" s="9">
        <v>19800</v>
      </c>
      <c r="J281" s="9">
        <f>'[1]Rates for Discussion'!$D$12</f>
        <v>1013.8429781871461</v>
      </c>
      <c r="K281" s="9">
        <f t="shared" si="8"/>
        <v>10037.045484052745</v>
      </c>
      <c r="N281" s="12"/>
      <c r="O281" s="13"/>
      <c r="P281" s="13"/>
      <c r="Q281" s="13"/>
      <c r="R281" s="13"/>
    </row>
    <row r="282" spans="1:18" x14ac:dyDescent="0.25">
      <c r="A282" s="7">
        <v>406</v>
      </c>
      <c r="B282" s="7">
        <v>2006</v>
      </c>
      <c r="C282" s="8" t="s">
        <v>242</v>
      </c>
      <c r="D282" s="8" t="s">
        <v>165</v>
      </c>
      <c r="E282" s="8" t="s">
        <v>38</v>
      </c>
      <c r="F282" s="7" t="s">
        <v>39</v>
      </c>
      <c r="G282" s="8" t="s">
        <v>22</v>
      </c>
      <c r="H282" s="8" t="s">
        <v>242</v>
      </c>
      <c r="I282" s="9">
        <v>121336</v>
      </c>
      <c r="J282" s="9">
        <f>'[1]Rates for Discussion'!$D$12</f>
        <v>1013.8429781871461</v>
      </c>
      <c r="K282" s="9">
        <f t="shared" si="8"/>
        <v>61507.825800657782</v>
      </c>
      <c r="N282" s="12"/>
      <c r="O282" s="13"/>
      <c r="P282" s="13"/>
      <c r="Q282" s="13"/>
      <c r="R282" s="13"/>
    </row>
    <row r="283" spans="1:18" x14ac:dyDescent="0.25">
      <c r="A283" s="7">
        <v>407</v>
      </c>
      <c r="B283" s="7">
        <v>2006</v>
      </c>
      <c r="C283" s="8" t="s">
        <v>243</v>
      </c>
      <c r="D283" s="8" t="s">
        <v>165</v>
      </c>
      <c r="E283" s="8" t="s">
        <v>38</v>
      </c>
      <c r="F283" s="7" t="s">
        <v>39</v>
      </c>
      <c r="G283" s="8" t="s">
        <v>22</v>
      </c>
      <c r="H283" s="8" t="s">
        <v>243</v>
      </c>
      <c r="I283" s="9">
        <v>2903</v>
      </c>
      <c r="J283" s="9">
        <f>'[1]Rates for Discussion'!$D$12</f>
        <v>1013.8429781871461</v>
      </c>
      <c r="K283" s="9">
        <f t="shared" si="8"/>
        <v>1471.5930828386424</v>
      </c>
      <c r="N283" s="12"/>
      <c r="O283" s="13"/>
      <c r="P283" s="13"/>
      <c r="Q283" s="13"/>
      <c r="R283" s="13"/>
    </row>
    <row r="284" spans="1:18" x14ac:dyDescent="0.25">
      <c r="A284" s="7">
        <v>408</v>
      </c>
      <c r="B284" s="7">
        <v>2006</v>
      </c>
      <c r="C284" s="8" t="s">
        <v>244</v>
      </c>
      <c r="D284" s="8" t="s">
        <v>165</v>
      </c>
      <c r="E284" s="8" t="s">
        <v>38</v>
      </c>
      <c r="F284" s="7" t="s">
        <v>39</v>
      </c>
      <c r="G284" s="8" t="s">
        <v>22</v>
      </c>
      <c r="H284" s="8" t="s">
        <v>244</v>
      </c>
      <c r="I284" s="9">
        <v>5025</v>
      </c>
      <c r="J284" s="9">
        <f>'[1]Rates for Discussion'!$D$12</f>
        <v>1013.8429781871461</v>
      </c>
      <c r="K284" s="9">
        <f t="shared" si="8"/>
        <v>2547.2804826952047</v>
      </c>
      <c r="N284" s="12"/>
      <c r="O284" s="13"/>
      <c r="P284" s="13"/>
      <c r="Q284" s="13"/>
      <c r="R284" s="13"/>
    </row>
    <row r="285" spans="1:18" x14ac:dyDescent="0.25">
      <c r="A285" s="7">
        <v>409</v>
      </c>
      <c r="B285" s="7">
        <v>2006</v>
      </c>
      <c r="C285" s="8" t="s">
        <v>245</v>
      </c>
      <c r="D285" s="8" t="s">
        <v>165</v>
      </c>
      <c r="E285" s="8" t="s">
        <v>38</v>
      </c>
      <c r="F285" s="7" t="s">
        <v>39</v>
      </c>
      <c r="G285" s="8" t="s">
        <v>22</v>
      </c>
      <c r="H285" s="8" t="s">
        <v>245</v>
      </c>
      <c r="I285" s="9">
        <v>6904</v>
      </c>
      <c r="J285" s="9">
        <f>'[1]Rates for Discussion'!$D$12</f>
        <v>1013.8429781871461</v>
      </c>
      <c r="K285" s="9">
        <f t="shared" si="8"/>
        <v>3499.7859607020282</v>
      </c>
      <c r="N285" s="12"/>
      <c r="O285" s="13"/>
      <c r="P285" s="13"/>
      <c r="Q285" s="13"/>
      <c r="R285" s="13"/>
    </row>
    <row r="286" spans="1:18" x14ac:dyDescent="0.25">
      <c r="A286" s="7">
        <v>410</v>
      </c>
      <c r="B286" s="7">
        <v>2006</v>
      </c>
      <c r="C286" s="8" t="s">
        <v>79</v>
      </c>
      <c r="D286" s="8" t="s">
        <v>165</v>
      </c>
      <c r="E286" s="8" t="s">
        <v>38</v>
      </c>
      <c r="F286" s="7" t="s">
        <v>39</v>
      </c>
      <c r="G286" s="8" t="s">
        <v>22</v>
      </c>
      <c r="H286" s="8" t="s">
        <v>79</v>
      </c>
      <c r="I286" s="9">
        <v>172078</v>
      </c>
      <c r="J286" s="9">
        <f>'[1]Rates for Discussion'!$D$12</f>
        <v>1013.8429781871461</v>
      </c>
      <c r="K286" s="9">
        <f t="shared" si="8"/>
        <v>87230.036000243854</v>
      </c>
      <c r="N286" s="12"/>
      <c r="O286" s="13"/>
      <c r="P286" s="13"/>
      <c r="Q286" s="13"/>
      <c r="R286" s="13"/>
    </row>
    <row r="287" spans="1:18" x14ac:dyDescent="0.25">
      <c r="A287" s="7">
        <v>411</v>
      </c>
      <c r="B287" s="7">
        <v>2006</v>
      </c>
      <c r="C287" s="8" t="s">
        <v>132</v>
      </c>
      <c r="D287" s="8" t="s">
        <v>165</v>
      </c>
      <c r="E287" s="8" t="s">
        <v>38</v>
      </c>
      <c r="F287" s="7" t="s">
        <v>39</v>
      </c>
      <c r="G287" s="8" t="s">
        <v>22</v>
      </c>
      <c r="H287" s="8" t="s">
        <v>132</v>
      </c>
      <c r="I287" s="9">
        <v>1226010</v>
      </c>
      <c r="J287" s="9">
        <f>'[1]Rates for Discussion'!$D$12</f>
        <v>1013.8429781871461</v>
      </c>
      <c r="K287" s="9">
        <f t="shared" si="8"/>
        <v>621490.81484361144</v>
      </c>
      <c r="N287" s="12"/>
      <c r="O287" s="13"/>
      <c r="P287" s="13"/>
      <c r="Q287" s="13"/>
      <c r="R287" s="13"/>
    </row>
    <row r="288" spans="1:18" x14ac:dyDescent="0.25">
      <c r="A288" s="7">
        <v>412</v>
      </c>
      <c r="B288" s="7">
        <v>2006</v>
      </c>
      <c r="C288" s="8" t="s">
        <v>80</v>
      </c>
      <c r="D288" s="8" t="s">
        <v>165</v>
      </c>
      <c r="E288" s="8" t="s">
        <v>38</v>
      </c>
      <c r="F288" s="7" t="s">
        <v>39</v>
      </c>
      <c r="G288" s="8" t="s">
        <v>22</v>
      </c>
      <c r="H288" s="8" t="s">
        <v>80</v>
      </c>
      <c r="I288" s="9">
        <v>730645</v>
      </c>
      <c r="J288" s="9">
        <f>'[1]Rates for Discussion'!$D$12</f>
        <v>1013.8429781871461</v>
      </c>
      <c r="K288" s="9">
        <f t="shared" si="8"/>
        <v>370379.65139877365</v>
      </c>
      <c r="N288" s="12"/>
      <c r="O288" s="13"/>
      <c r="P288" s="13"/>
      <c r="Q288" s="13"/>
      <c r="R288" s="13"/>
    </row>
    <row r="289" spans="1:18" x14ac:dyDescent="0.25">
      <c r="A289" s="7">
        <v>413</v>
      </c>
      <c r="B289" s="7">
        <v>2006</v>
      </c>
      <c r="C289" s="8" t="s">
        <v>248</v>
      </c>
      <c r="D289" s="8" t="s">
        <v>165</v>
      </c>
      <c r="E289" s="8" t="s">
        <v>38</v>
      </c>
      <c r="F289" s="7" t="s">
        <v>39</v>
      </c>
      <c r="G289" s="8" t="s">
        <v>22</v>
      </c>
      <c r="H289" s="8" t="s">
        <v>248</v>
      </c>
      <c r="I289" s="9">
        <v>26329</v>
      </c>
      <c r="J289" s="9">
        <f>'[1]Rates for Discussion'!$D$12</f>
        <v>1013.8429781871461</v>
      </c>
      <c r="K289" s="9">
        <f t="shared" ref="K289:K320" si="9">(I289*J289)/2000</f>
        <v>13346.735886344684</v>
      </c>
      <c r="N289" s="12"/>
      <c r="O289" s="13"/>
      <c r="P289" s="13"/>
      <c r="Q289" s="13"/>
      <c r="R289" s="13"/>
    </row>
    <row r="290" spans="1:18" x14ac:dyDescent="0.25">
      <c r="A290" s="7">
        <v>414</v>
      </c>
      <c r="B290" s="7">
        <v>2006</v>
      </c>
      <c r="C290" s="8" t="s">
        <v>249</v>
      </c>
      <c r="D290" s="8" t="s">
        <v>165</v>
      </c>
      <c r="E290" s="8" t="s">
        <v>38</v>
      </c>
      <c r="F290" s="7" t="s">
        <v>39</v>
      </c>
      <c r="G290" s="8" t="s">
        <v>22</v>
      </c>
      <c r="H290" s="8" t="s">
        <v>249</v>
      </c>
      <c r="I290" s="9">
        <v>448</v>
      </c>
      <c r="J290" s="9">
        <f>'[1]Rates for Discussion'!$D$12</f>
        <v>1013.8429781871461</v>
      </c>
      <c r="K290" s="9">
        <f t="shared" si="9"/>
        <v>227.1008271139207</v>
      </c>
      <c r="N290" s="12"/>
      <c r="O290" s="13"/>
      <c r="P290" s="13"/>
      <c r="Q290" s="13"/>
      <c r="R290" s="13"/>
    </row>
    <row r="291" spans="1:18" x14ac:dyDescent="0.25">
      <c r="A291" s="7">
        <v>415</v>
      </c>
      <c r="B291" s="7">
        <v>2006</v>
      </c>
      <c r="C291" s="8" t="s">
        <v>250</v>
      </c>
      <c r="D291" s="8" t="s">
        <v>165</v>
      </c>
      <c r="E291" s="8" t="s">
        <v>38</v>
      </c>
      <c r="F291" s="7" t="s">
        <v>39</v>
      </c>
      <c r="G291" s="8" t="s">
        <v>22</v>
      </c>
      <c r="H291" s="8" t="s">
        <v>250</v>
      </c>
      <c r="I291" s="9">
        <v>80505</v>
      </c>
      <c r="J291" s="9">
        <f>'[1]Rates for Discussion'!$D$12</f>
        <v>1013.8429781871461</v>
      </c>
      <c r="K291" s="9">
        <f t="shared" si="9"/>
        <v>40809.714479478098</v>
      </c>
      <c r="N291" s="12"/>
      <c r="O291" s="13"/>
      <c r="P291" s="13"/>
      <c r="Q291" s="13"/>
      <c r="R291" s="13"/>
    </row>
    <row r="292" spans="1:18" x14ac:dyDescent="0.25">
      <c r="A292" s="7">
        <v>416</v>
      </c>
      <c r="B292" s="7">
        <v>2006</v>
      </c>
      <c r="C292" s="8" t="s">
        <v>251</v>
      </c>
      <c r="D292" s="8" t="s">
        <v>165</v>
      </c>
      <c r="E292" s="8" t="s">
        <v>38</v>
      </c>
      <c r="F292" s="7" t="s">
        <v>39</v>
      </c>
      <c r="G292" s="8" t="s">
        <v>22</v>
      </c>
      <c r="H292" s="8" t="s">
        <v>251</v>
      </c>
      <c r="I292" s="9">
        <v>29334</v>
      </c>
      <c r="J292" s="9">
        <f>'[1]Rates for Discussion'!$D$12</f>
        <v>1013.8429781871461</v>
      </c>
      <c r="K292" s="9">
        <f t="shared" si="9"/>
        <v>14870.034961070871</v>
      </c>
      <c r="N292" s="12"/>
      <c r="O292" s="13"/>
      <c r="P292" s="13"/>
      <c r="Q292" s="13"/>
      <c r="R292" s="13"/>
    </row>
    <row r="293" spans="1:18" x14ac:dyDescent="0.25">
      <c r="A293" s="7">
        <v>417</v>
      </c>
      <c r="B293" s="7">
        <v>2006</v>
      </c>
      <c r="C293" s="8" t="s">
        <v>252</v>
      </c>
      <c r="D293" s="8" t="s">
        <v>165</v>
      </c>
      <c r="E293" s="8" t="s">
        <v>38</v>
      </c>
      <c r="F293" s="7" t="s">
        <v>39</v>
      </c>
      <c r="G293" s="8" t="s">
        <v>22</v>
      </c>
      <c r="H293" s="8" t="s">
        <v>252</v>
      </c>
      <c r="I293" s="9">
        <v>116640</v>
      </c>
      <c r="J293" s="9">
        <f>'[1]Rates for Discussion'!$D$12</f>
        <v>1013.8429781871461</v>
      </c>
      <c r="K293" s="9">
        <f t="shared" si="9"/>
        <v>59127.322487874357</v>
      </c>
      <c r="N293" s="12"/>
      <c r="O293" s="13"/>
      <c r="P293" s="13"/>
      <c r="Q293" s="13"/>
      <c r="R293" s="13"/>
    </row>
    <row r="294" spans="1:18" x14ac:dyDescent="0.25">
      <c r="A294" s="7">
        <v>418</v>
      </c>
      <c r="B294" s="7">
        <v>2006</v>
      </c>
      <c r="C294" s="8" t="s">
        <v>159</v>
      </c>
      <c r="D294" s="8" t="s">
        <v>165</v>
      </c>
      <c r="E294" s="8" t="s">
        <v>38</v>
      </c>
      <c r="F294" s="7" t="s">
        <v>39</v>
      </c>
      <c r="G294" s="8" t="s">
        <v>22</v>
      </c>
      <c r="H294" s="8" t="s">
        <v>159</v>
      </c>
      <c r="I294" s="9">
        <v>21787.52</v>
      </c>
      <c r="J294" s="9">
        <f>'[1]Rates for Discussion'!$D$12</f>
        <v>1013.8429781871461</v>
      </c>
      <c r="K294" s="9">
        <f t="shared" si="9"/>
        <v>11044.562082056005</v>
      </c>
      <c r="N294" s="12"/>
      <c r="O294" s="13"/>
      <c r="P294" s="13"/>
      <c r="Q294" s="13"/>
      <c r="R294" s="13"/>
    </row>
    <row r="295" spans="1:18" x14ac:dyDescent="0.25">
      <c r="A295" s="7">
        <v>419</v>
      </c>
      <c r="B295" s="7">
        <v>2006</v>
      </c>
      <c r="C295" s="8" t="s">
        <v>81</v>
      </c>
      <c r="D295" s="8" t="s">
        <v>165</v>
      </c>
      <c r="E295" s="8" t="s">
        <v>38</v>
      </c>
      <c r="F295" s="7" t="s">
        <v>39</v>
      </c>
      <c r="G295" s="8" t="s">
        <v>22</v>
      </c>
      <c r="H295" s="8" t="s">
        <v>81</v>
      </c>
      <c r="I295" s="9">
        <v>107444</v>
      </c>
      <c r="J295" s="9">
        <f>'[1]Rates for Discussion'!$D$12</f>
        <v>1013.8429781871461</v>
      </c>
      <c r="K295" s="9">
        <f t="shared" si="9"/>
        <v>54465.672474169856</v>
      </c>
      <c r="N295" s="12"/>
      <c r="O295" s="13"/>
      <c r="P295" s="13"/>
      <c r="Q295" s="13"/>
      <c r="R295" s="13"/>
    </row>
    <row r="296" spans="1:18" x14ac:dyDescent="0.25">
      <c r="A296" s="7">
        <v>420</v>
      </c>
      <c r="B296" s="7">
        <v>2006</v>
      </c>
      <c r="C296" s="8" t="s">
        <v>161</v>
      </c>
      <c r="D296" s="8" t="s">
        <v>165</v>
      </c>
      <c r="E296" s="8" t="s">
        <v>38</v>
      </c>
      <c r="F296" s="7" t="s">
        <v>39</v>
      </c>
      <c r="G296" s="8" t="s">
        <v>22</v>
      </c>
      <c r="H296" s="8" t="s">
        <v>161</v>
      </c>
      <c r="I296" s="9">
        <v>1537</v>
      </c>
      <c r="J296" s="9">
        <f>'[1]Rates for Discussion'!$D$12</f>
        <v>1013.8429781871461</v>
      </c>
      <c r="K296" s="9">
        <f t="shared" si="9"/>
        <v>779.13832873682179</v>
      </c>
      <c r="N296" s="12"/>
      <c r="O296" s="13"/>
      <c r="P296" s="13"/>
      <c r="Q296" s="13"/>
      <c r="R296" s="13"/>
    </row>
    <row r="297" spans="1:18" x14ac:dyDescent="0.25">
      <c r="A297" s="7">
        <v>421</v>
      </c>
      <c r="B297" s="7">
        <v>2006</v>
      </c>
      <c r="C297" s="8" t="s">
        <v>83</v>
      </c>
      <c r="D297" s="8" t="s">
        <v>165</v>
      </c>
      <c r="E297" s="8" t="s">
        <v>38</v>
      </c>
      <c r="F297" s="7" t="s">
        <v>39</v>
      </c>
      <c r="G297" s="8" t="s">
        <v>22</v>
      </c>
      <c r="H297" s="8" t="s">
        <v>83</v>
      </c>
      <c r="I297" s="9">
        <v>1162941</v>
      </c>
      <c r="J297" s="9">
        <f>'[1]Rates for Discussion'!$D$12</f>
        <v>1013.8429781871461</v>
      </c>
      <c r="K297" s="9">
        <f t="shared" si="9"/>
        <v>589519.78344796901</v>
      </c>
      <c r="N297" s="12"/>
      <c r="O297" s="13"/>
      <c r="P297" s="13"/>
      <c r="Q297" s="13"/>
      <c r="R297" s="13"/>
    </row>
    <row r="298" spans="1:18" x14ac:dyDescent="0.25">
      <c r="A298" s="7">
        <v>422</v>
      </c>
      <c r="B298" s="7">
        <v>2006</v>
      </c>
      <c r="C298" s="8" t="s">
        <v>258</v>
      </c>
      <c r="D298" s="8" t="s">
        <v>165</v>
      </c>
      <c r="E298" s="8" t="s">
        <v>38</v>
      </c>
      <c r="F298" s="7" t="s">
        <v>39</v>
      </c>
      <c r="G298" s="8" t="s">
        <v>22</v>
      </c>
      <c r="H298" s="8" t="s">
        <v>258</v>
      </c>
      <c r="I298" s="9">
        <v>3828</v>
      </c>
      <c r="J298" s="9">
        <f>'[1]Rates for Discussion'!$D$12</f>
        <v>1013.8429781871461</v>
      </c>
      <c r="K298" s="9">
        <f t="shared" si="9"/>
        <v>1940.4954602501975</v>
      </c>
      <c r="N298" s="12"/>
      <c r="O298" s="13"/>
      <c r="P298" s="13"/>
      <c r="Q298" s="13"/>
      <c r="R298" s="13"/>
    </row>
    <row r="299" spans="1:18" x14ac:dyDescent="0.25">
      <c r="A299" s="7">
        <v>423</v>
      </c>
      <c r="B299" s="7">
        <v>2006</v>
      </c>
      <c r="C299" s="8" t="s">
        <v>260</v>
      </c>
      <c r="D299" s="8" t="s">
        <v>165</v>
      </c>
      <c r="E299" s="8" t="s">
        <v>38</v>
      </c>
      <c r="F299" s="7" t="s">
        <v>39</v>
      </c>
      <c r="G299" s="8" t="s">
        <v>22</v>
      </c>
      <c r="H299" s="8" t="s">
        <v>260</v>
      </c>
      <c r="I299" s="9">
        <v>13371</v>
      </c>
      <c r="J299" s="9">
        <f>'[1]Rates for Discussion'!$D$12</f>
        <v>1013.8429781871461</v>
      </c>
      <c r="K299" s="9">
        <f t="shared" si="9"/>
        <v>6778.0472306701649</v>
      </c>
      <c r="N299" s="12"/>
      <c r="O299" s="13"/>
      <c r="P299" s="13"/>
      <c r="Q299" s="13"/>
      <c r="R299" s="13"/>
    </row>
    <row r="300" spans="1:18" x14ac:dyDescent="0.25">
      <c r="A300" s="7">
        <v>424</v>
      </c>
      <c r="B300" s="7">
        <v>2006</v>
      </c>
      <c r="C300" s="8" t="s">
        <v>261</v>
      </c>
      <c r="D300" s="8" t="s">
        <v>165</v>
      </c>
      <c r="E300" s="8" t="s">
        <v>38</v>
      </c>
      <c r="F300" s="7" t="s">
        <v>39</v>
      </c>
      <c r="G300" s="8" t="s">
        <v>22</v>
      </c>
      <c r="H300" s="8" t="s">
        <v>261</v>
      </c>
      <c r="I300" s="9">
        <v>100496</v>
      </c>
      <c r="J300" s="9">
        <f>'[1]Rates for Discussion'!$D$12</f>
        <v>1013.8429781871461</v>
      </c>
      <c r="K300" s="9">
        <f t="shared" si="9"/>
        <v>50943.581967947714</v>
      </c>
      <c r="N300" s="12"/>
      <c r="O300" s="13"/>
      <c r="P300" s="13"/>
      <c r="Q300" s="13"/>
      <c r="R300" s="13"/>
    </row>
    <row r="301" spans="1:18" x14ac:dyDescent="0.25">
      <c r="A301" s="7">
        <v>425</v>
      </c>
      <c r="B301" s="7">
        <v>2006</v>
      </c>
      <c r="C301" s="8" t="s">
        <v>263</v>
      </c>
      <c r="D301" s="8" t="s">
        <v>165</v>
      </c>
      <c r="E301" s="8" t="s">
        <v>38</v>
      </c>
      <c r="F301" s="7" t="s">
        <v>39</v>
      </c>
      <c r="G301" s="8" t="s">
        <v>22</v>
      </c>
      <c r="H301" s="8" t="s">
        <v>263</v>
      </c>
      <c r="I301" s="9">
        <v>473</v>
      </c>
      <c r="J301" s="9">
        <f>'[1]Rates for Discussion'!$D$12</f>
        <v>1013.8429781871461</v>
      </c>
      <c r="K301" s="9">
        <f t="shared" si="9"/>
        <v>239.77386434126004</v>
      </c>
      <c r="N301" s="12"/>
      <c r="O301" s="13"/>
      <c r="P301" s="13"/>
      <c r="Q301" s="13"/>
      <c r="R301" s="13"/>
    </row>
    <row r="302" spans="1:18" x14ac:dyDescent="0.25">
      <c r="A302" s="7">
        <v>426</v>
      </c>
      <c r="B302" s="7">
        <v>2006</v>
      </c>
      <c r="C302" s="8" t="s">
        <v>264</v>
      </c>
      <c r="D302" s="8" t="s">
        <v>165</v>
      </c>
      <c r="E302" s="8" t="s">
        <v>38</v>
      </c>
      <c r="F302" s="7" t="s">
        <v>39</v>
      </c>
      <c r="G302" s="8" t="s">
        <v>22</v>
      </c>
      <c r="H302" s="8" t="s">
        <v>264</v>
      </c>
      <c r="I302" s="9">
        <v>144854</v>
      </c>
      <c r="J302" s="9">
        <f>'[1]Rates for Discussion'!$D$12</f>
        <v>1013.8429781871461</v>
      </c>
      <c r="K302" s="9">
        <f t="shared" si="9"/>
        <v>73429.605381160422</v>
      </c>
      <c r="N302" s="12"/>
      <c r="O302" s="13"/>
      <c r="P302" s="13"/>
      <c r="Q302" s="13"/>
      <c r="R302" s="13"/>
    </row>
    <row r="303" spans="1:18" x14ac:dyDescent="0.25">
      <c r="A303" s="7">
        <v>427</v>
      </c>
      <c r="B303" s="7">
        <v>2006</v>
      </c>
      <c r="C303" s="8" t="s">
        <v>265</v>
      </c>
      <c r="D303" s="8" t="s">
        <v>165</v>
      </c>
      <c r="E303" s="8" t="s">
        <v>38</v>
      </c>
      <c r="F303" s="7" t="s">
        <v>39</v>
      </c>
      <c r="G303" s="8" t="s">
        <v>22</v>
      </c>
      <c r="H303" s="8" t="s">
        <v>265</v>
      </c>
      <c r="I303" s="9">
        <v>425</v>
      </c>
      <c r="J303" s="9">
        <f>'[1]Rates for Discussion'!$D$12</f>
        <v>1013.8429781871461</v>
      </c>
      <c r="K303" s="9">
        <f t="shared" si="9"/>
        <v>215.44163286476854</v>
      </c>
      <c r="N303" s="12"/>
      <c r="O303" s="13"/>
      <c r="P303" s="13"/>
      <c r="Q303" s="13"/>
      <c r="R303" s="13"/>
    </row>
    <row r="304" spans="1:18" x14ac:dyDescent="0.25">
      <c r="A304" s="7">
        <v>429</v>
      </c>
      <c r="B304" s="7">
        <v>2006</v>
      </c>
      <c r="C304" s="8" t="s">
        <v>64</v>
      </c>
      <c r="D304" s="8" t="s">
        <v>65</v>
      </c>
      <c r="E304" s="8" t="s">
        <v>38</v>
      </c>
      <c r="F304" s="7" t="s">
        <v>39</v>
      </c>
      <c r="G304" s="8" t="s">
        <v>22</v>
      </c>
      <c r="H304" s="8" t="s">
        <v>64</v>
      </c>
      <c r="I304" s="9">
        <v>305656</v>
      </c>
      <c r="J304" s="9">
        <f>'[1]Rates for Discussion'!$D$12</f>
        <v>1013.8429781871461</v>
      </c>
      <c r="K304" s="9">
        <f t="shared" si="9"/>
        <v>154943.59467038515</v>
      </c>
      <c r="N304" s="12"/>
      <c r="O304" s="13"/>
      <c r="P304" s="13"/>
      <c r="Q304" s="13"/>
      <c r="R304" s="13"/>
    </row>
    <row r="305" spans="1:18" x14ac:dyDescent="0.25">
      <c r="A305" s="7">
        <v>430</v>
      </c>
      <c r="B305" s="7">
        <v>2006</v>
      </c>
      <c r="C305" s="8" t="s">
        <v>68</v>
      </c>
      <c r="D305" s="8" t="s">
        <v>65</v>
      </c>
      <c r="E305" s="8" t="s">
        <v>38</v>
      </c>
      <c r="F305" s="7" t="s">
        <v>39</v>
      </c>
      <c r="G305" s="8" t="s">
        <v>22</v>
      </c>
      <c r="H305" s="8" t="s">
        <v>68</v>
      </c>
      <c r="I305" s="9">
        <v>2816</v>
      </c>
      <c r="J305" s="9">
        <f>'[1]Rates for Discussion'!$D$12</f>
        <v>1013.8429781871461</v>
      </c>
      <c r="K305" s="9">
        <f t="shared" si="9"/>
        <v>1427.4909132875016</v>
      </c>
      <c r="N305" s="12"/>
      <c r="O305" s="13"/>
      <c r="P305" s="13"/>
      <c r="Q305" s="13"/>
      <c r="R305" s="13"/>
    </row>
    <row r="306" spans="1:18" x14ac:dyDescent="0.25">
      <c r="A306" s="7">
        <v>431</v>
      </c>
      <c r="B306" s="7">
        <v>2006</v>
      </c>
      <c r="C306" s="8" t="s">
        <v>69</v>
      </c>
      <c r="D306" s="8" t="s">
        <v>65</v>
      </c>
      <c r="E306" s="8" t="s">
        <v>38</v>
      </c>
      <c r="F306" s="7" t="s">
        <v>39</v>
      </c>
      <c r="G306" s="8" t="s">
        <v>22</v>
      </c>
      <c r="H306" s="8" t="s">
        <v>69</v>
      </c>
      <c r="I306" s="9">
        <v>102038</v>
      </c>
      <c r="J306" s="9">
        <f>'[1]Rates for Discussion'!$D$12</f>
        <v>1013.8429781871461</v>
      </c>
      <c r="K306" s="9">
        <f t="shared" si="9"/>
        <v>51725.254904130001</v>
      </c>
      <c r="N306" s="12"/>
      <c r="O306" s="13"/>
      <c r="P306" s="13"/>
      <c r="Q306" s="13"/>
      <c r="R306" s="13"/>
    </row>
    <row r="307" spans="1:18" x14ac:dyDescent="0.25">
      <c r="A307" s="7">
        <v>432</v>
      </c>
      <c r="B307" s="7">
        <v>2006</v>
      </c>
      <c r="C307" s="8" t="s">
        <v>70</v>
      </c>
      <c r="D307" s="8" t="s">
        <v>65</v>
      </c>
      <c r="E307" s="8" t="s">
        <v>38</v>
      </c>
      <c r="F307" s="7" t="s">
        <v>39</v>
      </c>
      <c r="G307" s="8" t="s">
        <v>22</v>
      </c>
      <c r="H307" s="8" t="s">
        <v>70</v>
      </c>
      <c r="I307" s="9">
        <v>30396</v>
      </c>
      <c r="J307" s="9">
        <f>'[1]Rates for Discussion'!$D$12</f>
        <v>1013.8429781871461</v>
      </c>
      <c r="K307" s="9">
        <f t="shared" si="9"/>
        <v>15408.385582488247</v>
      </c>
      <c r="N307" s="12"/>
      <c r="O307" s="13"/>
      <c r="P307" s="13"/>
      <c r="Q307" s="13"/>
      <c r="R307" s="13"/>
    </row>
    <row r="308" spans="1:18" x14ac:dyDescent="0.25">
      <c r="A308" s="7">
        <v>433</v>
      </c>
      <c r="B308" s="7">
        <v>2006</v>
      </c>
      <c r="C308" s="8" t="s">
        <v>72</v>
      </c>
      <c r="D308" s="8" t="s">
        <v>65</v>
      </c>
      <c r="E308" s="8" t="s">
        <v>38</v>
      </c>
      <c r="F308" s="7" t="s">
        <v>39</v>
      </c>
      <c r="G308" s="8" t="s">
        <v>22</v>
      </c>
      <c r="H308" s="8" t="s">
        <v>72</v>
      </c>
      <c r="I308" s="9">
        <v>-24937.741999999998</v>
      </c>
      <c r="J308" s="9">
        <f>'[1]Rates for Discussion'!$D$12</f>
        <v>1013.8429781871461</v>
      </c>
      <c r="K308" s="9">
        <f t="shared" si="9"/>
        <v>-12641.477309271337</v>
      </c>
      <c r="N308" s="12"/>
      <c r="O308" s="13"/>
      <c r="P308" s="13"/>
      <c r="Q308" s="13"/>
      <c r="R308" s="13"/>
    </row>
    <row r="309" spans="1:18" x14ac:dyDescent="0.25">
      <c r="A309" s="7">
        <v>434</v>
      </c>
      <c r="B309" s="7">
        <v>2006</v>
      </c>
      <c r="C309" s="8" t="s">
        <v>73</v>
      </c>
      <c r="D309" s="8" t="s">
        <v>65</v>
      </c>
      <c r="E309" s="8" t="s">
        <v>38</v>
      </c>
      <c r="F309" s="7" t="s">
        <v>39</v>
      </c>
      <c r="G309" s="8" t="s">
        <v>22</v>
      </c>
      <c r="H309" s="8" t="s">
        <v>73</v>
      </c>
      <c r="I309" s="9">
        <v>75</v>
      </c>
      <c r="J309" s="9">
        <f>'[1]Rates for Discussion'!$D$12</f>
        <v>1013.8429781871461</v>
      </c>
      <c r="K309" s="9">
        <f t="shared" si="9"/>
        <v>38.019111682017972</v>
      </c>
      <c r="N309" s="12"/>
      <c r="O309" s="13"/>
      <c r="P309" s="13"/>
      <c r="Q309" s="13"/>
      <c r="R309" s="13"/>
    </row>
    <row r="310" spans="1:18" x14ac:dyDescent="0.25">
      <c r="A310" s="7">
        <v>435</v>
      </c>
      <c r="B310" s="7">
        <v>2006</v>
      </c>
      <c r="C310" s="8" t="s">
        <v>76</v>
      </c>
      <c r="D310" s="8" t="s">
        <v>65</v>
      </c>
      <c r="E310" s="8" t="s">
        <v>38</v>
      </c>
      <c r="F310" s="7" t="s">
        <v>39</v>
      </c>
      <c r="G310" s="8" t="s">
        <v>22</v>
      </c>
      <c r="H310" s="8" t="s">
        <v>76</v>
      </c>
      <c r="I310" s="9">
        <v>412904</v>
      </c>
      <c r="J310" s="9">
        <f>'[1]Rates for Discussion'!$D$12</f>
        <v>1013.8429781871461</v>
      </c>
      <c r="K310" s="9">
        <f t="shared" si="9"/>
        <v>209309.91053269268</v>
      </c>
      <c r="N310" s="12"/>
      <c r="O310" s="13"/>
      <c r="P310" s="13"/>
      <c r="Q310" s="13"/>
      <c r="R310" s="13"/>
    </row>
    <row r="311" spans="1:18" x14ac:dyDescent="0.25">
      <c r="A311" s="7">
        <v>436</v>
      </c>
      <c r="B311" s="7">
        <v>2006</v>
      </c>
      <c r="C311" s="8" t="s">
        <v>77</v>
      </c>
      <c r="D311" s="8" t="s">
        <v>65</v>
      </c>
      <c r="E311" s="8" t="s">
        <v>38</v>
      </c>
      <c r="F311" s="7" t="s">
        <v>39</v>
      </c>
      <c r="G311" s="8" t="s">
        <v>22</v>
      </c>
      <c r="H311" s="8" t="s">
        <v>77</v>
      </c>
      <c r="I311" s="9">
        <v>610192</v>
      </c>
      <c r="J311" s="9">
        <f>'[1]Rates for Discussion'!$D$12</f>
        <v>1013.8429781871461</v>
      </c>
      <c r="K311" s="9">
        <f t="shared" si="9"/>
        <v>309319.43727298552</v>
      </c>
      <c r="N311" s="12"/>
      <c r="O311" s="13"/>
      <c r="P311" s="13"/>
      <c r="Q311" s="13"/>
      <c r="R311" s="13"/>
    </row>
    <row r="312" spans="1:18" x14ac:dyDescent="0.25">
      <c r="A312" s="7">
        <v>437</v>
      </c>
      <c r="B312" s="7">
        <v>2006</v>
      </c>
      <c r="C312" s="8" t="s">
        <v>79</v>
      </c>
      <c r="D312" s="8" t="s">
        <v>65</v>
      </c>
      <c r="E312" s="8" t="s">
        <v>38</v>
      </c>
      <c r="F312" s="7" t="s">
        <v>39</v>
      </c>
      <c r="G312" s="8" t="s">
        <v>22</v>
      </c>
      <c r="H312" s="8" t="s">
        <v>79</v>
      </c>
      <c r="I312" s="9">
        <v>78400</v>
      </c>
      <c r="J312" s="9">
        <f>'[1]Rates for Discussion'!$D$12</f>
        <v>1013.8429781871461</v>
      </c>
      <c r="K312" s="9">
        <f t="shared" si="9"/>
        <v>39742.644744936122</v>
      </c>
      <c r="N312" s="12"/>
      <c r="O312" s="13"/>
      <c r="P312" s="13"/>
      <c r="Q312" s="13"/>
      <c r="R312" s="13"/>
    </row>
    <row r="313" spans="1:18" x14ac:dyDescent="0.25">
      <c r="A313" s="7">
        <v>438</v>
      </c>
      <c r="B313" s="7">
        <v>2006</v>
      </c>
      <c r="C313" s="8" t="s">
        <v>81</v>
      </c>
      <c r="D313" s="8" t="s">
        <v>65</v>
      </c>
      <c r="E313" s="8" t="s">
        <v>38</v>
      </c>
      <c r="F313" s="7" t="s">
        <v>39</v>
      </c>
      <c r="G313" s="8" t="s">
        <v>22</v>
      </c>
      <c r="H313" s="8" t="s">
        <v>81</v>
      </c>
      <c r="I313" s="9">
        <v>24876</v>
      </c>
      <c r="J313" s="9">
        <f>'[1]Rates for Discussion'!$D$12</f>
        <v>1013.8429781871461</v>
      </c>
      <c r="K313" s="9">
        <f t="shared" si="9"/>
        <v>12610.178962691722</v>
      </c>
      <c r="N313" s="12"/>
      <c r="O313" s="13"/>
      <c r="P313" s="13"/>
      <c r="Q313" s="13"/>
      <c r="R313" s="13"/>
    </row>
    <row r="314" spans="1:18" x14ac:dyDescent="0.25">
      <c r="A314" s="7">
        <v>439</v>
      </c>
      <c r="B314" s="7">
        <v>2006</v>
      </c>
      <c r="C314" s="8" t="s">
        <v>82</v>
      </c>
      <c r="D314" s="8" t="s">
        <v>65</v>
      </c>
      <c r="E314" s="8" t="s">
        <v>38</v>
      </c>
      <c r="F314" s="7" t="s">
        <v>39</v>
      </c>
      <c r="G314" s="8" t="s">
        <v>22</v>
      </c>
      <c r="H314" s="8" t="s">
        <v>82</v>
      </c>
      <c r="I314" s="9">
        <v>210</v>
      </c>
      <c r="J314" s="9">
        <f>'[1]Rates for Discussion'!$D$12</f>
        <v>1013.8429781871461</v>
      </c>
      <c r="K314" s="9">
        <f t="shared" si="9"/>
        <v>106.45351270965034</v>
      </c>
      <c r="N314" s="12"/>
      <c r="O314" s="13"/>
      <c r="P314" s="13"/>
      <c r="Q314" s="13"/>
      <c r="R314" s="13"/>
    </row>
    <row r="315" spans="1:18" x14ac:dyDescent="0.25">
      <c r="A315" s="7">
        <v>440</v>
      </c>
      <c r="B315" s="7">
        <v>2006</v>
      </c>
      <c r="C315" s="8" t="s">
        <v>83</v>
      </c>
      <c r="D315" s="8" t="s">
        <v>65</v>
      </c>
      <c r="E315" s="8" t="s">
        <v>38</v>
      </c>
      <c r="F315" s="7" t="s">
        <v>39</v>
      </c>
      <c r="G315" s="8" t="s">
        <v>22</v>
      </c>
      <c r="H315" s="8" t="s">
        <v>83</v>
      </c>
      <c r="I315" s="9">
        <v>895958</v>
      </c>
      <c r="J315" s="9">
        <f>'[1]Rates for Discussion'!$D$12</f>
        <v>1013.8429781871461</v>
      </c>
      <c r="K315" s="9">
        <f t="shared" si="9"/>
        <v>454180.36352529947</v>
      </c>
      <c r="N315" s="12"/>
      <c r="O315" s="13"/>
      <c r="P315" s="13"/>
      <c r="Q315" s="13"/>
      <c r="R315" s="13"/>
    </row>
    <row r="316" spans="1:18" x14ac:dyDescent="0.25">
      <c r="A316" s="7">
        <v>442</v>
      </c>
      <c r="B316" s="7">
        <v>2006</v>
      </c>
      <c r="C316" s="8" t="s">
        <v>64</v>
      </c>
      <c r="D316" s="8" t="s">
        <v>84</v>
      </c>
      <c r="E316" s="8" t="s">
        <v>38</v>
      </c>
      <c r="F316" s="7" t="s">
        <v>39</v>
      </c>
      <c r="G316" s="8" t="s">
        <v>22</v>
      </c>
      <c r="H316" s="8" t="s">
        <v>64</v>
      </c>
      <c r="I316" s="9">
        <v>-309216</v>
      </c>
      <c r="J316" s="9">
        <f>'[1]Rates for Discussion'!$D$12</f>
        <v>1013.8429781871461</v>
      </c>
      <c r="K316" s="9">
        <f t="shared" si="9"/>
        <v>-156748.23517155828</v>
      </c>
      <c r="N316" s="12"/>
      <c r="O316" s="13"/>
      <c r="P316" s="13"/>
      <c r="Q316" s="13"/>
      <c r="R316" s="13"/>
    </row>
    <row r="317" spans="1:18" x14ac:dyDescent="0.25">
      <c r="A317" s="7">
        <v>443</v>
      </c>
      <c r="B317" s="7">
        <v>2006</v>
      </c>
      <c r="C317" s="8" t="s">
        <v>68</v>
      </c>
      <c r="D317" s="8" t="s">
        <v>84</v>
      </c>
      <c r="E317" s="8" t="s">
        <v>38</v>
      </c>
      <c r="F317" s="7" t="s">
        <v>39</v>
      </c>
      <c r="G317" s="8" t="s">
        <v>22</v>
      </c>
      <c r="H317" s="8" t="s">
        <v>68</v>
      </c>
      <c r="I317" s="9">
        <v>-3057</v>
      </c>
      <c r="J317" s="9">
        <f>'[1]Rates for Discussion'!$D$12</f>
        <v>1013.8429781871461</v>
      </c>
      <c r="K317" s="9">
        <f t="shared" si="9"/>
        <v>-1549.6589921590528</v>
      </c>
      <c r="N317" s="12"/>
      <c r="O317" s="13"/>
      <c r="P317" s="13"/>
      <c r="Q317" s="13"/>
      <c r="R317" s="13"/>
    </row>
    <row r="318" spans="1:18" x14ac:dyDescent="0.25">
      <c r="A318" s="7">
        <v>444</v>
      </c>
      <c r="B318" s="7">
        <v>2006</v>
      </c>
      <c r="C318" s="8" t="s">
        <v>69</v>
      </c>
      <c r="D318" s="8" t="s">
        <v>84</v>
      </c>
      <c r="E318" s="8" t="s">
        <v>38</v>
      </c>
      <c r="F318" s="7" t="s">
        <v>39</v>
      </c>
      <c r="G318" s="8" t="s">
        <v>22</v>
      </c>
      <c r="H318" s="8" t="s">
        <v>69</v>
      </c>
      <c r="I318" s="9">
        <v>-103655</v>
      </c>
      <c r="J318" s="9">
        <f>'[1]Rates for Discussion'!$D$12</f>
        <v>1013.8429781871461</v>
      </c>
      <c r="K318" s="9">
        <f t="shared" si="9"/>
        <v>-52544.946951994316</v>
      </c>
      <c r="N318" s="12"/>
      <c r="O318" s="13"/>
      <c r="P318" s="13"/>
      <c r="Q318" s="13"/>
      <c r="R318" s="13"/>
    </row>
    <row r="319" spans="1:18" x14ac:dyDescent="0.25">
      <c r="A319" s="7">
        <v>445</v>
      </c>
      <c r="B319" s="7">
        <v>2006</v>
      </c>
      <c r="C319" s="8" t="s">
        <v>70</v>
      </c>
      <c r="D319" s="8" t="s">
        <v>84</v>
      </c>
      <c r="E319" s="8" t="s">
        <v>38</v>
      </c>
      <c r="F319" s="7" t="s">
        <v>39</v>
      </c>
      <c r="G319" s="8" t="s">
        <v>22</v>
      </c>
      <c r="H319" s="8" t="s">
        <v>70</v>
      </c>
      <c r="I319" s="9">
        <v>-31096</v>
      </c>
      <c r="J319" s="9">
        <f>'[1]Rates for Discussion'!$D$12</f>
        <v>1013.8429781871461</v>
      </c>
      <c r="K319" s="9">
        <f t="shared" si="9"/>
        <v>-15763.230624853746</v>
      </c>
      <c r="N319" s="12"/>
      <c r="O319" s="13"/>
      <c r="P319" s="13"/>
      <c r="Q319" s="13"/>
      <c r="R319" s="13"/>
    </row>
    <row r="320" spans="1:18" x14ac:dyDescent="0.25">
      <c r="A320" s="7">
        <v>446</v>
      </c>
      <c r="B320" s="7">
        <v>2006</v>
      </c>
      <c r="C320" s="8" t="s">
        <v>73</v>
      </c>
      <c r="D320" s="8" t="s">
        <v>84</v>
      </c>
      <c r="E320" s="8" t="s">
        <v>38</v>
      </c>
      <c r="F320" s="7" t="s">
        <v>39</v>
      </c>
      <c r="G320" s="8" t="s">
        <v>22</v>
      </c>
      <c r="H320" s="8" t="s">
        <v>73</v>
      </c>
      <c r="I320" s="9">
        <v>-75</v>
      </c>
      <c r="J320" s="9">
        <f>'[1]Rates for Discussion'!$D$12</f>
        <v>1013.8429781871461</v>
      </c>
      <c r="K320" s="9">
        <f t="shared" si="9"/>
        <v>-38.019111682017972</v>
      </c>
      <c r="N320" s="12"/>
      <c r="O320" s="13"/>
      <c r="P320" s="13"/>
      <c r="Q320" s="13"/>
      <c r="R320" s="13"/>
    </row>
    <row r="321" spans="1:18" x14ac:dyDescent="0.25">
      <c r="A321" s="7">
        <v>447</v>
      </c>
      <c r="B321" s="7">
        <v>2006</v>
      </c>
      <c r="C321" s="8" t="s">
        <v>76</v>
      </c>
      <c r="D321" s="8" t="s">
        <v>84</v>
      </c>
      <c r="E321" s="8" t="s">
        <v>38</v>
      </c>
      <c r="F321" s="7" t="s">
        <v>39</v>
      </c>
      <c r="G321" s="8" t="s">
        <v>22</v>
      </c>
      <c r="H321" s="8" t="s">
        <v>76</v>
      </c>
      <c r="I321" s="9">
        <v>-413000</v>
      </c>
      <c r="J321" s="9">
        <f>'[1]Rates for Discussion'!$D$12</f>
        <v>1013.8429781871461</v>
      </c>
      <c r="K321" s="9">
        <f t="shared" ref="K321:K352" si="10">(I321*J321)/2000</f>
        <v>-209358.57499564567</v>
      </c>
      <c r="N321" s="12"/>
      <c r="O321" s="13"/>
      <c r="P321" s="13"/>
      <c r="Q321" s="13"/>
      <c r="R321" s="13"/>
    </row>
    <row r="322" spans="1:18" x14ac:dyDescent="0.25">
      <c r="A322" s="7">
        <v>448</v>
      </c>
      <c r="B322" s="7">
        <v>2006</v>
      </c>
      <c r="C322" s="8" t="s">
        <v>77</v>
      </c>
      <c r="D322" s="8" t="s">
        <v>84</v>
      </c>
      <c r="E322" s="8" t="s">
        <v>38</v>
      </c>
      <c r="F322" s="7" t="s">
        <v>39</v>
      </c>
      <c r="G322" s="8" t="s">
        <v>22</v>
      </c>
      <c r="H322" s="8" t="s">
        <v>77</v>
      </c>
      <c r="I322" s="9">
        <v>-610192</v>
      </c>
      <c r="J322" s="9">
        <f>'[1]Rates for Discussion'!$D$12</f>
        <v>1013.8429781871461</v>
      </c>
      <c r="K322" s="9">
        <f t="shared" si="10"/>
        <v>-309319.43727298552</v>
      </c>
      <c r="N322" s="12"/>
      <c r="O322" s="13"/>
      <c r="P322" s="13"/>
      <c r="Q322" s="13"/>
      <c r="R322" s="13"/>
    </row>
    <row r="323" spans="1:18" x14ac:dyDescent="0.25">
      <c r="A323" s="7">
        <v>449</v>
      </c>
      <c r="B323" s="7">
        <v>2006</v>
      </c>
      <c r="C323" s="8" t="s">
        <v>79</v>
      </c>
      <c r="D323" s="8" t="s">
        <v>84</v>
      </c>
      <c r="E323" s="8" t="s">
        <v>38</v>
      </c>
      <c r="F323" s="7" t="s">
        <v>39</v>
      </c>
      <c r="G323" s="8" t="s">
        <v>22</v>
      </c>
      <c r="H323" s="8" t="s">
        <v>79</v>
      </c>
      <c r="I323" s="9">
        <v>-78400</v>
      </c>
      <c r="J323" s="9">
        <f>'[1]Rates for Discussion'!$D$12</f>
        <v>1013.8429781871461</v>
      </c>
      <c r="K323" s="9">
        <f t="shared" si="10"/>
        <v>-39742.644744936122</v>
      </c>
      <c r="N323" s="12"/>
      <c r="O323" s="13"/>
      <c r="P323" s="13"/>
      <c r="Q323" s="13"/>
      <c r="R323" s="13"/>
    </row>
    <row r="324" spans="1:18" x14ac:dyDescent="0.25">
      <c r="A324" s="7">
        <v>450</v>
      </c>
      <c r="B324" s="7">
        <v>2006</v>
      </c>
      <c r="C324" s="8" t="s">
        <v>88</v>
      </c>
      <c r="D324" s="8" t="s">
        <v>84</v>
      </c>
      <c r="E324" s="8" t="s">
        <v>38</v>
      </c>
      <c r="F324" s="7" t="s">
        <v>39</v>
      </c>
      <c r="G324" s="8" t="s">
        <v>22</v>
      </c>
      <c r="H324" s="8" t="s">
        <v>88</v>
      </c>
      <c r="I324" s="9">
        <v>-21</v>
      </c>
      <c r="J324" s="9">
        <f>'[1]Rates for Discussion'!$D$12</f>
        <v>1013.8429781871461</v>
      </c>
      <c r="K324" s="9">
        <f t="shared" si="10"/>
        <v>-10.645351270965033</v>
      </c>
      <c r="N324" s="12"/>
      <c r="O324" s="13"/>
      <c r="P324" s="13"/>
      <c r="Q324" s="13"/>
      <c r="R324" s="13"/>
    </row>
    <row r="325" spans="1:18" x14ac:dyDescent="0.25">
      <c r="A325" s="7">
        <v>451</v>
      </c>
      <c r="B325" s="7">
        <v>2006</v>
      </c>
      <c r="C325" s="8" t="s">
        <v>81</v>
      </c>
      <c r="D325" s="8" t="s">
        <v>84</v>
      </c>
      <c r="E325" s="8" t="s">
        <v>38</v>
      </c>
      <c r="F325" s="7" t="s">
        <v>39</v>
      </c>
      <c r="G325" s="8" t="s">
        <v>22</v>
      </c>
      <c r="H325" s="8" t="s">
        <v>81</v>
      </c>
      <c r="I325" s="9">
        <v>-25065</v>
      </c>
      <c r="J325" s="9">
        <f>'[1]Rates for Discussion'!$D$12</f>
        <v>1013.8429781871461</v>
      </c>
      <c r="K325" s="9">
        <f t="shared" si="10"/>
        <v>-12705.987124130408</v>
      </c>
      <c r="N325" s="12"/>
      <c r="O325" s="13"/>
      <c r="P325" s="13"/>
      <c r="Q325" s="13"/>
      <c r="R325" s="13"/>
    </row>
    <row r="326" spans="1:18" x14ac:dyDescent="0.25">
      <c r="A326" s="7">
        <v>452</v>
      </c>
      <c r="B326" s="7">
        <v>2006</v>
      </c>
      <c r="C326" s="8" t="s">
        <v>83</v>
      </c>
      <c r="D326" s="8" t="s">
        <v>84</v>
      </c>
      <c r="E326" s="8" t="s">
        <v>38</v>
      </c>
      <c r="F326" s="7" t="s">
        <v>39</v>
      </c>
      <c r="G326" s="8" t="s">
        <v>22</v>
      </c>
      <c r="H326" s="8" t="s">
        <v>83</v>
      </c>
      <c r="I326" s="9">
        <v>-895958</v>
      </c>
      <c r="J326" s="9">
        <f>'[1]Rates for Discussion'!$D$12</f>
        <v>1013.8429781871461</v>
      </c>
      <c r="K326" s="9">
        <f t="shared" si="10"/>
        <v>-454180.36352529947</v>
      </c>
      <c r="N326" s="12"/>
      <c r="O326" s="13"/>
      <c r="P326" s="13"/>
      <c r="Q326" s="13"/>
      <c r="R326" s="13"/>
    </row>
    <row r="327" spans="1:18" x14ac:dyDescent="0.25">
      <c r="A327" s="7">
        <v>504</v>
      </c>
      <c r="B327" s="7">
        <v>2006</v>
      </c>
      <c r="C327" s="8" t="s">
        <v>164</v>
      </c>
      <c r="D327" s="8" t="s">
        <v>266</v>
      </c>
      <c r="E327" s="8" t="s">
        <v>38</v>
      </c>
      <c r="F327" s="7" t="s">
        <v>39</v>
      </c>
      <c r="G327" s="8" t="s">
        <v>22</v>
      </c>
      <c r="H327" s="8" t="s">
        <v>164</v>
      </c>
      <c r="I327" s="9">
        <v>-3400</v>
      </c>
      <c r="J327" s="9">
        <f>'[1]Rates for Discussion'!$D$12</f>
        <v>1013.8429781871461</v>
      </c>
      <c r="K327" s="9">
        <f t="shared" si="10"/>
        <v>-1723.5330629181483</v>
      </c>
      <c r="N327" s="12"/>
      <c r="O327" s="13"/>
      <c r="P327" s="13"/>
      <c r="Q327" s="13"/>
      <c r="R327" s="13"/>
    </row>
    <row r="328" spans="1:18" x14ac:dyDescent="0.25">
      <c r="A328" s="7">
        <v>505</v>
      </c>
      <c r="B328" s="7">
        <v>2006</v>
      </c>
      <c r="C328" s="8" t="s">
        <v>167</v>
      </c>
      <c r="D328" s="8" t="s">
        <v>266</v>
      </c>
      <c r="E328" s="8" t="s">
        <v>38</v>
      </c>
      <c r="F328" s="7" t="s">
        <v>39</v>
      </c>
      <c r="G328" s="8" t="s">
        <v>22</v>
      </c>
      <c r="H328" s="8" t="s">
        <v>167</v>
      </c>
      <c r="I328" s="9">
        <v>-41478</v>
      </c>
      <c r="J328" s="9">
        <f>'[1]Rates for Discussion'!$D$12</f>
        <v>1013.8429781871461</v>
      </c>
      <c r="K328" s="9">
        <f t="shared" si="10"/>
        <v>-21026.089524623221</v>
      </c>
      <c r="N328" s="12"/>
      <c r="O328" s="13"/>
      <c r="P328" s="13"/>
      <c r="Q328" s="13"/>
      <c r="R328" s="13"/>
    </row>
    <row r="329" spans="1:18" x14ac:dyDescent="0.25">
      <c r="A329" s="7">
        <v>506</v>
      </c>
      <c r="B329" s="7">
        <v>2006</v>
      </c>
      <c r="C329" s="8" t="s">
        <v>64</v>
      </c>
      <c r="D329" s="8" t="s">
        <v>266</v>
      </c>
      <c r="E329" s="8" t="s">
        <v>38</v>
      </c>
      <c r="F329" s="7" t="s">
        <v>39</v>
      </c>
      <c r="G329" s="8" t="s">
        <v>22</v>
      </c>
      <c r="H329" s="8" t="s">
        <v>64</v>
      </c>
      <c r="I329" s="9">
        <v>-307922</v>
      </c>
      <c r="J329" s="9">
        <f>'[1]Rates for Discussion'!$D$12</f>
        <v>1013.8429781871461</v>
      </c>
      <c r="K329" s="9">
        <f t="shared" si="10"/>
        <v>-156092.27876467121</v>
      </c>
      <c r="N329" s="12"/>
      <c r="O329" s="13"/>
      <c r="P329" s="13"/>
      <c r="Q329" s="13"/>
      <c r="R329" s="13"/>
    </row>
    <row r="330" spans="1:18" x14ac:dyDescent="0.25">
      <c r="A330" s="7">
        <v>507</v>
      </c>
      <c r="B330" s="7">
        <v>2006</v>
      </c>
      <c r="C330" s="8" t="s">
        <v>92</v>
      </c>
      <c r="D330" s="8" t="s">
        <v>266</v>
      </c>
      <c r="E330" s="8" t="s">
        <v>38</v>
      </c>
      <c r="F330" s="7" t="s">
        <v>39</v>
      </c>
      <c r="G330" s="8" t="s">
        <v>22</v>
      </c>
      <c r="H330" s="8" t="s">
        <v>92</v>
      </c>
      <c r="I330" s="9">
        <v>-6000</v>
      </c>
      <c r="J330" s="9">
        <f>'[1]Rates for Discussion'!$D$12</f>
        <v>1013.8429781871461</v>
      </c>
      <c r="K330" s="9">
        <f t="shared" si="10"/>
        <v>-3041.5289345614383</v>
      </c>
      <c r="N330" s="12"/>
      <c r="O330" s="13"/>
      <c r="P330" s="13"/>
      <c r="Q330" s="13"/>
      <c r="R330" s="13"/>
    </row>
    <row r="331" spans="1:18" x14ac:dyDescent="0.25">
      <c r="A331" s="7">
        <v>508</v>
      </c>
      <c r="B331" s="7">
        <v>2006</v>
      </c>
      <c r="C331" s="8" t="s">
        <v>169</v>
      </c>
      <c r="D331" s="8" t="s">
        <v>266</v>
      </c>
      <c r="E331" s="8" t="s">
        <v>38</v>
      </c>
      <c r="F331" s="7" t="s">
        <v>39</v>
      </c>
      <c r="G331" s="8" t="s">
        <v>22</v>
      </c>
      <c r="H331" s="8" t="s">
        <v>169</v>
      </c>
      <c r="I331" s="9">
        <v>-3298</v>
      </c>
      <c r="J331" s="9">
        <f>'[1]Rates for Discussion'!$D$12</f>
        <v>1013.8429781871461</v>
      </c>
      <c r="K331" s="9">
        <f t="shared" si="10"/>
        <v>-1671.827071030604</v>
      </c>
      <c r="N331" s="12"/>
      <c r="O331" s="13"/>
      <c r="P331" s="13"/>
      <c r="Q331" s="13"/>
      <c r="R331" s="13"/>
    </row>
    <row r="332" spans="1:18" x14ac:dyDescent="0.25">
      <c r="A332" s="7">
        <v>509</v>
      </c>
      <c r="B332" s="7">
        <v>2006</v>
      </c>
      <c r="C332" s="8" t="s">
        <v>170</v>
      </c>
      <c r="D332" s="8" t="s">
        <v>266</v>
      </c>
      <c r="E332" s="8" t="s">
        <v>38</v>
      </c>
      <c r="F332" s="7" t="s">
        <v>39</v>
      </c>
      <c r="G332" s="8" t="s">
        <v>22</v>
      </c>
      <c r="H332" s="8" t="s">
        <v>170</v>
      </c>
      <c r="I332" s="9">
        <v>-4433</v>
      </c>
      <c r="J332" s="9">
        <f>'[1]Rates for Discussion'!$D$12</f>
        <v>1013.8429781871461</v>
      </c>
      <c r="K332" s="9">
        <f t="shared" si="10"/>
        <v>-2247.1829611518096</v>
      </c>
      <c r="N332" s="12"/>
      <c r="O332" s="13"/>
      <c r="P332" s="13"/>
      <c r="Q332" s="13"/>
      <c r="R332" s="13"/>
    </row>
    <row r="333" spans="1:18" x14ac:dyDescent="0.25">
      <c r="A333" s="7">
        <v>510</v>
      </c>
      <c r="B333" s="7">
        <v>2006</v>
      </c>
      <c r="C333" s="8" t="s">
        <v>171</v>
      </c>
      <c r="D333" s="8" t="s">
        <v>266</v>
      </c>
      <c r="E333" s="8" t="s">
        <v>38</v>
      </c>
      <c r="F333" s="7" t="s">
        <v>39</v>
      </c>
      <c r="G333" s="8" t="s">
        <v>22</v>
      </c>
      <c r="H333" s="8" t="s">
        <v>171</v>
      </c>
      <c r="I333" s="9">
        <v>-650</v>
      </c>
      <c r="J333" s="9">
        <f>'[1]Rates for Discussion'!$D$12</f>
        <v>1013.8429781871461</v>
      </c>
      <c r="K333" s="9">
        <f t="shared" si="10"/>
        <v>-329.4989679108225</v>
      </c>
      <c r="N333" s="12"/>
      <c r="O333" s="13"/>
      <c r="P333" s="13"/>
      <c r="Q333" s="13"/>
      <c r="R333" s="13"/>
    </row>
    <row r="334" spans="1:18" x14ac:dyDescent="0.2">
      <c r="A334" s="7">
        <v>511</v>
      </c>
      <c r="B334" s="7">
        <v>2006</v>
      </c>
      <c r="C334" s="8" t="s">
        <v>98</v>
      </c>
      <c r="D334" s="8" t="s">
        <v>266</v>
      </c>
      <c r="E334" s="8" t="s">
        <v>38</v>
      </c>
      <c r="F334" s="7" t="s">
        <v>39</v>
      </c>
      <c r="G334" s="8" t="s">
        <v>22</v>
      </c>
      <c r="H334" s="8" t="s">
        <v>98</v>
      </c>
      <c r="I334" s="9">
        <v>2421278</v>
      </c>
      <c r="J334" s="9">
        <f>'[1]Rates for Discussion'!$D$12</f>
        <v>1013.8429781871461</v>
      </c>
      <c r="K334" s="9">
        <f t="shared" si="10"/>
        <v>1227397.8492695084</v>
      </c>
      <c r="M334" s="14" t="s">
        <v>191</v>
      </c>
      <c r="N334" s="12"/>
      <c r="O334" s="13"/>
      <c r="P334" s="13"/>
      <c r="Q334" s="13"/>
      <c r="R334" s="13"/>
    </row>
    <row r="335" spans="1:18" x14ac:dyDescent="0.25">
      <c r="A335" s="7">
        <v>512</v>
      </c>
      <c r="B335" s="7">
        <v>2006</v>
      </c>
      <c r="C335" s="8" t="s">
        <v>174</v>
      </c>
      <c r="D335" s="8" t="s">
        <v>266</v>
      </c>
      <c r="E335" s="8" t="s">
        <v>38</v>
      </c>
      <c r="F335" s="7" t="s">
        <v>39</v>
      </c>
      <c r="G335" s="8" t="s">
        <v>22</v>
      </c>
      <c r="H335" s="8" t="s">
        <v>174</v>
      </c>
      <c r="I335" s="9">
        <v>-95783</v>
      </c>
      <c r="J335" s="9">
        <f>'[1]Rates for Discussion'!$D$12</f>
        <v>1013.8429781871461</v>
      </c>
      <c r="K335" s="9">
        <f t="shared" si="10"/>
        <v>-48554.460989849707</v>
      </c>
      <c r="N335" s="12"/>
      <c r="O335" s="13"/>
      <c r="P335" s="13"/>
      <c r="Q335" s="13"/>
      <c r="R335" s="13"/>
    </row>
    <row r="336" spans="1:18" x14ac:dyDescent="0.25">
      <c r="A336" s="7">
        <v>513</v>
      </c>
      <c r="B336" s="7">
        <v>2006</v>
      </c>
      <c r="C336" s="8" t="s">
        <v>69</v>
      </c>
      <c r="D336" s="8" t="s">
        <v>266</v>
      </c>
      <c r="E336" s="8" t="s">
        <v>38</v>
      </c>
      <c r="F336" s="7" t="s">
        <v>39</v>
      </c>
      <c r="G336" s="8" t="s">
        <v>22</v>
      </c>
      <c r="H336" s="8" t="s">
        <v>69</v>
      </c>
      <c r="I336" s="9">
        <v>-141345</v>
      </c>
      <c r="J336" s="9">
        <f>'[1]Rates for Discussion'!$D$12</f>
        <v>1013.8429781871461</v>
      </c>
      <c r="K336" s="9">
        <f t="shared" si="10"/>
        <v>-71650.817875931083</v>
      </c>
      <c r="N336" s="12"/>
      <c r="O336" s="13"/>
      <c r="P336" s="13"/>
      <c r="Q336" s="13"/>
      <c r="R336" s="13"/>
    </row>
    <row r="337" spans="1:18" x14ac:dyDescent="0.25">
      <c r="A337" s="7">
        <v>514</v>
      </c>
      <c r="B337" s="7">
        <v>2006</v>
      </c>
      <c r="C337" s="8" t="s">
        <v>175</v>
      </c>
      <c r="D337" s="8" t="s">
        <v>266</v>
      </c>
      <c r="E337" s="8" t="s">
        <v>38</v>
      </c>
      <c r="F337" s="7" t="s">
        <v>39</v>
      </c>
      <c r="G337" s="8" t="s">
        <v>22</v>
      </c>
      <c r="H337" s="8" t="s">
        <v>175</v>
      </c>
      <c r="I337" s="9">
        <v>-23</v>
      </c>
      <c r="J337" s="9">
        <f>'[1]Rates for Discussion'!$D$12</f>
        <v>1013.8429781871461</v>
      </c>
      <c r="K337" s="9">
        <f t="shared" si="10"/>
        <v>-11.659194249152181</v>
      </c>
      <c r="N337" s="12"/>
      <c r="O337" s="13"/>
      <c r="P337" s="13"/>
      <c r="Q337" s="13"/>
      <c r="R337" s="13"/>
    </row>
    <row r="338" spans="1:18" x14ac:dyDescent="0.25">
      <c r="A338" s="7">
        <v>515</v>
      </c>
      <c r="B338" s="7">
        <v>2006</v>
      </c>
      <c r="C338" s="8" t="s">
        <v>177</v>
      </c>
      <c r="D338" s="8" t="s">
        <v>266</v>
      </c>
      <c r="E338" s="8" t="s">
        <v>38</v>
      </c>
      <c r="F338" s="7" t="s">
        <v>39</v>
      </c>
      <c r="G338" s="8" t="s">
        <v>22</v>
      </c>
      <c r="H338" s="8" t="s">
        <v>177</v>
      </c>
      <c r="I338" s="9">
        <v>-3121</v>
      </c>
      <c r="J338" s="9">
        <f>'[1]Rates for Discussion'!$D$12</f>
        <v>1013.8429781871461</v>
      </c>
      <c r="K338" s="9">
        <f t="shared" si="10"/>
        <v>-1582.1019674610413</v>
      </c>
      <c r="N338" s="12"/>
      <c r="O338" s="13"/>
      <c r="P338" s="13"/>
      <c r="Q338" s="13"/>
      <c r="R338" s="13"/>
    </row>
    <row r="339" spans="1:18" x14ac:dyDescent="0.25">
      <c r="A339" s="7">
        <v>516</v>
      </c>
      <c r="B339" s="7">
        <v>2006</v>
      </c>
      <c r="C339" s="8" t="s">
        <v>70</v>
      </c>
      <c r="D339" s="8" t="s">
        <v>266</v>
      </c>
      <c r="E339" s="8" t="s">
        <v>38</v>
      </c>
      <c r="F339" s="7" t="s">
        <v>39</v>
      </c>
      <c r="G339" s="8" t="s">
        <v>22</v>
      </c>
      <c r="H339" s="8" t="s">
        <v>70</v>
      </c>
      <c r="I339" s="9">
        <v>-84873</v>
      </c>
      <c r="J339" s="9">
        <f>'[1]Rates for Discussion'!$D$12</f>
        <v>1013.8429781871461</v>
      </c>
      <c r="K339" s="9">
        <f t="shared" si="10"/>
        <v>-43023.947543838818</v>
      </c>
      <c r="N339" s="12"/>
      <c r="O339" s="13"/>
      <c r="P339" s="13"/>
      <c r="Q339" s="13"/>
      <c r="R339" s="13"/>
    </row>
    <row r="340" spans="1:18" x14ac:dyDescent="0.25">
      <c r="A340" s="7">
        <v>517</v>
      </c>
      <c r="B340" s="7">
        <v>2006</v>
      </c>
      <c r="C340" s="8" t="s">
        <v>183</v>
      </c>
      <c r="D340" s="8" t="s">
        <v>266</v>
      </c>
      <c r="E340" s="8" t="s">
        <v>38</v>
      </c>
      <c r="F340" s="7" t="s">
        <v>39</v>
      </c>
      <c r="G340" s="8" t="s">
        <v>22</v>
      </c>
      <c r="H340" s="8" t="s">
        <v>183</v>
      </c>
      <c r="I340" s="9">
        <v>-1200</v>
      </c>
      <c r="J340" s="9">
        <f>'[1]Rates for Discussion'!$D$12</f>
        <v>1013.8429781871461</v>
      </c>
      <c r="K340" s="9">
        <f t="shared" si="10"/>
        <v>-608.30578691228754</v>
      </c>
      <c r="N340" s="12"/>
      <c r="O340" s="13"/>
      <c r="P340" s="13"/>
      <c r="Q340" s="13"/>
      <c r="R340" s="13"/>
    </row>
    <row r="341" spans="1:18" x14ac:dyDescent="0.25">
      <c r="A341" s="7">
        <v>518</v>
      </c>
      <c r="B341" s="7">
        <v>2006</v>
      </c>
      <c r="C341" s="8" t="s">
        <v>184</v>
      </c>
      <c r="D341" s="8" t="s">
        <v>266</v>
      </c>
      <c r="E341" s="8" t="s">
        <v>38</v>
      </c>
      <c r="F341" s="7" t="s">
        <v>39</v>
      </c>
      <c r="G341" s="8" t="s">
        <v>22</v>
      </c>
      <c r="H341" s="8" t="s">
        <v>184</v>
      </c>
      <c r="I341" s="9">
        <v>-13200</v>
      </c>
      <c r="J341" s="9">
        <f>'[1]Rates for Discussion'!$D$12</f>
        <v>1013.8429781871461</v>
      </c>
      <c r="K341" s="9">
        <f t="shared" si="10"/>
        <v>-6691.3636560351642</v>
      </c>
      <c r="N341" s="12"/>
      <c r="O341" s="13"/>
      <c r="P341" s="13"/>
      <c r="Q341" s="13"/>
      <c r="R341" s="13"/>
    </row>
    <row r="342" spans="1:18" x14ac:dyDescent="0.25">
      <c r="A342" s="7">
        <v>519</v>
      </c>
      <c r="B342" s="7">
        <v>2006</v>
      </c>
      <c r="C342" s="8" t="s">
        <v>185</v>
      </c>
      <c r="D342" s="8" t="s">
        <v>266</v>
      </c>
      <c r="E342" s="8" t="s">
        <v>38</v>
      </c>
      <c r="F342" s="7" t="s">
        <v>39</v>
      </c>
      <c r="G342" s="8" t="s">
        <v>22</v>
      </c>
      <c r="H342" s="8" t="s">
        <v>185</v>
      </c>
      <c r="I342" s="9">
        <v>-24697</v>
      </c>
      <c r="J342" s="9">
        <f>'[1]Rates for Discussion'!$D$12</f>
        <v>1013.8429781871461</v>
      </c>
      <c r="K342" s="9">
        <f t="shared" si="10"/>
        <v>-12519.440016143973</v>
      </c>
      <c r="N342" s="12"/>
      <c r="O342" s="13"/>
      <c r="P342" s="13"/>
      <c r="Q342" s="13"/>
      <c r="R342" s="13"/>
    </row>
    <row r="343" spans="1:18" x14ac:dyDescent="0.25">
      <c r="A343" s="7">
        <v>520</v>
      </c>
      <c r="B343" s="7">
        <v>2006</v>
      </c>
      <c r="C343" s="8" t="s">
        <v>85</v>
      </c>
      <c r="D343" s="8" t="s">
        <v>266</v>
      </c>
      <c r="E343" s="8" t="s">
        <v>38</v>
      </c>
      <c r="F343" s="7" t="s">
        <v>39</v>
      </c>
      <c r="G343" s="8" t="s">
        <v>22</v>
      </c>
      <c r="H343" s="8" t="s">
        <v>85</v>
      </c>
      <c r="I343" s="9">
        <v>-88920</v>
      </c>
      <c r="J343" s="9">
        <f>'[1]Rates for Discussion'!$D$12</f>
        <v>1013.8429781871461</v>
      </c>
      <c r="K343" s="9">
        <f t="shared" si="10"/>
        <v>-45075.458810200515</v>
      </c>
      <c r="N343" s="12"/>
      <c r="O343" s="13"/>
      <c r="P343" s="13"/>
      <c r="Q343" s="13"/>
      <c r="R343" s="13"/>
    </row>
    <row r="344" spans="1:18" x14ac:dyDescent="0.25">
      <c r="A344" s="7">
        <v>521</v>
      </c>
      <c r="B344" s="7">
        <v>2006</v>
      </c>
      <c r="C344" s="8" t="s">
        <v>189</v>
      </c>
      <c r="D344" s="8" t="s">
        <v>266</v>
      </c>
      <c r="E344" s="8" t="s">
        <v>38</v>
      </c>
      <c r="F344" s="7" t="s">
        <v>39</v>
      </c>
      <c r="G344" s="8" t="s">
        <v>22</v>
      </c>
      <c r="H344" s="8" t="s">
        <v>189</v>
      </c>
      <c r="I344" s="9">
        <v>-4691</v>
      </c>
      <c r="J344" s="9">
        <f>'[1]Rates for Discussion'!$D$12</f>
        <v>1013.8429781871461</v>
      </c>
      <c r="K344" s="9">
        <f t="shared" si="10"/>
        <v>-2377.9687053379512</v>
      </c>
      <c r="N344" s="12"/>
      <c r="O344" s="13"/>
      <c r="P344" s="13"/>
      <c r="Q344" s="13"/>
      <c r="R344" s="13"/>
    </row>
    <row r="345" spans="1:18" x14ac:dyDescent="0.25">
      <c r="A345" s="7">
        <v>522</v>
      </c>
      <c r="B345" s="7">
        <v>2006</v>
      </c>
      <c r="C345" s="8" t="s">
        <v>190</v>
      </c>
      <c r="D345" s="8" t="s">
        <v>266</v>
      </c>
      <c r="E345" s="8" t="s">
        <v>38</v>
      </c>
      <c r="F345" s="7" t="s">
        <v>39</v>
      </c>
      <c r="G345" s="8" t="s">
        <v>22</v>
      </c>
      <c r="H345" s="8" t="s">
        <v>190</v>
      </c>
      <c r="I345" s="9">
        <v>-44413</v>
      </c>
      <c r="J345" s="9">
        <f>'[1]Rates for Discussion'!$D$12</f>
        <v>1013.8429781871461</v>
      </c>
      <c r="K345" s="9">
        <f t="shared" si="10"/>
        <v>-22513.904095112859</v>
      </c>
      <c r="N345" s="12"/>
      <c r="O345" s="13"/>
      <c r="P345" s="13"/>
      <c r="Q345" s="13"/>
      <c r="R345" s="13"/>
    </row>
    <row r="346" spans="1:18" x14ac:dyDescent="0.25">
      <c r="A346" s="7">
        <v>523</v>
      </c>
      <c r="B346" s="7">
        <v>2006</v>
      </c>
      <c r="C346" s="8" t="s">
        <v>71</v>
      </c>
      <c r="D346" s="8" t="s">
        <v>266</v>
      </c>
      <c r="E346" s="8" t="s">
        <v>38</v>
      </c>
      <c r="F346" s="7" t="s">
        <v>39</v>
      </c>
      <c r="G346" s="8" t="s">
        <v>22</v>
      </c>
      <c r="H346" s="8" t="s">
        <v>71</v>
      </c>
      <c r="I346" s="9">
        <v>-80970</v>
      </c>
      <c r="J346" s="9">
        <f>'[1]Rates for Discussion'!$D$12</f>
        <v>1013.8429781871461</v>
      </c>
      <c r="K346" s="9">
        <f t="shared" si="10"/>
        <v>-41045.432971906608</v>
      </c>
      <c r="N346" s="12"/>
      <c r="O346" s="13"/>
      <c r="P346" s="13"/>
      <c r="Q346" s="13"/>
      <c r="R346" s="13"/>
    </row>
    <row r="347" spans="1:18" x14ac:dyDescent="0.25">
      <c r="A347" s="7">
        <v>524</v>
      </c>
      <c r="B347" s="7">
        <v>2006</v>
      </c>
      <c r="C347" s="8" t="s">
        <v>193</v>
      </c>
      <c r="D347" s="8" t="s">
        <v>266</v>
      </c>
      <c r="E347" s="8" t="s">
        <v>38</v>
      </c>
      <c r="F347" s="7" t="s">
        <v>39</v>
      </c>
      <c r="G347" s="8" t="s">
        <v>22</v>
      </c>
      <c r="H347" s="8" t="s">
        <v>193</v>
      </c>
      <c r="I347" s="9">
        <v>-30000</v>
      </c>
      <c r="J347" s="9">
        <f>'[1]Rates for Discussion'!$D$12</f>
        <v>1013.8429781871461</v>
      </c>
      <c r="K347" s="9">
        <f t="shared" si="10"/>
        <v>-15207.644672807191</v>
      </c>
      <c r="N347" s="12"/>
      <c r="O347" s="13"/>
      <c r="P347" s="13"/>
      <c r="Q347" s="13"/>
      <c r="R347" s="13"/>
    </row>
    <row r="348" spans="1:18" x14ac:dyDescent="0.25">
      <c r="A348" s="7">
        <v>525</v>
      </c>
      <c r="B348" s="7">
        <v>2006</v>
      </c>
      <c r="C348" s="8" t="s">
        <v>73</v>
      </c>
      <c r="D348" s="8" t="s">
        <v>266</v>
      </c>
      <c r="E348" s="8" t="s">
        <v>38</v>
      </c>
      <c r="F348" s="7" t="s">
        <v>39</v>
      </c>
      <c r="G348" s="8" t="s">
        <v>22</v>
      </c>
      <c r="H348" s="8" t="s">
        <v>73</v>
      </c>
      <c r="I348" s="9">
        <v>-980</v>
      </c>
      <c r="J348" s="9">
        <f>'[1]Rates for Discussion'!$D$12</f>
        <v>1013.8429781871461</v>
      </c>
      <c r="K348" s="9">
        <f t="shared" si="10"/>
        <v>-496.78305931170155</v>
      </c>
      <c r="N348" s="12"/>
      <c r="O348" s="13"/>
      <c r="P348" s="13"/>
      <c r="Q348" s="13"/>
      <c r="R348" s="13"/>
    </row>
    <row r="349" spans="1:18" x14ac:dyDescent="0.25">
      <c r="A349" s="7">
        <v>526</v>
      </c>
      <c r="B349" s="7">
        <v>2006</v>
      </c>
      <c r="C349" s="8" t="s">
        <v>198</v>
      </c>
      <c r="D349" s="8" t="s">
        <v>266</v>
      </c>
      <c r="E349" s="8" t="s">
        <v>38</v>
      </c>
      <c r="F349" s="7" t="s">
        <v>39</v>
      </c>
      <c r="G349" s="8" t="s">
        <v>22</v>
      </c>
      <c r="H349" s="8" t="s">
        <v>198</v>
      </c>
      <c r="I349" s="9">
        <v>-6322</v>
      </c>
      <c r="J349" s="9">
        <f>'[1]Rates for Discussion'!$D$12</f>
        <v>1013.8429781871461</v>
      </c>
      <c r="K349" s="9">
        <f t="shared" si="10"/>
        <v>-3204.7576540495688</v>
      </c>
      <c r="N349" s="12"/>
      <c r="O349" s="13"/>
      <c r="P349" s="13"/>
      <c r="Q349" s="13"/>
      <c r="R349" s="13"/>
    </row>
    <row r="350" spans="1:18" x14ac:dyDescent="0.25">
      <c r="A350" s="7">
        <v>527</v>
      </c>
      <c r="B350" s="7">
        <v>2006</v>
      </c>
      <c r="C350" s="8" t="s">
        <v>199</v>
      </c>
      <c r="D350" s="8" t="s">
        <v>266</v>
      </c>
      <c r="E350" s="8" t="s">
        <v>38</v>
      </c>
      <c r="F350" s="7" t="s">
        <v>39</v>
      </c>
      <c r="G350" s="8" t="s">
        <v>22</v>
      </c>
      <c r="H350" s="8" t="s">
        <v>199</v>
      </c>
      <c r="I350" s="9">
        <v>-21189</v>
      </c>
      <c r="J350" s="9">
        <f>'[1]Rates for Discussion'!$D$12</f>
        <v>1013.8429781871461</v>
      </c>
      <c r="K350" s="9">
        <f t="shared" si="10"/>
        <v>-10741.15943240372</v>
      </c>
      <c r="N350" s="12"/>
      <c r="O350" s="13"/>
      <c r="P350" s="13"/>
      <c r="Q350" s="13"/>
      <c r="R350" s="13"/>
    </row>
    <row r="351" spans="1:18" x14ac:dyDescent="0.25">
      <c r="A351" s="7">
        <v>528</v>
      </c>
      <c r="B351" s="7">
        <v>2006</v>
      </c>
      <c r="C351" s="8" t="s">
        <v>200</v>
      </c>
      <c r="D351" s="8" t="s">
        <v>266</v>
      </c>
      <c r="E351" s="8" t="s">
        <v>38</v>
      </c>
      <c r="F351" s="7" t="s">
        <v>39</v>
      </c>
      <c r="G351" s="8" t="s">
        <v>22</v>
      </c>
      <c r="H351" s="8" t="s">
        <v>200</v>
      </c>
      <c r="I351" s="9">
        <v>-16203</v>
      </c>
      <c r="J351" s="9">
        <f>'[1]Rates for Discussion'!$D$12</f>
        <v>1013.8429781871461</v>
      </c>
      <c r="K351" s="9">
        <f t="shared" si="10"/>
        <v>-8213.6488877831634</v>
      </c>
      <c r="N351" s="12"/>
      <c r="O351" s="13"/>
      <c r="P351" s="13"/>
      <c r="Q351" s="13"/>
      <c r="R351" s="13"/>
    </row>
    <row r="352" spans="1:18" x14ac:dyDescent="0.25">
      <c r="A352" s="7">
        <v>529</v>
      </c>
      <c r="B352" s="7">
        <v>2006</v>
      </c>
      <c r="C352" s="8" t="s">
        <v>202</v>
      </c>
      <c r="D352" s="8" t="s">
        <v>266</v>
      </c>
      <c r="E352" s="8" t="s">
        <v>38</v>
      </c>
      <c r="F352" s="7" t="s">
        <v>39</v>
      </c>
      <c r="G352" s="8" t="s">
        <v>22</v>
      </c>
      <c r="H352" s="8" t="s">
        <v>202</v>
      </c>
      <c r="I352" s="9">
        <v>-45575</v>
      </c>
      <c r="J352" s="9">
        <f>'[1]Rates for Discussion'!$D$12</f>
        <v>1013.8429781871461</v>
      </c>
      <c r="K352" s="9">
        <f t="shared" si="10"/>
        <v>-23102.94686543959</v>
      </c>
      <c r="N352" s="12"/>
      <c r="O352" s="13"/>
      <c r="P352" s="13"/>
      <c r="Q352" s="13"/>
      <c r="R352" s="13"/>
    </row>
    <row r="353" spans="1:18" x14ac:dyDescent="0.25">
      <c r="A353" s="7">
        <v>530</v>
      </c>
      <c r="B353" s="7">
        <v>2006</v>
      </c>
      <c r="C353" s="8" t="s">
        <v>74</v>
      </c>
      <c r="D353" s="8" t="s">
        <v>266</v>
      </c>
      <c r="E353" s="8" t="s">
        <v>38</v>
      </c>
      <c r="F353" s="7" t="s">
        <v>39</v>
      </c>
      <c r="G353" s="8" t="s">
        <v>22</v>
      </c>
      <c r="H353" s="8" t="s">
        <v>74</v>
      </c>
      <c r="I353" s="9">
        <v>-1725</v>
      </c>
      <c r="J353" s="9">
        <f>'[1]Rates for Discussion'!$D$12</f>
        <v>1013.8429781871461</v>
      </c>
      <c r="K353" s="9">
        <f t="shared" ref="K353:K384" si="11">(I353*J353)/2000</f>
        <v>-874.43956868641351</v>
      </c>
      <c r="N353" s="12"/>
      <c r="O353" s="13"/>
      <c r="P353" s="13"/>
      <c r="Q353" s="13"/>
      <c r="R353" s="13"/>
    </row>
    <row r="354" spans="1:18" x14ac:dyDescent="0.25">
      <c r="A354" s="7">
        <v>531</v>
      </c>
      <c r="B354" s="7">
        <v>2006</v>
      </c>
      <c r="C354" s="8" t="s">
        <v>203</v>
      </c>
      <c r="D354" s="8" t="s">
        <v>266</v>
      </c>
      <c r="E354" s="8" t="s">
        <v>38</v>
      </c>
      <c r="F354" s="7" t="s">
        <v>39</v>
      </c>
      <c r="G354" s="8" t="s">
        <v>22</v>
      </c>
      <c r="H354" s="8" t="s">
        <v>203</v>
      </c>
      <c r="I354" s="9">
        <v>-16830</v>
      </c>
      <c r="J354" s="9">
        <f>'[1]Rates for Discussion'!$D$12</f>
        <v>1013.8429781871461</v>
      </c>
      <c r="K354" s="9">
        <f t="shared" si="11"/>
        <v>-8531.4886614448333</v>
      </c>
      <c r="N354" s="12"/>
      <c r="O354" s="13"/>
      <c r="P354" s="13"/>
      <c r="Q354" s="13"/>
      <c r="R354" s="13"/>
    </row>
    <row r="355" spans="1:18" x14ac:dyDescent="0.25">
      <c r="A355" s="7">
        <v>532</v>
      </c>
      <c r="B355" s="7">
        <v>2006</v>
      </c>
      <c r="C355" s="8" t="s">
        <v>204</v>
      </c>
      <c r="D355" s="8" t="s">
        <v>266</v>
      </c>
      <c r="E355" s="8" t="s">
        <v>38</v>
      </c>
      <c r="F355" s="7" t="s">
        <v>39</v>
      </c>
      <c r="G355" s="8" t="s">
        <v>22</v>
      </c>
      <c r="H355" s="8" t="s">
        <v>204</v>
      </c>
      <c r="I355" s="9">
        <v>-4477</v>
      </c>
      <c r="J355" s="9">
        <f>'[1]Rates for Discussion'!$D$12</f>
        <v>1013.8429781871461</v>
      </c>
      <c r="K355" s="9">
        <f t="shared" si="11"/>
        <v>-2269.4875066719264</v>
      </c>
      <c r="N355" s="12"/>
      <c r="O355" s="13"/>
      <c r="P355" s="13"/>
      <c r="Q355" s="13"/>
      <c r="R355" s="13"/>
    </row>
    <row r="356" spans="1:18" x14ac:dyDescent="0.25">
      <c r="A356" s="7">
        <v>533</v>
      </c>
      <c r="B356" s="7">
        <v>2006</v>
      </c>
      <c r="C356" s="8" t="s">
        <v>206</v>
      </c>
      <c r="D356" s="8" t="s">
        <v>266</v>
      </c>
      <c r="E356" s="8" t="s">
        <v>38</v>
      </c>
      <c r="F356" s="7" t="s">
        <v>39</v>
      </c>
      <c r="G356" s="8" t="s">
        <v>22</v>
      </c>
      <c r="H356" s="8" t="s">
        <v>206</v>
      </c>
      <c r="I356" s="9">
        <v>-3200</v>
      </c>
      <c r="J356" s="9">
        <f>'[1]Rates for Discussion'!$D$12</f>
        <v>1013.8429781871461</v>
      </c>
      <c r="K356" s="9">
        <f t="shared" si="11"/>
        <v>-1622.1487650994336</v>
      </c>
      <c r="N356" s="12"/>
      <c r="O356" s="13"/>
      <c r="P356" s="13"/>
      <c r="Q356" s="13"/>
      <c r="R356" s="13"/>
    </row>
    <row r="357" spans="1:18" x14ac:dyDescent="0.25">
      <c r="A357" s="7">
        <v>534</v>
      </c>
      <c r="B357" s="7">
        <v>2006</v>
      </c>
      <c r="C357" s="8" t="s">
        <v>207</v>
      </c>
      <c r="D357" s="8" t="s">
        <v>266</v>
      </c>
      <c r="E357" s="8" t="s">
        <v>38</v>
      </c>
      <c r="F357" s="7" t="s">
        <v>39</v>
      </c>
      <c r="G357" s="8" t="s">
        <v>22</v>
      </c>
      <c r="H357" s="8" t="s">
        <v>207</v>
      </c>
      <c r="I357" s="9">
        <v>-183683</v>
      </c>
      <c r="J357" s="9">
        <f>'[1]Rates for Discussion'!$D$12</f>
        <v>1013.8429781871461</v>
      </c>
      <c r="K357" s="9">
        <f t="shared" si="11"/>
        <v>-93112.85988117478</v>
      </c>
      <c r="N357" s="12"/>
      <c r="O357" s="13"/>
      <c r="P357" s="13"/>
      <c r="Q357" s="13"/>
      <c r="R357" s="13"/>
    </row>
    <row r="358" spans="1:18" x14ac:dyDescent="0.25">
      <c r="A358" s="7">
        <v>535</v>
      </c>
      <c r="B358" s="7">
        <v>2006</v>
      </c>
      <c r="C358" s="8" t="s">
        <v>209</v>
      </c>
      <c r="D358" s="8" t="s">
        <v>266</v>
      </c>
      <c r="E358" s="8" t="s">
        <v>38</v>
      </c>
      <c r="F358" s="7" t="s">
        <v>39</v>
      </c>
      <c r="G358" s="8" t="s">
        <v>22</v>
      </c>
      <c r="H358" s="8" t="s">
        <v>209</v>
      </c>
      <c r="I358" s="9">
        <v>-77637</v>
      </c>
      <c r="J358" s="9">
        <f>'[1]Rates for Discussion'!$D$12</f>
        <v>1013.8429781871461</v>
      </c>
      <c r="K358" s="9">
        <f t="shared" si="11"/>
        <v>-39355.863648757724</v>
      </c>
      <c r="N358" s="12"/>
      <c r="O358" s="13"/>
      <c r="P358" s="13"/>
      <c r="Q358" s="13"/>
      <c r="R358" s="13"/>
    </row>
    <row r="359" spans="1:18" x14ac:dyDescent="0.25">
      <c r="A359" s="7">
        <v>536</v>
      </c>
      <c r="B359" s="7">
        <v>2006</v>
      </c>
      <c r="C359" s="8" t="s">
        <v>213</v>
      </c>
      <c r="D359" s="8" t="s">
        <v>266</v>
      </c>
      <c r="E359" s="8" t="s">
        <v>38</v>
      </c>
      <c r="F359" s="7" t="s">
        <v>39</v>
      </c>
      <c r="G359" s="8" t="s">
        <v>22</v>
      </c>
      <c r="H359" s="8" t="s">
        <v>213</v>
      </c>
      <c r="I359" s="9">
        <v>-13600</v>
      </c>
      <c r="J359" s="9">
        <f>'[1]Rates for Discussion'!$D$12</f>
        <v>1013.8429781871461</v>
      </c>
      <c r="K359" s="9">
        <f t="shared" si="11"/>
        <v>-6894.1322516725932</v>
      </c>
      <c r="N359" s="12"/>
      <c r="O359" s="13"/>
      <c r="P359" s="13"/>
      <c r="Q359" s="13"/>
      <c r="R359" s="13"/>
    </row>
    <row r="360" spans="1:18" x14ac:dyDescent="0.25">
      <c r="A360" s="7">
        <v>537</v>
      </c>
      <c r="B360" s="7">
        <v>2006</v>
      </c>
      <c r="C360" s="8" t="s">
        <v>119</v>
      </c>
      <c r="D360" s="8" t="s">
        <v>266</v>
      </c>
      <c r="E360" s="8" t="s">
        <v>38</v>
      </c>
      <c r="F360" s="7" t="s">
        <v>39</v>
      </c>
      <c r="G360" s="8" t="s">
        <v>22</v>
      </c>
      <c r="H360" s="8" t="s">
        <v>119</v>
      </c>
      <c r="I360" s="9">
        <v>-20000</v>
      </c>
      <c r="J360" s="9">
        <f>'[1]Rates for Discussion'!$D$12</f>
        <v>1013.8429781871461</v>
      </c>
      <c r="K360" s="9">
        <f t="shared" si="11"/>
        <v>-10138.42978187146</v>
      </c>
      <c r="N360" s="12"/>
      <c r="O360" s="13"/>
      <c r="P360" s="13"/>
      <c r="Q360" s="13"/>
      <c r="R360" s="13"/>
    </row>
    <row r="361" spans="1:18" x14ac:dyDescent="0.25">
      <c r="A361" s="7">
        <v>538</v>
      </c>
      <c r="B361" s="7">
        <v>2006</v>
      </c>
      <c r="C361" s="8" t="s">
        <v>215</v>
      </c>
      <c r="D361" s="8" t="s">
        <v>266</v>
      </c>
      <c r="E361" s="8" t="s">
        <v>38</v>
      </c>
      <c r="F361" s="7" t="s">
        <v>39</v>
      </c>
      <c r="G361" s="8" t="s">
        <v>22</v>
      </c>
      <c r="H361" s="8" t="s">
        <v>215</v>
      </c>
      <c r="I361" s="9">
        <v>-9281</v>
      </c>
      <c r="J361" s="9">
        <f>'[1]Rates for Discussion'!$D$12</f>
        <v>1013.8429781871461</v>
      </c>
      <c r="K361" s="9">
        <f t="shared" si="11"/>
        <v>-4704.7383402774512</v>
      </c>
      <c r="N361" s="12"/>
      <c r="O361" s="13"/>
      <c r="P361" s="13"/>
      <c r="Q361" s="13"/>
      <c r="R361" s="13"/>
    </row>
    <row r="362" spans="1:18" x14ac:dyDescent="0.25">
      <c r="A362" s="7">
        <v>539</v>
      </c>
      <c r="B362" s="7">
        <v>2006</v>
      </c>
      <c r="C362" s="8" t="s">
        <v>216</v>
      </c>
      <c r="D362" s="8" t="s">
        <v>266</v>
      </c>
      <c r="E362" s="8" t="s">
        <v>38</v>
      </c>
      <c r="F362" s="7" t="s">
        <v>39</v>
      </c>
      <c r="G362" s="8" t="s">
        <v>22</v>
      </c>
      <c r="H362" s="8" t="s">
        <v>216</v>
      </c>
      <c r="I362" s="9">
        <v>-49275</v>
      </c>
      <c r="J362" s="9">
        <f>'[1]Rates for Discussion'!$D$12</f>
        <v>1013.8429781871461</v>
      </c>
      <c r="K362" s="9">
        <f t="shared" si="11"/>
        <v>-24978.556375085813</v>
      </c>
      <c r="N362" s="12"/>
      <c r="O362" s="13"/>
      <c r="P362" s="13"/>
      <c r="Q362" s="13"/>
      <c r="R362" s="13"/>
    </row>
    <row r="363" spans="1:18" x14ac:dyDescent="0.25">
      <c r="A363" s="7">
        <v>540</v>
      </c>
      <c r="B363" s="7">
        <v>2006</v>
      </c>
      <c r="C363" s="8" t="s">
        <v>217</v>
      </c>
      <c r="D363" s="8" t="s">
        <v>266</v>
      </c>
      <c r="E363" s="8" t="s">
        <v>38</v>
      </c>
      <c r="F363" s="7" t="s">
        <v>39</v>
      </c>
      <c r="G363" s="8" t="s">
        <v>22</v>
      </c>
      <c r="H363" s="8" t="s">
        <v>217</v>
      </c>
      <c r="I363" s="9">
        <v>-3215</v>
      </c>
      <c r="J363" s="9">
        <f>'[1]Rates for Discussion'!$D$12</f>
        <v>1013.8429781871461</v>
      </c>
      <c r="K363" s="9">
        <f t="shared" si="11"/>
        <v>-1629.7525874358373</v>
      </c>
      <c r="N363" s="12"/>
      <c r="O363" s="13"/>
      <c r="P363" s="13"/>
      <c r="Q363" s="13"/>
      <c r="R363" s="13"/>
    </row>
    <row r="364" spans="1:18" x14ac:dyDescent="0.25">
      <c r="A364" s="7">
        <v>541</v>
      </c>
      <c r="B364" s="7">
        <v>2006</v>
      </c>
      <c r="C364" s="8" t="s">
        <v>219</v>
      </c>
      <c r="D364" s="8" t="s">
        <v>266</v>
      </c>
      <c r="E364" s="8" t="s">
        <v>38</v>
      </c>
      <c r="F364" s="7" t="s">
        <v>39</v>
      </c>
      <c r="G364" s="8" t="s">
        <v>22</v>
      </c>
      <c r="H364" s="8" t="s">
        <v>219</v>
      </c>
      <c r="I364" s="9">
        <v>-77000</v>
      </c>
      <c r="J364" s="9">
        <f>'[1]Rates for Discussion'!$D$12</f>
        <v>1013.8429781871461</v>
      </c>
      <c r="K364" s="9">
        <f t="shared" si="11"/>
        <v>-39032.954660205127</v>
      </c>
      <c r="N364" s="12"/>
      <c r="O364" s="13"/>
      <c r="P364" s="13"/>
      <c r="Q364" s="13"/>
      <c r="R364" s="13"/>
    </row>
    <row r="365" spans="1:18" x14ac:dyDescent="0.25">
      <c r="A365" s="7">
        <v>542</v>
      </c>
      <c r="B365" s="7">
        <v>2006</v>
      </c>
      <c r="C365" s="8" t="s">
        <v>220</v>
      </c>
      <c r="D365" s="8" t="s">
        <v>266</v>
      </c>
      <c r="E365" s="8" t="s">
        <v>38</v>
      </c>
      <c r="F365" s="7" t="s">
        <v>39</v>
      </c>
      <c r="G365" s="8" t="s">
        <v>22</v>
      </c>
      <c r="H365" s="8" t="s">
        <v>220</v>
      </c>
      <c r="I365" s="9">
        <v>-40881</v>
      </c>
      <c r="J365" s="9">
        <f>'[1]Rates for Discussion'!$D$12</f>
        <v>1013.8429781871461</v>
      </c>
      <c r="K365" s="9">
        <f t="shared" si="11"/>
        <v>-20723.457395634359</v>
      </c>
      <c r="N365" s="12"/>
      <c r="O365" s="13"/>
      <c r="P365" s="13"/>
      <c r="Q365" s="13"/>
      <c r="R365" s="13"/>
    </row>
    <row r="366" spans="1:18" x14ac:dyDescent="0.25">
      <c r="A366" s="7">
        <v>543</v>
      </c>
      <c r="B366" s="7">
        <v>2006</v>
      </c>
      <c r="C366" s="8" t="s">
        <v>221</v>
      </c>
      <c r="D366" s="8" t="s">
        <v>266</v>
      </c>
      <c r="E366" s="8" t="s">
        <v>38</v>
      </c>
      <c r="F366" s="7" t="s">
        <v>39</v>
      </c>
      <c r="G366" s="8" t="s">
        <v>22</v>
      </c>
      <c r="H366" s="8" t="s">
        <v>221</v>
      </c>
      <c r="I366" s="9">
        <v>-8394</v>
      </c>
      <c r="J366" s="9">
        <f>'[1]Rates for Discussion'!$D$12</f>
        <v>1013.8429781871461</v>
      </c>
      <c r="K366" s="9">
        <f t="shared" si="11"/>
        <v>-4255.0989794514526</v>
      </c>
      <c r="N366" s="12"/>
      <c r="O366" s="13"/>
      <c r="P366" s="13"/>
      <c r="Q366" s="13"/>
      <c r="R366" s="13"/>
    </row>
    <row r="367" spans="1:18" x14ac:dyDescent="0.25">
      <c r="A367" s="7">
        <v>544</v>
      </c>
      <c r="B367" s="7">
        <v>2006</v>
      </c>
      <c r="C367" s="8" t="s">
        <v>75</v>
      </c>
      <c r="D367" s="8" t="s">
        <v>266</v>
      </c>
      <c r="E367" s="8" t="s">
        <v>38</v>
      </c>
      <c r="F367" s="7" t="s">
        <v>39</v>
      </c>
      <c r="G367" s="8" t="s">
        <v>22</v>
      </c>
      <c r="H367" s="8" t="s">
        <v>75</v>
      </c>
      <c r="I367" s="9">
        <v>-252602</v>
      </c>
      <c r="J367" s="9">
        <f>'[1]Rates for Discussion'!$D$12</f>
        <v>1013.8429781871461</v>
      </c>
      <c r="K367" s="9">
        <f t="shared" si="11"/>
        <v>-128049.38198801473</v>
      </c>
      <c r="N367" s="12"/>
      <c r="O367" s="13"/>
      <c r="P367" s="13"/>
      <c r="Q367" s="13"/>
      <c r="R367" s="13"/>
    </row>
    <row r="368" spans="1:18" x14ac:dyDescent="0.25">
      <c r="A368" s="7">
        <v>545</v>
      </c>
      <c r="B368" s="7">
        <v>2006</v>
      </c>
      <c r="C368" s="8" t="s">
        <v>223</v>
      </c>
      <c r="D368" s="8" t="s">
        <v>266</v>
      </c>
      <c r="E368" s="8" t="s">
        <v>38</v>
      </c>
      <c r="F368" s="7" t="s">
        <v>39</v>
      </c>
      <c r="G368" s="8" t="s">
        <v>22</v>
      </c>
      <c r="H368" s="8" t="s">
        <v>223</v>
      </c>
      <c r="I368" s="9">
        <v>-3417</v>
      </c>
      <c r="J368" s="9">
        <f>'[1]Rates for Discussion'!$D$12</f>
        <v>1013.8429781871461</v>
      </c>
      <c r="K368" s="9">
        <f t="shared" si="11"/>
        <v>-1732.1507282327391</v>
      </c>
      <c r="N368" s="12"/>
      <c r="O368" s="13"/>
      <c r="P368" s="13"/>
      <c r="Q368" s="13"/>
      <c r="R368" s="13"/>
    </row>
    <row r="369" spans="1:18" x14ac:dyDescent="0.25">
      <c r="A369" s="7">
        <v>546</v>
      </c>
      <c r="B369" s="7">
        <v>2006</v>
      </c>
      <c r="C369" s="8" t="s">
        <v>227</v>
      </c>
      <c r="D369" s="8" t="s">
        <v>266</v>
      </c>
      <c r="E369" s="8" t="s">
        <v>38</v>
      </c>
      <c r="F369" s="7" t="s">
        <v>39</v>
      </c>
      <c r="G369" s="8" t="s">
        <v>22</v>
      </c>
      <c r="H369" s="8" t="s">
        <v>227</v>
      </c>
      <c r="I369" s="9">
        <v>-2072</v>
      </c>
      <c r="J369" s="9">
        <f>'[1]Rates for Discussion'!$D$12</f>
        <v>1013.8429781871461</v>
      </c>
      <c r="K369" s="9">
        <f t="shared" si="11"/>
        <v>-1050.3413254018833</v>
      </c>
      <c r="N369" s="12"/>
      <c r="O369" s="13"/>
      <c r="P369" s="13"/>
      <c r="Q369" s="13"/>
      <c r="R369" s="13"/>
    </row>
    <row r="370" spans="1:18" x14ac:dyDescent="0.25">
      <c r="A370" s="7">
        <v>547</v>
      </c>
      <c r="B370" s="7">
        <v>2006</v>
      </c>
      <c r="C370" s="8" t="s">
        <v>229</v>
      </c>
      <c r="D370" s="8" t="s">
        <v>266</v>
      </c>
      <c r="E370" s="8" t="s">
        <v>38</v>
      </c>
      <c r="F370" s="7" t="s">
        <v>39</v>
      </c>
      <c r="G370" s="8" t="s">
        <v>22</v>
      </c>
      <c r="H370" s="8" t="s">
        <v>229</v>
      </c>
      <c r="I370" s="9">
        <v>-17324</v>
      </c>
      <c r="J370" s="9">
        <f>'[1]Rates for Discussion'!$D$12</f>
        <v>1013.8429781871461</v>
      </c>
      <c r="K370" s="9">
        <f t="shared" si="11"/>
        <v>-8781.9078770570595</v>
      </c>
      <c r="N370" s="12"/>
      <c r="O370" s="13"/>
      <c r="P370" s="13"/>
      <c r="Q370" s="13"/>
      <c r="R370" s="13"/>
    </row>
    <row r="371" spans="1:18" x14ac:dyDescent="0.25">
      <c r="A371" s="7">
        <v>548</v>
      </c>
      <c r="B371" s="7">
        <v>2006</v>
      </c>
      <c r="C371" s="8" t="s">
        <v>230</v>
      </c>
      <c r="D371" s="8" t="s">
        <v>266</v>
      </c>
      <c r="E371" s="8" t="s">
        <v>38</v>
      </c>
      <c r="F371" s="7" t="s">
        <v>39</v>
      </c>
      <c r="G371" s="8" t="s">
        <v>22</v>
      </c>
      <c r="H371" s="8" t="s">
        <v>230</v>
      </c>
      <c r="I371" s="9">
        <v>-25569</v>
      </c>
      <c r="J371" s="9">
        <f>'[1]Rates for Discussion'!$D$12</f>
        <v>1013.8429781871461</v>
      </c>
      <c r="K371" s="9">
        <f t="shared" si="11"/>
        <v>-12961.475554633569</v>
      </c>
      <c r="N371" s="12"/>
      <c r="O371" s="13"/>
      <c r="P371" s="13"/>
      <c r="Q371" s="13"/>
      <c r="R371" s="13"/>
    </row>
    <row r="372" spans="1:18" x14ac:dyDescent="0.25">
      <c r="A372" s="7">
        <v>549</v>
      </c>
      <c r="B372" s="7">
        <v>2006</v>
      </c>
      <c r="C372" s="8" t="s">
        <v>231</v>
      </c>
      <c r="D372" s="8" t="s">
        <v>266</v>
      </c>
      <c r="E372" s="8" t="s">
        <v>38</v>
      </c>
      <c r="F372" s="7" t="s">
        <v>39</v>
      </c>
      <c r="G372" s="8" t="s">
        <v>22</v>
      </c>
      <c r="H372" s="8" t="s">
        <v>231</v>
      </c>
      <c r="I372" s="9">
        <v>-5300</v>
      </c>
      <c r="J372" s="9">
        <f>'[1]Rates for Discussion'!$D$12</f>
        <v>1013.8429781871461</v>
      </c>
      <c r="K372" s="9">
        <f t="shared" si="11"/>
        <v>-2686.683892195937</v>
      </c>
      <c r="N372" s="12"/>
      <c r="O372" s="13"/>
      <c r="P372" s="13"/>
      <c r="Q372" s="13"/>
      <c r="R372" s="13"/>
    </row>
    <row r="373" spans="1:18" x14ac:dyDescent="0.25">
      <c r="A373" s="7">
        <v>550</v>
      </c>
      <c r="B373" s="7">
        <v>2006</v>
      </c>
      <c r="C373" s="8" t="s">
        <v>232</v>
      </c>
      <c r="D373" s="8" t="s">
        <v>266</v>
      </c>
      <c r="E373" s="8" t="s">
        <v>38</v>
      </c>
      <c r="F373" s="7" t="s">
        <v>39</v>
      </c>
      <c r="G373" s="8" t="s">
        <v>22</v>
      </c>
      <c r="H373" s="8" t="s">
        <v>232</v>
      </c>
      <c r="I373" s="9">
        <v>-260</v>
      </c>
      <c r="J373" s="9">
        <f>'[1]Rates for Discussion'!$D$12</f>
        <v>1013.8429781871461</v>
      </c>
      <c r="K373" s="9">
        <f t="shared" si="11"/>
        <v>-131.79958716432898</v>
      </c>
      <c r="N373" s="12"/>
      <c r="O373" s="13"/>
      <c r="P373" s="13"/>
      <c r="Q373" s="13"/>
      <c r="R373" s="13"/>
    </row>
    <row r="374" spans="1:18" x14ac:dyDescent="0.25">
      <c r="A374" s="7">
        <v>551</v>
      </c>
      <c r="B374" s="7">
        <v>2006</v>
      </c>
      <c r="C374" s="8" t="s">
        <v>233</v>
      </c>
      <c r="D374" s="8" t="s">
        <v>266</v>
      </c>
      <c r="E374" s="8" t="s">
        <v>38</v>
      </c>
      <c r="F374" s="7" t="s">
        <v>39</v>
      </c>
      <c r="G374" s="8" t="s">
        <v>22</v>
      </c>
      <c r="H374" s="8" t="s">
        <v>233</v>
      </c>
      <c r="I374" s="9">
        <v>-7665</v>
      </c>
      <c r="J374" s="9">
        <f>'[1]Rates for Discussion'!$D$12</f>
        <v>1013.8429781871461</v>
      </c>
      <c r="K374" s="9">
        <f t="shared" si="11"/>
        <v>-3885.5532139022375</v>
      </c>
      <c r="N374" s="12"/>
      <c r="O374" s="13"/>
      <c r="P374" s="13"/>
      <c r="Q374" s="13"/>
      <c r="R374" s="13"/>
    </row>
    <row r="375" spans="1:18" x14ac:dyDescent="0.25">
      <c r="A375" s="7">
        <v>552</v>
      </c>
      <c r="B375" s="7">
        <v>2006</v>
      </c>
      <c r="C375" s="8" t="s">
        <v>235</v>
      </c>
      <c r="D375" s="8" t="s">
        <v>266</v>
      </c>
      <c r="E375" s="8" t="s">
        <v>38</v>
      </c>
      <c r="F375" s="7" t="s">
        <v>39</v>
      </c>
      <c r="G375" s="8" t="s">
        <v>22</v>
      </c>
      <c r="H375" s="8" t="s">
        <v>235</v>
      </c>
      <c r="I375" s="9">
        <v>-299493</v>
      </c>
      <c r="J375" s="9">
        <f>'[1]Rates for Discussion'!$D$12</f>
        <v>1013.8429781871461</v>
      </c>
      <c r="K375" s="9">
        <f t="shared" si="11"/>
        <v>-151819.43753310147</v>
      </c>
      <c r="N375" s="12"/>
      <c r="O375" s="13"/>
      <c r="P375" s="13"/>
      <c r="Q375" s="13"/>
      <c r="R375" s="13"/>
    </row>
    <row r="376" spans="1:18" x14ac:dyDescent="0.25">
      <c r="A376" s="7">
        <v>553</v>
      </c>
      <c r="B376" s="7">
        <v>2006</v>
      </c>
      <c r="C376" s="8" t="s">
        <v>236</v>
      </c>
      <c r="D376" s="8" t="s">
        <v>266</v>
      </c>
      <c r="E376" s="8" t="s">
        <v>38</v>
      </c>
      <c r="F376" s="7" t="s">
        <v>39</v>
      </c>
      <c r="G376" s="8" t="s">
        <v>22</v>
      </c>
      <c r="H376" s="8" t="s">
        <v>236</v>
      </c>
      <c r="I376" s="9">
        <v>-10225</v>
      </c>
      <c r="J376" s="9">
        <f>'[1]Rates for Discussion'!$D$12</f>
        <v>1013.8429781871461</v>
      </c>
      <c r="K376" s="9">
        <f t="shared" si="11"/>
        <v>-5183.2722259817838</v>
      </c>
      <c r="N376" s="12"/>
      <c r="O376" s="13"/>
      <c r="P376" s="13"/>
      <c r="Q376" s="13"/>
      <c r="R376" s="13"/>
    </row>
    <row r="377" spans="1:18" x14ac:dyDescent="0.25">
      <c r="A377" s="7">
        <v>554</v>
      </c>
      <c r="B377" s="7">
        <v>2006</v>
      </c>
      <c r="C377" s="8" t="s">
        <v>237</v>
      </c>
      <c r="D377" s="8" t="s">
        <v>266</v>
      </c>
      <c r="E377" s="8" t="s">
        <v>38</v>
      </c>
      <c r="F377" s="7" t="s">
        <v>39</v>
      </c>
      <c r="G377" s="8" t="s">
        <v>22</v>
      </c>
      <c r="H377" s="8" t="s">
        <v>237</v>
      </c>
      <c r="I377" s="9">
        <v>-11000</v>
      </c>
      <c r="J377" s="9">
        <f>'[1]Rates for Discussion'!$D$12</f>
        <v>1013.8429781871461</v>
      </c>
      <c r="K377" s="9">
        <f t="shared" si="11"/>
        <v>-5576.1363800293029</v>
      </c>
      <c r="N377" s="12"/>
      <c r="O377" s="13"/>
      <c r="P377" s="13"/>
      <c r="Q377" s="13"/>
      <c r="R377" s="13"/>
    </row>
    <row r="378" spans="1:18" x14ac:dyDescent="0.25">
      <c r="A378" s="7">
        <v>555</v>
      </c>
      <c r="B378" s="7">
        <v>2006</v>
      </c>
      <c r="C378" s="8" t="s">
        <v>239</v>
      </c>
      <c r="D378" s="8" t="s">
        <v>266</v>
      </c>
      <c r="E378" s="8" t="s">
        <v>38</v>
      </c>
      <c r="F378" s="7" t="s">
        <v>39</v>
      </c>
      <c r="G378" s="8" t="s">
        <v>22</v>
      </c>
      <c r="H378" s="8" t="s">
        <v>239</v>
      </c>
      <c r="I378" s="9">
        <v>-84922</v>
      </c>
      <c r="J378" s="9">
        <f>'[1]Rates for Discussion'!$D$12</f>
        <v>1013.8429781871461</v>
      </c>
      <c r="K378" s="9">
        <f t="shared" si="11"/>
        <v>-43048.786696804411</v>
      </c>
      <c r="N378" s="12"/>
      <c r="O378" s="13"/>
      <c r="P378" s="13"/>
      <c r="Q378" s="13"/>
      <c r="R378" s="13"/>
    </row>
    <row r="379" spans="1:18" x14ac:dyDescent="0.25">
      <c r="A379" s="7">
        <v>556</v>
      </c>
      <c r="B379" s="7">
        <v>2006</v>
      </c>
      <c r="C379" s="8" t="s">
        <v>78</v>
      </c>
      <c r="D379" s="8" t="s">
        <v>266</v>
      </c>
      <c r="E379" s="8" t="s">
        <v>38</v>
      </c>
      <c r="F379" s="7" t="s">
        <v>39</v>
      </c>
      <c r="G379" s="8" t="s">
        <v>22</v>
      </c>
      <c r="H379" s="8" t="s">
        <v>78</v>
      </c>
      <c r="I379" s="9">
        <v>-546974</v>
      </c>
      <c r="J379" s="9">
        <f>'[1]Rates for Discussion'!$D$12</f>
        <v>1013.8429781871461</v>
      </c>
      <c r="K379" s="9">
        <f t="shared" si="11"/>
        <v>-277272.87457546801</v>
      </c>
      <c r="N379" s="12"/>
      <c r="O379" s="13"/>
      <c r="P379" s="13"/>
      <c r="Q379" s="13"/>
      <c r="R379" s="13"/>
    </row>
    <row r="380" spans="1:18" x14ac:dyDescent="0.25">
      <c r="A380" s="7">
        <v>557</v>
      </c>
      <c r="B380" s="7">
        <v>2006</v>
      </c>
      <c r="C380" s="8" t="s">
        <v>240</v>
      </c>
      <c r="D380" s="8" t="s">
        <v>266</v>
      </c>
      <c r="E380" s="8" t="s">
        <v>38</v>
      </c>
      <c r="F380" s="7" t="s">
        <v>39</v>
      </c>
      <c r="G380" s="8" t="s">
        <v>22</v>
      </c>
      <c r="H380" s="8" t="s">
        <v>240</v>
      </c>
      <c r="I380" s="9">
        <v>-54840</v>
      </c>
      <c r="J380" s="9">
        <f>'[1]Rates for Discussion'!$D$12</f>
        <v>1013.8429781871461</v>
      </c>
      <c r="K380" s="9">
        <f t="shared" si="11"/>
        <v>-27799.574461891541</v>
      </c>
      <c r="N380" s="12"/>
      <c r="O380" s="13"/>
      <c r="P380" s="13"/>
      <c r="Q380" s="13"/>
      <c r="R380" s="13"/>
    </row>
    <row r="381" spans="1:18" x14ac:dyDescent="0.25">
      <c r="A381" s="7">
        <v>558</v>
      </c>
      <c r="B381" s="7">
        <v>2006</v>
      </c>
      <c r="C381" s="8" t="s">
        <v>241</v>
      </c>
      <c r="D381" s="8" t="s">
        <v>266</v>
      </c>
      <c r="E381" s="8" t="s">
        <v>38</v>
      </c>
      <c r="F381" s="7" t="s">
        <v>39</v>
      </c>
      <c r="G381" s="8" t="s">
        <v>22</v>
      </c>
      <c r="H381" s="8" t="s">
        <v>241</v>
      </c>
      <c r="I381" s="9">
        <v>-12930</v>
      </c>
      <c r="J381" s="9">
        <f>'[1]Rates for Discussion'!$D$12</f>
        <v>1013.8429781871461</v>
      </c>
      <c r="K381" s="9">
        <f t="shared" si="11"/>
        <v>-6554.4948539798997</v>
      </c>
      <c r="N381" s="12"/>
      <c r="O381" s="13"/>
      <c r="P381" s="13"/>
      <c r="Q381" s="13"/>
      <c r="R381" s="13"/>
    </row>
    <row r="382" spans="1:18" x14ac:dyDescent="0.25">
      <c r="A382" s="7">
        <v>559</v>
      </c>
      <c r="B382" s="7">
        <v>2006</v>
      </c>
      <c r="C382" s="8" t="s">
        <v>242</v>
      </c>
      <c r="D382" s="8" t="s">
        <v>266</v>
      </c>
      <c r="E382" s="8" t="s">
        <v>38</v>
      </c>
      <c r="F382" s="7" t="s">
        <v>39</v>
      </c>
      <c r="G382" s="8" t="s">
        <v>22</v>
      </c>
      <c r="H382" s="8" t="s">
        <v>242</v>
      </c>
      <c r="I382" s="9">
        <v>-182633</v>
      </c>
      <c r="J382" s="9">
        <f>'[1]Rates for Discussion'!$D$12</f>
        <v>1013.8429781871461</v>
      </c>
      <c r="K382" s="9">
        <f t="shared" si="11"/>
        <v>-92580.592317626521</v>
      </c>
      <c r="N382" s="12"/>
      <c r="O382" s="13"/>
      <c r="P382" s="13"/>
      <c r="Q382" s="13"/>
      <c r="R382" s="13"/>
    </row>
    <row r="383" spans="1:18" x14ac:dyDescent="0.25">
      <c r="A383" s="7">
        <v>560</v>
      </c>
      <c r="B383" s="7">
        <v>2006</v>
      </c>
      <c r="C383" s="8" t="s">
        <v>243</v>
      </c>
      <c r="D383" s="8" t="s">
        <v>266</v>
      </c>
      <c r="E383" s="8" t="s">
        <v>38</v>
      </c>
      <c r="F383" s="7" t="s">
        <v>39</v>
      </c>
      <c r="G383" s="8" t="s">
        <v>22</v>
      </c>
      <c r="H383" s="8" t="s">
        <v>243</v>
      </c>
      <c r="I383" s="9">
        <v>-2030</v>
      </c>
      <c r="J383" s="9">
        <f>'[1]Rates for Discussion'!$D$12</f>
        <v>1013.8429781871461</v>
      </c>
      <c r="K383" s="9">
        <f t="shared" si="11"/>
        <v>-1029.0506228599531</v>
      </c>
      <c r="N383" s="12"/>
      <c r="O383" s="13"/>
      <c r="P383" s="13"/>
      <c r="Q383" s="13"/>
      <c r="R383" s="13"/>
    </row>
    <row r="384" spans="1:18" x14ac:dyDescent="0.25">
      <c r="A384" s="7">
        <v>561</v>
      </c>
      <c r="B384" s="7">
        <v>2006</v>
      </c>
      <c r="C384" s="8" t="s">
        <v>244</v>
      </c>
      <c r="D384" s="8" t="s">
        <v>266</v>
      </c>
      <c r="E384" s="8" t="s">
        <v>38</v>
      </c>
      <c r="F384" s="7" t="s">
        <v>39</v>
      </c>
      <c r="G384" s="8" t="s">
        <v>22</v>
      </c>
      <c r="H384" s="8" t="s">
        <v>244</v>
      </c>
      <c r="I384" s="9">
        <v>-9398</v>
      </c>
      <c r="J384" s="9">
        <f>'[1]Rates for Discussion'!$D$12</f>
        <v>1013.8429781871461</v>
      </c>
      <c r="K384" s="9">
        <f t="shared" si="11"/>
        <v>-4764.048154501399</v>
      </c>
      <c r="N384" s="12"/>
      <c r="O384" s="13"/>
      <c r="P384" s="13"/>
      <c r="Q384" s="13"/>
      <c r="R384" s="13"/>
    </row>
    <row r="385" spans="1:18" x14ac:dyDescent="0.25">
      <c r="A385" s="7">
        <v>562</v>
      </c>
      <c r="B385" s="7">
        <v>2006</v>
      </c>
      <c r="C385" s="8" t="s">
        <v>245</v>
      </c>
      <c r="D385" s="8" t="s">
        <v>266</v>
      </c>
      <c r="E385" s="8" t="s">
        <v>38</v>
      </c>
      <c r="F385" s="7" t="s">
        <v>39</v>
      </c>
      <c r="G385" s="8" t="s">
        <v>22</v>
      </c>
      <c r="H385" s="8" t="s">
        <v>245</v>
      </c>
      <c r="I385" s="9">
        <v>-11112</v>
      </c>
      <c r="J385" s="9">
        <f>'[1]Rates for Discussion'!$D$12</f>
        <v>1013.8429781871461</v>
      </c>
      <c r="K385" s="9">
        <f t="shared" ref="K385:K400" si="12">(I385*J385)/2000</f>
        <v>-5632.9115868077834</v>
      </c>
      <c r="N385" s="12"/>
      <c r="O385" s="13"/>
      <c r="P385" s="13"/>
      <c r="Q385" s="13"/>
      <c r="R385" s="13"/>
    </row>
    <row r="386" spans="1:18" x14ac:dyDescent="0.25">
      <c r="A386" s="7">
        <v>563</v>
      </c>
      <c r="B386" s="7">
        <v>2006</v>
      </c>
      <c r="C386" s="8" t="s">
        <v>79</v>
      </c>
      <c r="D386" s="8" t="s">
        <v>266</v>
      </c>
      <c r="E386" s="8" t="s">
        <v>38</v>
      </c>
      <c r="F386" s="7" t="s">
        <v>39</v>
      </c>
      <c r="G386" s="8" t="s">
        <v>22</v>
      </c>
      <c r="H386" s="8" t="s">
        <v>79</v>
      </c>
      <c r="I386" s="9">
        <v>-43046</v>
      </c>
      <c r="J386" s="9">
        <f>'[1]Rates for Discussion'!$D$12</f>
        <v>1013.8429781871461</v>
      </c>
      <c r="K386" s="9">
        <f t="shared" si="12"/>
        <v>-21820.942419521947</v>
      </c>
      <c r="N386" s="12"/>
      <c r="O386" s="13"/>
      <c r="P386" s="13"/>
      <c r="Q386" s="13"/>
      <c r="R386" s="13"/>
    </row>
    <row r="387" spans="1:18" x14ac:dyDescent="0.25">
      <c r="A387" s="7">
        <v>564</v>
      </c>
      <c r="B387" s="7">
        <v>2006</v>
      </c>
      <c r="C387" s="8" t="s">
        <v>132</v>
      </c>
      <c r="D387" s="8" t="s">
        <v>266</v>
      </c>
      <c r="E387" s="8" t="s">
        <v>38</v>
      </c>
      <c r="F387" s="7" t="s">
        <v>39</v>
      </c>
      <c r="G387" s="8" t="s">
        <v>22</v>
      </c>
      <c r="H387" s="8" t="s">
        <v>132</v>
      </c>
      <c r="I387" s="9">
        <v>-186355</v>
      </c>
      <c r="J387" s="9">
        <f>'[1]Rates for Discussion'!$D$12</f>
        <v>1013.8429781871461</v>
      </c>
      <c r="K387" s="9">
        <f t="shared" si="12"/>
        <v>-94467.354100032811</v>
      </c>
      <c r="N387" s="12"/>
      <c r="O387" s="13"/>
      <c r="P387" s="13"/>
      <c r="Q387" s="13"/>
      <c r="R387" s="13"/>
    </row>
    <row r="388" spans="1:18" x14ac:dyDescent="0.25">
      <c r="A388" s="7">
        <v>565</v>
      </c>
      <c r="B388" s="7">
        <v>2006</v>
      </c>
      <c r="C388" s="8" t="s">
        <v>80</v>
      </c>
      <c r="D388" s="8" t="s">
        <v>266</v>
      </c>
      <c r="E388" s="8" t="s">
        <v>38</v>
      </c>
      <c r="F388" s="7" t="s">
        <v>39</v>
      </c>
      <c r="G388" s="8" t="s">
        <v>22</v>
      </c>
      <c r="H388" s="8" t="s">
        <v>80</v>
      </c>
      <c r="I388" s="9">
        <v>-215517</v>
      </c>
      <c r="J388" s="9">
        <f>'[1]Rates for Discussion'!$D$12</f>
        <v>1013.8429781871461</v>
      </c>
      <c r="K388" s="9">
        <f t="shared" si="12"/>
        <v>-109250.19856497958</v>
      </c>
      <c r="N388" s="12"/>
      <c r="O388" s="13"/>
      <c r="P388" s="13"/>
      <c r="Q388" s="13"/>
      <c r="R388" s="13"/>
    </row>
    <row r="389" spans="1:18" x14ac:dyDescent="0.25">
      <c r="A389" s="7">
        <v>566</v>
      </c>
      <c r="B389" s="7">
        <v>2006</v>
      </c>
      <c r="C389" s="8" t="s">
        <v>248</v>
      </c>
      <c r="D389" s="8" t="s">
        <v>266</v>
      </c>
      <c r="E389" s="8" t="s">
        <v>38</v>
      </c>
      <c r="F389" s="7" t="s">
        <v>39</v>
      </c>
      <c r="G389" s="8" t="s">
        <v>22</v>
      </c>
      <c r="H389" s="8" t="s">
        <v>248</v>
      </c>
      <c r="I389" s="9">
        <v>-23099</v>
      </c>
      <c r="J389" s="9">
        <f>'[1]Rates for Discussion'!$D$12</f>
        <v>1013.8429781871461</v>
      </c>
      <c r="K389" s="9">
        <f t="shared" si="12"/>
        <v>-11709.379476572443</v>
      </c>
      <c r="N389" s="12"/>
      <c r="O389" s="13"/>
      <c r="P389" s="13"/>
      <c r="Q389" s="13"/>
      <c r="R389" s="13"/>
    </row>
    <row r="390" spans="1:18" x14ac:dyDescent="0.25">
      <c r="A390" s="7">
        <v>567</v>
      </c>
      <c r="B390" s="7">
        <v>2006</v>
      </c>
      <c r="C390" s="8" t="s">
        <v>249</v>
      </c>
      <c r="D390" s="8" t="s">
        <v>266</v>
      </c>
      <c r="E390" s="8" t="s">
        <v>38</v>
      </c>
      <c r="F390" s="7" t="s">
        <v>39</v>
      </c>
      <c r="G390" s="8" t="s">
        <v>22</v>
      </c>
      <c r="H390" s="8" t="s">
        <v>249</v>
      </c>
      <c r="I390" s="9">
        <v>-16202</v>
      </c>
      <c r="J390" s="9">
        <f>'[1]Rates for Discussion'!$D$12</f>
        <v>1013.8429781871461</v>
      </c>
      <c r="K390" s="9">
        <f t="shared" si="12"/>
        <v>-8213.1419662940698</v>
      </c>
      <c r="N390" s="12"/>
      <c r="O390" s="13"/>
      <c r="P390" s="13"/>
      <c r="Q390" s="13"/>
      <c r="R390" s="13"/>
    </row>
    <row r="391" spans="1:18" x14ac:dyDescent="0.25">
      <c r="A391" s="7">
        <v>568</v>
      </c>
      <c r="B391" s="7">
        <v>2006</v>
      </c>
      <c r="C391" s="8" t="s">
        <v>250</v>
      </c>
      <c r="D391" s="8" t="s">
        <v>266</v>
      </c>
      <c r="E391" s="8" t="s">
        <v>38</v>
      </c>
      <c r="F391" s="7" t="s">
        <v>39</v>
      </c>
      <c r="G391" s="8" t="s">
        <v>22</v>
      </c>
      <c r="H391" s="8" t="s">
        <v>250</v>
      </c>
      <c r="I391" s="9">
        <v>-29170</v>
      </c>
      <c r="J391" s="9">
        <f>'[1]Rates for Discussion'!$D$12</f>
        <v>1013.8429781871461</v>
      </c>
      <c r="K391" s="9">
        <f t="shared" si="12"/>
        <v>-14786.899836859526</v>
      </c>
      <c r="N391" s="12"/>
      <c r="O391" s="13"/>
      <c r="P391" s="13"/>
      <c r="Q391" s="13"/>
      <c r="R391" s="13"/>
    </row>
    <row r="392" spans="1:18" x14ac:dyDescent="0.25">
      <c r="A392" s="7">
        <v>569</v>
      </c>
      <c r="B392" s="7">
        <v>2006</v>
      </c>
      <c r="C392" s="8" t="s">
        <v>251</v>
      </c>
      <c r="D392" s="8" t="s">
        <v>266</v>
      </c>
      <c r="E392" s="8" t="s">
        <v>38</v>
      </c>
      <c r="F392" s="7" t="s">
        <v>39</v>
      </c>
      <c r="G392" s="8" t="s">
        <v>22</v>
      </c>
      <c r="H392" s="8" t="s">
        <v>251</v>
      </c>
      <c r="I392" s="9">
        <v>-18966</v>
      </c>
      <c r="J392" s="9">
        <f>'[1]Rates for Discussion'!$D$12</f>
        <v>1013.8429781871461</v>
      </c>
      <c r="K392" s="9">
        <f t="shared" si="12"/>
        <v>-9614.2729621487051</v>
      </c>
      <c r="N392" s="12"/>
      <c r="O392" s="13"/>
      <c r="P392" s="13"/>
      <c r="Q392" s="13"/>
      <c r="R392" s="13"/>
    </row>
    <row r="393" spans="1:18" x14ac:dyDescent="0.25">
      <c r="A393" s="7">
        <v>570</v>
      </c>
      <c r="B393" s="7">
        <v>2006</v>
      </c>
      <c r="C393" s="8" t="s">
        <v>252</v>
      </c>
      <c r="D393" s="8" t="s">
        <v>266</v>
      </c>
      <c r="E393" s="8" t="s">
        <v>38</v>
      </c>
      <c r="F393" s="7" t="s">
        <v>39</v>
      </c>
      <c r="G393" s="8" t="s">
        <v>22</v>
      </c>
      <c r="H393" s="8" t="s">
        <v>252</v>
      </c>
      <c r="I393" s="9">
        <v>-115860</v>
      </c>
      <c r="J393" s="9">
        <f>'[1]Rates for Discussion'!$D$12</f>
        <v>1013.8429781871461</v>
      </c>
      <c r="K393" s="9">
        <f t="shared" si="12"/>
        <v>-58731.92372638137</v>
      </c>
      <c r="N393" s="12"/>
      <c r="O393" s="13"/>
      <c r="P393" s="13"/>
      <c r="Q393" s="13"/>
      <c r="R393" s="13"/>
    </row>
    <row r="394" spans="1:18" x14ac:dyDescent="0.25">
      <c r="A394" s="7">
        <v>571</v>
      </c>
      <c r="B394" s="7">
        <v>2006</v>
      </c>
      <c r="C394" s="8" t="s">
        <v>81</v>
      </c>
      <c r="D394" s="8" t="s">
        <v>266</v>
      </c>
      <c r="E394" s="8" t="s">
        <v>38</v>
      </c>
      <c r="F394" s="7" t="s">
        <v>39</v>
      </c>
      <c r="G394" s="8" t="s">
        <v>22</v>
      </c>
      <c r="H394" s="8" t="s">
        <v>81</v>
      </c>
      <c r="I394" s="9">
        <v>-9162</v>
      </c>
      <c r="J394" s="9">
        <f>'[1]Rates for Discussion'!$D$12</f>
        <v>1013.8429781871461</v>
      </c>
      <c r="K394" s="9">
        <f t="shared" si="12"/>
        <v>-4644.4146830753161</v>
      </c>
      <c r="N394" s="12"/>
      <c r="O394" s="13"/>
      <c r="P394" s="13"/>
      <c r="Q394" s="13"/>
      <c r="R394" s="13"/>
    </row>
    <row r="395" spans="1:18" x14ac:dyDescent="0.25">
      <c r="A395" s="7">
        <v>572</v>
      </c>
      <c r="B395" s="7">
        <v>2006</v>
      </c>
      <c r="C395" s="8" t="s">
        <v>83</v>
      </c>
      <c r="D395" s="8" t="s">
        <v>266</v>
      </c>
      <c r="E395" s="8" t="s">
        <v>38</v>
      </c>
      <c r="F395" s="7" t="s">
        <v>39</v>
      </c>
      <c r="G395" s="8" t="s">
        <v>22</v>
      </c>
      <c r="H395" s="8" t="s">
        <v>83</v>
      </c>
      <c r="I395" s="9">
        <v>-618699</v>
      </c>
      <c r="J395" s="9">
        <f>'[1]Rates for Discussion'!$D$12</f>
        <v>1013.8429781871461</v>
      </c>
      <c r="K395" s="9">
        <f t="shared" si="12"/>
        <v>-313631.8183807045</v>
      </c>
      <c r="N395" s="12"/>
      <c r="O395" s="13"/>
      <c r="P395" s="13"/>
      <c r="Q395" s="13"/>
      <c r="R395" s="13"/>
    </row>
    <row r="396" spans="1:18" x14ac:dyDescent="0.25">
      <c r="A396" s="7">
        <v>573</v>
      </c>
      <c r="B396" s="7">
        <v>2006</v>
      </c>
      <c r="C396" s="8" t="s">
        <v>258</v>
      </c>
      <c r="D396" s="8" t="s">
        <v>266</v>
      </c>
      <c r="E396" s="8" t="s">
        <v>38</v>
      </c>
      <c r="F396" s="7" t="s">
        <v>39</v>
      </c>
      <c r="G396" s="8" t="s">
        <v>22</v>
      </c>
      <c r="H396" s="8" t="s">
        <v>258</v>
      </c>
      <c r="I396" s="9">
        <v>-15432</v>
      </c>
      <c r="J396" s="9">
        <f>'[1]Rates for Discussion'!$D$12</f>
        <v>1013.8429781871461</v>
      </c>
      <c r="K396" s="9">
        <f t="shared" si="12"/>
        <v>-7822.8124196920189</v>
      </c>
      <c r="N396" s="12"/>
      <c r="O396" s="13"/>
      <c r="P396" s="13"/>
      <c r="Q396" s="13"/>
      <c r="R396" s="13"/>
    </row>
    <row r="397" spans="1:18" x14ac:dyDescent="0.25">
      <c r="A397" s="7">
        <v>574</v>
      </c>
      <c r="B397" s="7">
        <v>2006</v>
      </c>
      <c r="C397" s="8" t="s">
        <v>260</v>
      </c>
      <c r="D397" s="8" t="s">
        <v>266</v>
      </c>
      <c r="E397" s="8" t="s">
        <v>38</v>
      </c>
      <c r="F397" s="7" t="s">
        <v>39</v>
      </c>
      <c r="G397" s="8" t="s">
        <v>22</v>
      </c>
      <c r="H397" s="8" t="s">
        <v>260</v>
      </c>
      <c r="I397" s="9">
        <v>-2765</v>
      </c>
      <c r="J397" s="9">
        <f>'[1]Rates for Discussion'!$D$12</f>
        <v>1013.8429781871461</v>
      </c>
      <c r="K397" s="9">
        <f t="shared" si="12"/>
        <v>-1401.6379173437294</v>
      </c>
      <c r="N397" s="12"/>
      <c r="O397" s="13"/>
      <c r="P397" s="13"/>
      <c r="Q397" s="13"/>
      <c r="R397" s="13"/>
    </row>
    <row r="398" spans="1:18" x14ac:dyDescent="0.25">
      <c r="A398" s="7">
        <v>575</v>
      </c>
      <c r="B398" s="7">
        <v>2006</v>
      </c>
      <c r="C398" s="8" t="s">
        <v>261</v>
      </c>
      <c r="D398" s="8" t="s">
        <v>266</v>
      </c>
      <c r="E398" s="8" t="s">
        <v>38</v>
      </c>
      <c r="F398" s="7" t="s">
        <v>39</v>
      </c>
      <c r="G398" s="8" t="s">
        <v>22</v>
      </c>
      <c r="H398" s="8" t="s">
        <v>261</v>
      </c>
      <c r="I398" s="9">
        <v>-74264</v>
      </c>
      <c r="J398" s="9">
        <f>'[1]Rates for Discussion'!$D$12</f>
        <v>1013.8429781871461</v>
      </c>
      <c r="K398" s="9">
        <f t="shared" si="12"/>
        <v>-37646.017466045101</v>
      </c>
      <c r="N398" s="12"/>
      <c r="O398" s="13"/>
      <c r="P398" s="13"/>
      <c r="Q398" s="13"/>
      <c r="R398" s="13"/>
    </row>
    <row r="399" spans="1:18" x14ac:dyDescent="0.25">
      <c r="A399" s="7">
        <v>576</v>
      </c>
      <c r="B399" s="7">
        <v>2006</v>
      </c>
      <c r="C399" s="8" t="s">
        <v>263</v>
      </c>
      <c r="D399" s="8" t="s">
        <v>266</v>
      </c>
      <c r="E399" s="8" t="s">
        <v>38</v>
      </c>
      <c r="F399" s="7" t="s">
        <v>39</v>
      </c>
      <c r="G399" s="8" t="s">
        <v>22</v>
      </c>
      <c r="H399" s="8" t="s">
        <v>263</v>
      </c>
      <c r="I399" s="9">
        <v>-515</v>
      </c>
      <c r="J399" s="9">
        <f>'[1]Rates for Discussion'!$D$12</f>
        <v>1013.8429781871461</v>
      </c>
      <c r="K399" s="9">
        <f t="shared" si="12"/>
        <v>-261.06456688319008</v>
      </c>
      <c r="N399" s="12"/>
      <c r="O399" s="13"/>
      <c r="P399" s="13"/>
      <c r="Q399" s="13"/>
      <c r="R399" s="13"/>
    </row>
    <row r="400" spans="1:18" x14ac:dyDescent="0.25">
      <c r="A400" s="7">
        <v>577</v>
      </c>
      <c r="B400" s="7">
        <v>2006</v>
      </c>
      <c r="C400" s="8" t="s">
        <v>265</v>
      </c>
      <c r="D400" s="8" t="s">
        <v>266</v>
      </c>
      <c r="E400" s="8" t="s">
        <v>38</v>
      </c>
      <c r="F400" s="7" t="s">
        <v>39</v>
      </c>
      <c r="G400" s="8" t="s">
        <v>22</v>
      </c>
      <c r="H400" s="8" t="s">
        <v>265</v>
      </c>
      <c r="I400" s="9">
        <v>-425</v>
      </c>
      <c r="J400" s="9">
        <f>'[1]Rates for Discussion'!$D$12</f>
        <v>1013.8429781871461</v>
      </c>
      <c r="K400" s="9">
        <f t="shared" si="12"/>
        <v>-215.44163286476854</v>
      </c>
      <c r="N400" s="12"/>
      <c r="O400" s="13"/>
      <c r="P400" s="13"/>
      <c r="Q400" s="13"/>
      <c r="R400" s="13"/>
    </row>
    <row r="401" spans="1:19" x14ac:dyDescent="0.25">
      <c r="A401" s="7">
        <v>617</v>
      </c>
      <c r="B401" s="7">
        <v>2007</v>
      </c>
      <c r="C401" s="8" t="s">
        <v>18</v>
      </c>
      <c r="D401" s="8" t="s">
        <v>19</v>
      </c>
      <c r="E401" s="8" t="s">
        <v>20</v>
      </c>
      <c r="F401" s="7" t="s">
        <v>21</v>
      </c>
      <c r="G401" s="8" t="s">
        <v>22</v>
      </c>
      <c r="H401" s="8" t="s">
        <v>18</v>
      </c>
      <c r="I401" s="9">
        <v>88728.5</v>
      </c>
      <c r="J401" s="10">
        <v>0</v>
      </c>
      <c r="K401" s="10">
        <f>(J401*I401)/2000</f>
        <v>0</v>
      </c>
      <c r="L401" s="10"/>
      <c r="M401" s="11" t="s">
        <v>23</v>
      </c>
      <c r="N401" s="12"/>
      <c r="O401" s="13"/>
      <c r="P401" s="13"/>
      <c r="Q401" s="13"/>
      <c r="R401" s="13"/>
    </row>
    <row r="402" spans="1:19" x14ac:dyDescent="0.25">
      <c r="A402" s="7">
        <v>618</v>
      </c>
      <c r="B402" s="7">
        <v>2007</v>
      </c>
      <c r="C402" s="8" t="s">
        <v>24</v>
      </c>
      <c r="D402" s="8" t="s">
        <v>19</v>
      </c>
      <c r="E402" s="8" t="s">
        <v>20</v>
      </c>
      <c r="F402" s="7" t="s">
        <v>21</v>
      </c>
      <c r="G402" s="8" t="s">
        <v>22</v>
      </c>
      <c r="H402" s="8" t="s">
        <v>24</v>
      </c>
      <c r="I402" s="9">
        <v>436208.3</v>
      </c>
      <c r="J402" s="10">
        <v>0</v>
      </c>
      <c r="K402" s="10">
        <f>(J402*I402)/2000</f>
        <v>0</v>
      </c>
      <c r="L402" s="10"/>
      <c r="M402" s="11" t="s">
        <v>23</v>
      </c>
      <c r="N402" s="12"/>
      <c r="O402" s="13"/>
      <c r="P402" s="13"/>
      <c r="Q402" s="13"/>
      <c r="R402" s="13"/>
    </row>
    <row r="403" spans="1:19" x14ac:dyDescent="0.25">
      <c r="A403" s="7">
        <v>620</v>
      </c>
      <c r="B403" s="7">
        <v>2007</v>
      </c>
      <c r="C403" s="8" t="s">
        <v>25</v>
      </c>
      <c r="D403" s="8" t="s">
        <v>19</v>
      </c>
      <c r="E403" s="8" t="s">
        <v>20</v>
      </c>
      <c r="F403" s="7" t="s">
        <v>21</v>
      </c>
      <c r="G403" s="8" t="s">
        <v>22</v>
      </c>
      <c r="H403" s="8" t="s">
        <v>25</v>
      </c>
      <c r="I403" s="9">
        <v>52146.400000000001</v>
      </c>
      <c r="J403" s="10">
        <v>0</v>
      </c>
      <c r="K403" s="10">
        <f>(J403*I403)/2000</f>
        <v>0</v>
      </c>
      <c r="L403" s="10"/>
      <c r="M403" s="11" t="s">
        <v>23</v>
      </c>
      <c r="N403" s="12"/>
      <c r="O403" s="13"/>
      <c r="P403" s="13"/>
      <c r="Q403" s="13"/>
      <c r="R403" s="13"/>
    </row>
    <row r="404" spans="1:19" x14ac:dyDescent="0.25">
      <c r="A404" s="7">
        <v>621</v>
      </c>
      <c r="B404" s="7">
        <v>2007</v>
      </c>
      <c r="C404" s="8" t="s">
        <v>26</v>
      </c>
      <c r="D404" s="8" t="s">
        <v>19</v>
      </c>
      <c r="E404" s="8" t="s">
        <v>20</v>
      </c>
      <c r="F404" s="7" t="s">
        <v>21</v>
      </c>
      <c r="G404" s="8" t="s">
        <v>22</v>
      </c>
      <c r="H404" s="8" t="s">
        <v>26</v>
      </c>
      <c r="I404" s="9">
        <v>176100.2</v>
      </c>
      <c r="J404" s="10">
        <v>0</v>
      </c>
      <c r="K404" s="10">
        <f>(J404*I404)/2000</f>
        <v>0</v>
      </c>
      <c r="L404" s="10"/>
      <c r="M404" s="11" t="s">
        <v>23</v>
      </c>
      <c r="N404" s="12"/>
      <c r="O404" s="13"/>
      <c r="P404" s="13"/>
      <c r="Q404" s="13"/>
      <c r="R404" s="13"/>
    </row>
    <row r="405" spans="1:19" x14ac:dyDescent="0.25">
      <c r="A405" s="7">
        <v>623</v>
      </c>
      <c r="B405" s="7">
        <v>2007</v>
      </c>
      <c r="C405" s="8" t="s">
        <v>27</v>
      </c>
      <c r="D405" s="8" t="s">
        <v>19</v>
      </c>
      <c r="E405" s="8" t="s">
        <v>20</v>
      </c>
      <c r="F405" s="7" t="s">
        <v>21</v>
      </c>
      <c r="G405" s="8" t="s">
        <v>22</v>
      </c>
      <c r="H405" s="8" t="s">
        <v>27</v>
      </c>
      <c r="I405" s="9">
        <v>401050.43</v>
      </c>
      <c r="J405" s="10">
        <v>0</v>
      </c>
      <c r="K405" s="10">
        <f>(J405*I405)/2000</f>
        <v>0</v>
      </c>
      <c r="L405" s="10"/>
      <c r="M405" s="11" t="s">
        <v>23</v>
      </c>
      <c r="N405" s="12"/>
      <c r="O405" s="13"/>
      <c r="P405" s="13"/>
      <c r="Q405" s="13"/>
      <c r="R405" s="13"/>
    </row>
    <row r="406" spans="1:19" x14ac:dyDescent="0.2">
      <c r="A406" s="7">
        <v>627</v>
      </c>
      <c r="B406" s="7">
        <v>2007</v>
      </c>
      <c r="C406" s="8" t="s">
        <v>55</v>
      </c>
      <c r="D406" s="8" t="s">
        <v>56</v>
      </c>
      <c r="E406" s="8" t="s">
        <v>20</v>
      </c>
      <c r="F406" s="7" t="s">
        <v>57</v>
      </c>
      <c r="G406" s="8" t="s">
        <v>22</v>
      </c>
      <c r="H406" s="8" t="s">
        <v>55</v>
      </c>
      <c r="I406" s="9">
        <v>2366043</v>
      </c>
      <c r="J406" s="9">
        <f t="shared" ref="J406:J414" si="13">(K406*2000)/I406</f>
        <v>2509.6325806420255</v>
      </c>
      <c r="K406" s="9">
        <v>2968949.3</v>
      </c>
      <c r="M406" s="14"/>
      <c r="N406" s="12"/>
      <c r="O406" s="13"/>
      <c r="P406" s="13"/>
      <c r="Q406" s="13"/>
      <c r="R406" s="13"/>
      <c r="S406" s="7" t="s">
        <v>59</v>
      </c>
    </row>
    <row r="407" spans="1:19" x14ac:dyDescent="0.2">
      <c r="A407" s="7">
        <v>628</v>
      </c>
      <c r="B407" s="7">
        <v>2007</v>
      </c>
      <c r="C407" s="8" t="s">
        <v>63</v>
      </c>
      <c r="D407" s="8" t="s">
        <v>56</v>
      </c>
      <c r="E407" s="8" t="s">
        <v>20</v>
      </c>
      <c r="F407" s="7" t="s">
        <v>57</v>
      </c>
      <c r="G407" s="8" t="s">
        <v>22</v>
      </c>
      <c r="H407" s="8" t="s">
        <v>63</v>
      </c>
      <c r="I407" s="9">
        <v>2776869</v>
      </c>
      <c r="J407" s="9">
        <f t="shared" si="13"/>
        <v>2420.5408501445331</v>
      </c>
      <c r="K407" s="16">
        <v>3360762.4249999998</v>
      </c>
      <c r="M407" s="14"/>
      <c r="N407" s="12"/>
      <c r="O407" s="13"/>
      <c r="P407" s="13"/>
      <c r="Q407" s="13"/>
      <c r="R407" s="13"/>
      <c r="S407" s="7" t="s">
        <v>59</v>
      </c>
    </row>
    <row r="408" spans="1:19" x14ac:dyDescent="0.25">
      <c r="A408" s="7">
        <v>629</v>
      </c>
      <c r="B408" s="7">
        <v>2007</v>
      </c>
      <c r="C408" s="8" t="s">
        <v>40</v>
      </c>
      <c r="D408" s="8" t="s">
        <v>56</v>
      </c>
      <c r="E408" s="8" t="s">
        <v>20</v>
      </c>
      <c r="F408" s="7" t="s">
        <v>41</v>
      </c>
      <c r="G408" s="8" t="s">
        <v>22</v>
      </c>
      <c r="H408" s="8" t="s">
        <v>40</v>
      </c>
      <c r="I408" s="9">
        <v>182970</v>
      </c>
      <c r="J408" s="9">
        <f t="shared" si="13"/>
        <v>1127.5436203061972</v>
      </c>
      <c r="K408" s="9">
        <v>103153.32810371245</v>
      </c>
      <c r="N408" s="12"/>
      <c r="O408" s="13"/>
      <c r="P408" s="13"/>
      <c r="Q408" s="13"/>
      <c r="R408" s="13"/>
      <c r="S408" s="7" t="s">
        <v>32</v>
      </c>
    </row>
    <row r="409" spans="1:19" x14ac:dyDescent="0.25">
      <c r="A409" s="7">
        <v>630</v>
      </c>
      <c r="B409" s="7">
        <v>2007</v>
      </c>
      <c r="C409" s="8" t="s">
        <v>47</v>
      </c>
      <c r="D409" s="8" t="s">
        <v>56</v>
      </c>
      <c r="E409" s="8" t="s">
        <v>20</v>
      </c>
      <c r="F409" s="7" t="s">
        <v>41</v>
      </c>
      <c r="G409" s="8" t="s">
        <v>22</v>
      </c>
      <c r="H409" s="8" t="s">
        <v>47</v>
      </c>
      <c r="I409" s="9">
        <v>636737.19999999995</v>
      </c>
      <c r="J409" s="9">
        <f t="shared" si="13"/>
        <v>783.94989064411186</v>
      </c>
      <c r="K409" s="9">
        <v>249585.02915451897</v>
      </c>
      <c r="N409" s="12"/>
      <c r="O409" s="13"/>
      <c r="P409" s="13"/>
      <c r="Q409" s="13"/>
      <c r="R409" s="13"/>
      <c r="S409" s="7" t="s">
        <v>32</v>
      </c>
    </row>
    <row r="410" spans="1:19" x14ac:dyDescent="0.25">
      <c r="A410" s="7">
        <v>632</v>
      </c>
      <c r="B410" s="7">
        <v>2007</v>
      </c>
      <c r="C410" s="8" t="s">
        <v>28</v>
      </c>
      <c r="D410" s="8" t="s">
        <v>29</v>
      </c>
      <c r="E410" s="8" t="s">
        <v>20</v>
      </c>
      <c r="F410" s="7" t="s">
        <v>30</v>
      </c>
      <c r="G410" s="8" t="s">
        <v>22</v>
      </c>
      <c r="H410" s="8" t="s">
        <v>28</v>
      </c>
      <c r="I410" s="9">
        <v>313.42</v>
      </c>
      <c r="J410" s="9">
        <f t="shared" si="13"/>
        <v>1963.3964030374577</v>
      </c>
      <c r="K410" s="9">
        <v>307.68385032000003</v>
      </c>
      <c r="N410" s="12"/>
      <c r="O410" s="13"/>
      <c r="P410" s="13"/>
      <c r="Q410" s="13"/>
      <c r="R410" s="13"/>
      <c r="S410" s="7" t="s">
        <v>32</v>
      </c>
    </row>
    <row r="411" spans="1:19" x14ac:dyDescent="0.25">
      <c r="A411" s="7">
        <v>634</v>
      </c>
      <c r="B411" s="7">
        <v>2007</v>
      </c>
      <c r="C411" s="8" t="s">
        <v>43</v>
      </c>
      <c r="D411" s="8" t="s">
        <v>29</v>
      </c>
      <c r="E411" s="8" t="s">
        <v>20</v>
      </c>
      <c r="F411" s="7" t="s">
        <v>41</v>
      </c>
      <c r="G411" s="8" t="s">
        <v>22</v>
      </c>
      <c r="H411" s="8" t="s">
        <v>43</v>
      </c>
      <c r="I411" s="9">
        <v>440914</v>
      </c>
      <c r="J411" s="9">
        <f t="shared" si="13"/>
        <v>391.94270735263399</v>
      </c>
      <c r="K411" s="9">
        <v>86406.513434839639</v>
      </c>
      <c r="N411" s="12"/>
      <c r="O411" s="13"/>
      <c r="P411" s="13"/>
      <c r="Q411" s="13"/>
      <c r="R411" s="13"/>
      <c r="S411" s="7" t="s">
        <v>32</v>
      </c>
    </row>
    <row r="412" spans="1:19" x14ac:dyDescent="0.25">
      <c r="A412" s="7">
        <v>635</v>
      </c>
      <c r="B412" s="7">
        <v>2007</v>
      </c>
      <c r="C412" s="8" t="s">
        <v>44</v>
      </c>
      <c r="D412" s="8" t="s">
        <v>29</v>
      </c>
      <c r="E412" s="8" t="s">
        <v>20</v>
      </c>
      <c r="F412" s="7" t="s">
        <v>41</v>
      </c>
      <c r="G412" s="8" t="s">
        <v>22</v>
      </c>
      <c r="H412" s="8" t="s">
        <v>44</v>
      </c>
      <c r="I412" s="9">
        <v>7927.5</v>
      </c>
      <c r="J412" s="9">
        <f t="shared" si="13"/>
        <v>1599.7328073884109</v>
      </c>
      <c r="K412" s="9">
        <v>6340.9409152858134</v>
      </c>
      <c r="N412" s="12"/>
      <c r="O412" s="13"/>
      <c r="P412" s="13"/>
      <c r="Q412" s="13"/>
      <c r="R412" s="13"/>
      <c r="S412" s="7" t="s">
        <v>32</v>
      </c>
    </row>
    <row r="413" spans="1:19" x14ac:dyDescent="0.25">
      <c r="A413" s="7">
        <v>636</v>
      </c>
      <c r="B413" s="7">
        <v>2007</v>
      </c>
      <c r="C413" s="8" t="s">
        <v>45</v>
      </c>
      <c r="D413" s="8" t="s">
        <v>29</v>
      </c>
      <c r="E413" s="8" t="s">
        <v>20</v>
      </c>
      <c r="F413" s="7" t="s">
        <v>41</v>
      </c>
      <c r="G413" s="8" t="s">
        <v>22</v>
      </c>
      <c r="H413" s="8" t="s">
        <v>45</v>
      </c>
      <c r="I413" s="9">
        <v>19646.900000000001</v>
      </c>
      <c r="J413" s="9">
        <f t="shared" si="13"/>
        <v>1159.4426591845654</v>
      </c>
      <c r="K413" s="9">
        <v>11389.726990366618</v>
      </c>
      <c r="N413" s="12"/>
      <c r="O413" s="13"/>
      <c r="P413" s="13"/>
      <c r="Q413" s="13"/>
      <c r="R413" s="13"/>
      <c r="S413" s="7" t="s">
        <v>32</v>
      </c>
    </row>
    <row r="414" spans="1:19" x14ac:dyDescent="0.25">
      <c r="A414" s="7">
        <v>637</v>
      </c>
      <c r="B414" s="7">
        <v>2007</v>
      </c>
      <c r="C414" s="8" t="s">
        <v>46</v>
      </c>
      <c r="D414" s="8" t="s">
        <v>29</v>
      </c>
      <c r="E414" s="8" t="s">
        <v>20</v>
      </c>
      <c r="F414" s="7" t="s">
        <v>41</v>
      </c>
      <c r="G414" s="8" t="s">
        <v>22</v>
      </c>
      <c r="H414" s="8" t="s">
        <v>46</v>
      </c>
      <c r="I414" s="9">
        <v>8908</v>
      </c>
      <c r="J414" s="9">
        <f t="shared" si="13"/>
        <v>1324.5215387832911</v>
      </c>
      <c r="K414" s="9">
        <v>5899.4189337407788</v>
      </c>
      <c r="N414" s="12"/>
      <c r="O414" s="13"/>
      <c r="P414" s="13"/>
      <c r="Q414" s="13"/>
      <c r="R414" s="13"/>
      <c r="S414" s="7" t="s">
        <v>32</v>
      </c>
    </row>
    <row r="415" spans="1:19" x14ac:dyDescent="0.25">
      <c r="A415" s="7">
        <v>639</v>
      </c>
      <c r="B415" s="7">
        <v>2007</v>
      </c>
      <c r="C415" s="8" t="s">
        <v>48</v>
      </c>
      <c r="D415" s="8" t="s">
        <v>29</v>
      </c>
      <c r="E415" s="8" t="s">
        <v>20</v>
      </c>
      <c r="F415" s="7" t="s">
        <v>21</v>
      </c>
      <c r="G415" s="8" t="s">
        <v>22</v>
      </c>
      <c r="H415" s="8" t="s">
        <v>48</v>
      </c>
      <c r="I415" s="9">
        <v>402465.2</v>
      </c>
      <c r="J415" s="10">
        <v>0</v>
      </c>
      <c r="K415" s="10">
        <f>(J415*I415)/2000</f>
        <v>0</v>
      </c>
      <c r="L415" s="10"/>
      <c r="M415" s="11" t="s">
        <v>49</v>
      </c>
      <c r="N415" s="12"/>
      <c r="O415" s="13"/>
      <c r="P415" s="13"/>
      <c r="Q415" s="13"/>
      <c r="R415" s="13"/>
    </row>
    <row r="416" spans="1:19" x14ac:dyDescent="0.25">
      <c r="A416" s="7">
        <v>642</v>
      </c>
      <c r="B416" s="7">
        <v>2007</v>
      </c>
      <c r="C416" s="8" t="s">
        <v>53</v>
      </c>
      <c r="D416" s="8" t="s">
        <v>29</v>
      </c>
      <c r="E416" s="8" t="s">
        <v>20</v>
      </c>
      <c r="F416" s="7" t="s">
        <v>41</v>
      </c>
      <c r="G416" s="8" t="s">
        <v>22</v>
      </c>
      <c r="H416" s="8" t="s">
        <v>53</v>
      </c>
      <c r="I416" s="9">
        <v>13208</v>
      </c>
      <c r="J416" s="9">
        <f>(K416*2000)/I416</f>
        <v>1471.3440376388919</v>
      </c>
      <c r="K416" s="9">
        <v>9716.756024567243</v>
      </c>
      <c r="N416" s="12"/>
      <c r="O416" s="13"/>
      <c r="P416" s="13"/>
      <c r="Q416" s="13"/>
      <c r="R416" s="13"/>
      <c r="S416" s="7" t="s">
        <v>32</v>
      </c>
    </row>
    <row r="417" spans="1:19" x14ac:dyDescent="0.25">
      <c r="A417" s="7">
        <v>643</v>
      </c>
      <c r="B417" s="7">
        <v>2007</v>
      </c>
      <c r="C417" s="8" t="s">
        <v>54</v>
      </c>
      <c r="D417" s="8" t="s">
        <v>29</v>
      </c>
      <c r="E417" s="8" t="s">
        <v>20</v>
      </c>
      <c r="F417" s="7" t="s">
        <v>21</v>
      </c>
      <c r="G417" s="8" t="s">
        <v>22</v>
      </c>
      <c r="H417" s="8" t="s">
        <v>54</v>
      </c>
      <c r="I417" s="9">
        <v>612858.34600000002</v>
      </c>
      <c r="J417" s="10">
        <v>0</v>
      </c>
      <c r="K417" s="10">
        <f>(J417*I417)/2000</f>
        <v>0</v>
      </c>
      <c r="L417" s="10"/>
      <c r="M417" s="11" t="s">
        <v>49</v>
      </c>
      <c r="N417" s="12"/>
      <c r="O417" s="13"/>
      <c r="P417" s="13"/>
      <c r="Q417" s="13"/>
      <c r="R417" s="13"/>
    </row>
    <row r="418" spans="1:19" x14ac:dyDescent="0.25">
      <c r="A418" s="7">
        <v>645</v>
      </c>
      <c r="B418" s="7">
        <v>2007</v>
      </c>
      <c r="C418" s="8" t="s">
        <v>94</v>
      </c>
      <c r="D418" s="8" t="s">
        <v>90</v>
      </c>
      <c r="E418" s="8" t="s">
        <v>91</v>
      </c>
      <c r="F418" s="7" t="s">
        <v>39</v>
      </c>
      <c r="G418" s="8" t="s">
        <v>22</v>
      </c>
      <c r="H418" s="8" t="s">
        <v>94</v>
      </c>
      <c r="I418" s="9">
        <v>22373.439999999999</v>
      </c>
      <c r="J418" s="9">
        <f>'[1]NWPP Emission Rates'!$E$32</f>
        <v>858.78959999999995</v>
      </c>
      <c r="K418" s="9">
        <f>(I418*J418)/2000</f>
        <v>9607.0387941119989</v>
      </c>
      <c r="N418" s="12"/>
      <c r="O418" s="13"/>
      <c r="P418" s="13"/>
      <c r="Q418" s="13"/>
      <c r="R418" s="13"/>
    </row>
    <row r="419" spans="1:19" x14ac:dyDescent="0.25">
      <c r="A419" s="7">
        <v>646</v>
      </c>
      <c r="B419" s="7">
        <v>2007</v>
      </c>
      <c r="C419" s="8" t="s">
        <v>69</v>
      </c>
      <c r="D419" s="8" t="s">
        <v>90</v>
      </c>
      <c r="E419" s="8" t="s">
        <v>91</v>
      </c>
      <c r="F419" s="7" t="s">
        <v>21</v>
      </c>
      <c r="G419" s="8" t="s">
        <v>22</v>
      </c>
      <c r="H419" s="8" t="s">
        <v>69</v>
      </c>
      <c r="I419" s="9">
        <v>6923</v>
      </c>
      <c r="J419" s="10">
        <v>0</v>
      </c>
      <c r="K419" s="10">
        <f>(J419*I419)/2000</f>
        <v>0</v>
      </c>
      <c r="L419" s="10"/>
      <c r="M419" s="11" t="s">
        <v>101</v>
      </c>
      <c r="N419" s="12"/>
      <c r="O419" s="13"/>
      <c r="P419" s="13"/>
      <c r="Q419" s="13"/>
      <c r="R419" s="13"/>
    </row>
    <row r="420" spans="1:19" x14ac:dyDescent="0.25">
      <c r="A420" s="7">
        <v>647</v>
      </c>
      <c r="B420" s="7">
        <v>2007</v>
      </c>
      <c r="C420" s="8" t="s">
        <v>103</v>
      </c>
      <c r="D420" s="8" t="s">
        <v>90</v>
      </c>
      <c r="E420" s="8" t="s">
        <v>91</v>
      </c>
      <c r="F420" s="7" t="s">
        <v>39</v>
      </c>
      <c r="G420" s="8" t="s">
        <v>22</v>
      </c>
      <c r="H420" s="8" t="s">
        <v>103</v>
      </c>
      <c r="I420" s="9">
        <v>339510</v>
      </c>
      <c r="J420" s="9">
        <f>'[1]NWPP Emission Rates'!$E$32</f>
        <v>858.78959999999995</v>
      </c>
      <c r="K420" s="9">
        <f>(I420*J420)/2000</f>
        <v>145783.82854799999</v>
      </c>
      <c r="L420" s="10"/>
      <c r="M420" s="11" t="s">
        <v>104</v>
      </c>
      <c r="N420" s="12"/>
      <c r="O420" s="13"/>
      <c r="P420" s="13"/>
      <c r="Q420" s="13"/>
      <c r="R420" s="13"/>
    </row>
    <row r="421" spans="1:19" x14ac:dyDescent="0.25">
      <c r="A421" s="7">
        <v>649</v>
      </c>
      <c r="B421" s="7">
        <v>2007</v>
      </c>
      <c r="C421" s="8" t="s">
        <v>107</v>
      </c>
      <c r="D421" s="8" t="s">
        <v>90</v>
      </c>
      <c r="E421" s="8" t="s">
        <v>91</v>
      </c>
      <c r="F421" s="7" t="s">
        <v>21</v>
      </c>
      <c r="G421" s="8" t="s">
        <v>22</v>
      </c>
      <c r="H421" s="8" t="s">
        <v>107</v>
      </c>
      <c r="I421" s="9">
        <v>1279176</v>
      </c>
      <c r="J421" s="10">
        <v>0</v>
      </c>
      <c r="K421" s="10">
        <f t="shared" ref="K421:K426" si="14">(J421*I421)/2000</f>
        <v>0</v>
      </c>
      <c r="L421" s="10"/>
      <c r="M421" s="11" t="s">
        <v>23</v>
      </c>
      <c r="N421" s="12"/>
      <c r="O421" s="13"/>
      <c r="P421" s="13"/>
      <c r="Q421" s="13"/>
      <c r="R421" s="13"/>
    </row>
    <row r="422" spans="1:19" x14ac:dyDescent="0.25">
      <c r="A422" s="7">
        <v>650</v>
      </c>
      <c r="B422" s="7">
        <v>2007</v>
      </c>
      <c r="C422" s="8" t="s">
        <v>108</v>
      </c>
      <c r="D422" s="8" t="s">
        <v>90</v>
      </c>
      <c r="E422" s="8" t="s">
        <v>91</v>
      </c>
      <c r="F422" s="7" t="s">
        <v>21</v>
      </c>
      <c r="G422" s="8" t="s">
        <v>22</v>
      </c>
      <c r="H422" s="8" t="s">
        <v>108</v>
      </c>
      <c r="I422" s="9">
        <v>2478149</v>
      </c>
      <c r="J422" s="10">
        <v>0</v>
      </c>
      <c r="K422" s="10">
        <f t="shared" si="14"/>
        <v>0</v>
      </c>
      <c r="L422" s="10"/>
      <c r="M422" s="11" t="s">
        <v>23</v>
      </c>
      <c r="N422" s="12"/>
      <c r="O422" s="13"/>
      <c r="P422" s="13"/>
      <c r="Q422" s="13"/>
      <c r="R422" s="13"/>
    </row>
    <row r="423" spans="1:19" x14ac:dyDescent="0.25">
      <c r="A423" s="7">
        <v>651</v>
      </c>
      <c r="B423" s="7">
        <v>2007</v>
      </c>
      <c r="C423" s="8" t="s">
        <v>110</v>
      </c>
      <c r="D423" s="8" t="s">
        <v>90</v>
      </c>
      <c r="E423" s="8" t="s">
        <v>91</v>
      </c>
      <c r="F423" s="7" t="s">
        <v>21</v>
      </c>
      <c r="G423" s="8" t="s">
        <v>22</v>
      </c>
      <c r="H423" s="8" t="s">
        <v>110</v>
      </c>
      <c r="I423" s="9">
        <v>1143974</v>
      </c>
      <c r="J423" s="10">
        <v>0</v>
      </c>
      <c r="K423" s="10">
        <f t="shared" si="14"/>
        <v>0</v>
      </c>
      <c r="L423" s="10"/>
      <c r="M423" s="11" t="s">
        <v>23</v>
      </c>
      <c r="N423" s="12"/>
      <c r="O423" s="13"/>
      <c r="P423" s="13"/>
      <c r="Q423" s="13"/>
      <c r="R423" s="13"/>
    </row>
    <row r="424" spans="1:19" x14ac:dyDescent="0.25">
      <c r="A424" s="7">
        <v>652</v>
      </c>
      <c r="B424" s="7">
        <v>2007</v>
      </c>
      <c r="C424" s="8" t="s">
        <v>115</v>
      </c>
      <c r="D424" s="8" t="s">
        <v>90</v>
      </c>
      <c r="E424" s="8" t="s">
        <v>91</v>
      </c>
      <c r="F424" s="7" t="s">
        <v>21</v>
      </c>
      <c r="G424" s="8" t="s">
        <v>22</v>
      </c>
      <c r="H424" s="8" t="s">
        <v>115</v>
      </c>
      <c r="I424" s="9">
        <v>437351</v>
      </c>
      <c r="J424" s="10">
        <v>0</v>
      </c>
      <c r="K424" s="10">
        <f t="shared" si="14"/>
        <v>0</v>
      </c>
      <c r="L424" s="10"/>
      <c r="M424" s="11" t="s">
        <v>23</v>
      </c>
      <c r="N424" s="12"/>
      <c r="O424" s="13"/>
      <c r="P424" s="13"/>
      <c r="Q424" s="13"/>
      <c r="R424" s="13"/>
    </row>
    <row r="425" spans="1:19" x14ac:dyDescent="0.25">
      <c r="A425" s="7">
        <v>653</v>
      </c>
      <c r="B425" s="7">
        <v>2007</v>
      </c>
      <c r="C425" s="8" t="s">
        <v>117</v>
      </c>
      <c r="D425" s="8" t="s">
        <v>90</v>
      </c>
      <c r="E425" s="8" t="s">
        <v>91</v>
      </c>
      <c r="F425" s="7" t="s">
        <v>21</v>
      </c>
      <c r="G425" s="8" t="s">
        <v>22</v>
      </c>
      <c r="H425" s="8" t="s">
        <v>117</v>
      </c>
      <c r="I425" s="9">
        <v>471766</v>
      </c>
      <c r="J425" s="10">
        <v>0</v>
      </c>
      <c r="K425" s="10">
        <f t="shared" si="14"/>
        <v>0</v>
      </c>
      <c r="L425" s="10"/>
      <c r="M425" s="11" t="s">
        <v>23</v>
      </c>
      <c r="N425" s="12"/>
      <c r="O425" s="13"/>
      <c r="P425" s="13"/>
      <c r="Q425" s="13"/>
      <c r="R425" s="13"/>
    </row>
    <row r="426" spans="1:19" x14ac:dyDescent="0.25">
      <c r="A426" s="7">
        <v>654</v>
      </c>
      <c r="B426" s="7">
        <v>2007</v>
      </c>
      <c r="C426" s="8" t="s">
        <v>123</v>
      </c>
      <c r="D426" s="8" t="s">
        <v>90</v>
      </c>
      <c r="E426" s="8" t="s">
        <v>91</v>
      </c>
      <c r="F426" s="7" t="s">
        <v>21</v>
      </c>
      <c r="G426" s="8" t="s">
        <v>22</v>
      </c>
      <c r="H426" s="8" t="s">
        <v>123</v>
      </c>
      <c r="I426" s="9">
        <v>8570</v>
      </c>
      <c r="J426" s="10">
        <v>0</v>
      </c>
      <c r="K426" s="10">
        <f t="shared" si="14"/>
        <v>0</v>
      </c>
      <c r="L426" s="10"/>
      <c r="M426" s="11" t="s">
        <v>49</v>
      </c>
      <c r="N426" s="12"/>
      <c r="O426" s="13"/>
      <c r="P426" s="13"/>
      <c r="Q426" s="13"/>
      <c r="R426" s="13"/>
    </row>
    <row r="427" spans="1:19" x14ac:dyDescent="0.2">
      <c r="A427" s="7">
        <v>655</v>
      </c>
      <c r="B427" s="7">
        <v>2007</v>
      </c>
      <c r="C427" s="8" t="s">
        <v>125</v>
      </c>
      <c r="D427" s="8" t="s">
        <v>90</v>
      </c>
      <c r="E427" s="8" t="s">
        <v>91</v>
      </c>
      <c r="F427" s="7" t="s">
        <v>57</v>
      </c>
      <c r="G427" s="8" t="s">
        <v>22</v>
      </c>
      <c r="H427" s="8" t="s">
        <v>125</v>
      </c>
      <c r="I427" s="9">
        <v>744477</v>
      </c>
      <c r="J427" s="17">
        <v>2.461528303420319</v>
      </c>
      <c r="K427" s="17">
        <f>(I427*J427)/2000</f>
        <v>916.27560337272439</v>
      </c>
      <c r="L427" s="17"/>
      <c r="M427" s="11" t="s">
        <v>126</v>
      </c>
      <c r="N427" s="12"/>
      <c r="O427" s="13"/>
      <c r="P427" s="13"/>
      <c r="Q427" s="13"/>
      <c r="R427" s="21"/>
      <c r="S427" s="7" t="s">
        <v>127</v>
      </c>
    </row>
    <row r="428" spans="1:19" x14ac:dyDescent="0.25">
      <c r="A428" s="7">
        <v>656</v>
      </c>
      <c r="B428" s="7">
        <v>2007</v>
      </c>
      <c r="C428" s="8" t="s">
        <v>135</v>
      </c>
      <c r="D428" s="8" t="s">
        <v>90</v>
      </c>
      <c r="E428" s="8" t="s">
        <v>91</v>
      </c>
      <c r="F428" s="7" t="s">
        <v>39</v>
      </c>
      <c r="G428" s="8" t="s">
        <v>22</v>
      </c>
      <c r="H428" s="8" t="s">
        <v>135</v>
      </c>
      <c r="I428" s="9">
        <v>89728</v>
      </c>
      <c r="J428" s="9">
        <f>'[1]NWPP Emission Rates'!$E$32</f>
        <v>858.78959999999995</v>
      </c>
      <c r="K428" s="9">
        <f>(I428*J428)/2000</f>
        <v>38528.736614399997</v>
      </c>
      <c r="N428" s="12"/>
      <c r="O428" s="13"/>
      <c r="P428" s="13"/>
      <c r="Q428" s="13"/>
      <c r="R428" s="13"/>
    </row>
    <row r="429" spans="1:19" x14ac:dyDescent="0.25">
      <c r="A429" s="7">
        <v>657</v>
      </c>
      <c r="B429" s="7">
        <v>2007</v>
      </c>
      <c r="C429" s="8" t="s">
        <v>140</v>
      </c>
      <c r="D429" s="8" t="s">
        <v>90</v>
      </c>
      <c r="E429" s="8" t="s">
        <v>91</v>
      </c>
      <c r="F429" s="7" t="s">
        <v>21</v>
      </c>
      <c r="G429" s="8" t="s">
        <v>22</v>
      </c>
      <c r="H429" s="8" t="s">
        <v>140</v>
      </c>
      <c r="I429" s="9">
        <v>2091.6</v>
      </c>
      <c r="J429" s="10">
        <v>0</v>
      </c>
      <c r="K429" s="10">
        <f>(J429*I429)/2000</f>
        <v>0</v>
      </c>
      <c r="L429" s="10"/>
      <c r="M429" s="11" t="s">
        <v>112</v>
      </c>
      <c r="N429" s="12"/>
      <c r="O429" s="13"/>
      <c r="P429" s="13"/>
      <c r="Q429" s="13"/>
      <c r="R429" s="13"/>
    </row>
    <row r="430" spans="1:19" x14ac:dyDescent="0.25">
      <c r="A430" s="7">
        <v>658</v>
      </c>
      <c r="B430" s="7">
        <v>2007</v>
      </c>
      <c r="C430" s="8" t="s">
        <v>141</v>
      </c>
      <c r="D430" s="8" t="s">
        <v>90</v>
      </c>
      <c r="E430" s="8" t="s">
        <v>91</v>
      </c>
      <c r="F430" s="7" t="s">
        <v>21</v>
      </c>
      <c r="G430" s="8" t="s">
        <v>22</v>
      </c>
      <c r="H430" s="8" t="s">
        <v>141</v>
      </c>
      <c r="I430" s="9">
        <v>43893</v>
      </c>
      <c r="J430" s="10">
        <v>0</v>
      </c>
      <c r="K430" s="10">
        <f>(J430*I430)/2000</f>
        <v>0</v>
      </c>
      <c r="L430" s="10"/>
      <c r="M430" s="11" t="s">
        <v>23</v>
      </c>
      <c r="N430" s="12"/>
      <c r="O430" s="13"/>
      <c r="P430" s="13"/>
      <c r="Q430" s="13"/>
      <c r="R430" s="13"/>
    </row>
    <row r="431" spans="1:19" x14ac:dyDescent="0.25">
      <c r="A431" s="7">
        <v>660</v>
      </c>
      <c r="B431" s="7">
        <v>2007</v>
      </c>
      <c r="C431" s="8" t="s">
        <v>148</v>
      </c>
      <c r="D431" s="8" t="s">
        <v>142</v>
      </c>
      <c r="E431" s="8" t="s">
        <v>91</v>
      </c>
      <c r="F431" s="7" t="s">
        <v>21</v>
      </c>
      <c r="G431" s="8" t="s">
        <v>22</v>
      </c>
      <c r="H431" s="8" t="s">
        <v>148</v>
      </c>
      <c r="I431" s="9">
        <v>1860.32</v>
      </c>
      <c r="J431" s="10">
        <v>0</v>
      </c>
      <c r="K431" s="10">
        <f>(J431*I431)/2000</f>
        <v>0</v>
      </c>
      <c r="L431" s="10"/>
      <c r="M431" s="11" t="s">
        <v>23</v>
      </c>
      <c r="N431" s="12"/>
      <c r="O431" s="13"/>
      <c r="P431" s="13"/>
      <c r="Q431" s="13"/>
      <c r="R431" s="13"/>
    </row>
    <row r="432" spans="1:19" x14ac:dyDescent="0.25">
      <c r="A432" s="7">
        <v>661</v>
      </c>
      <c r="B432" s="7">
        <v>2007</v>
      </c>
      <c r="C432" s="8" t="s">
        <v>149</v>
      </c>
      <c r="D432" s="8" t="s">
        <v>142</v>
      </c>
      <c r="E432" s="8" t="s">
        <v>91</v>
      </c>
      <c r="F432" s="7" t="s">
        <v>21</v>
      </c>
      <c r="G432" s="8" t="s">
        <v>22</v>
      </c>
      <c r="H432" s="8" t="s">
        <v>149</v>
      </c>
      <c r="I432" s="9">
        <v>43644</v>
      </c>
      <c r="J432" s="10">
        <v>0</v>
      </c>
      <c r="K432" s="10">
        <f>(J432*I432)/2000</f>
        <v>0</v>
      </c>
      <c r="L432" s="10"/>
      <c r="M432" s="11" t="s">
        <v>23</v>
      </c>
      <c r="N432" s="12"/>
      <c r="O432" s="13"/>
      <c r="P432" s="13"/>
      <c r="Q432" s="13"/>
      <c r="R432" s="13"/>
    </row>
    <row r="433" spans="1:19" x14ac:dyDescent="0.2">
      <c r="A433" s="7">
        <v>663</v>
      </c>
      <c r="B433" s="7">
        <v>2007</v>
      </c>
      <c r="C433" s="8" t="s">
        <v>151</v>
      </c>
      <c r="D433" s="8" t="s">
        <v>142</v>
      </c>
      <c r="E433" s="8" t="s">
        <v>91</v>
      </c>
      <c r="F433" s="7" t="s">
        <v>41</v>
      </c>
      <c r="G433" s="8" t="s">
        <v>22</v>
      </c>
      <c r="H433" s="8" t="s">
        <v>151</v>
      </c>
      <c r="I433" s="9">
        <v>1025307.58</v>
      </c>
      <c r="J433" s="17">
        <f>R433</f>
        <v>716.46716245229504</v>
      </c>
      <c r="K433" s="17">
        <f>(+I433*J433)/2000</f>
        <v>367299.60624171473</v>
      </c>
      <c r="L433" s="17"/>
      <c r="M433" s="11" t="s">
        <v>121</v>
      </c>
      <c r="N433" s="20">
        <v>5.8439999999999999E-2</v>
      </c>
      <c r="O433" s="21">
        <v>6157053</v>
      </c>
      <c r="P433" s="21">
        <f>(O433*N433)</f>
        <v>359818.17732000002</v>
      </c>
      <c r="Q433" s="21">
        <v>1004423.3599999999</v>
      </c>
      <c r="R433" s="21">
        <f>(P433*2000)/Q433</f>
        <v>716.46716245229504</v>
      </c>
      <c r="S433" s="7" t="s">
        <v>122</v>
      </c>
    </row>
    <row r="434" spans="1:19" x14ac:dyDescent="0.25">
      <c r="A434" s="7">
        <v>664</v>
      </c>
      <c r="B434" s="7">
        <v>2007</v>
      </c>
      <c r="C434" s="8" t="s">
        <v>152</v>
      </c>
      <c r="D434" s="8" t="s">
        <v>142</v>
      </c>
      <c r="E434" s="8" t="s">
        <v>91</v>
      </c>
      <c r="F434" s="7" t="s">
        <v>21</v>
      </c>
      <c r="G434" s="8" t="s">
        <v>22</v>
      </c>
      <c r="H434" s="8" t="s">
        <v>152</v>
      </c>
      <c r="I434" s="9">
        <v>22963.77</v>
      </c>
      <c r="J434" s="10">
        <v>0</v>
      </c>
      <c r="K434" s="10">
        <f>(J434*I434)/2000</f>
        <v>0</v>
      </c>
      <c r="L434" s="10"/>
      <c r="M434" s="11" t="s">
        <v>23</v>
      </c>
      <c r="N434" s="12"/>
      <c r="O434" s="13"/>
      <c r="P434" s="13"/>
      <c r="Q434" s="13"/>
      <c r="R434" s="13"/>
    </row>
    <row r="435" spans="1:19" x14ac:dyDescent="0.2">
      <c r="A435" s="7">
        <v>665</v>
      </c>
      <c r="B435" s="7">
        <v>2007</v>
      </c>
      <c r="C435" s="8" t="s">
        <v>153</v>
      </c>
      <c r="D435" s="8" t="s">
        <v>142</v>
      </c>
      <c r="E435" s="8" t="s">
        <v>91</v>
      </c>
      <c r="F435" s="7" t="s">
        <v>154</v>
      </c>
      <c r="G435" s="8" t="s">
        <v>22</v>
      </c>
      <c r="H435" s="8" t="s">
        <v>153</v>
      </c>
      <c r="I435" s="9">
        <v>2611.3200000000002</v>
      </c>
      <c r="J435" s="17">
        <f>R435</f>
        <v>1070.767948493221</v>
      </c>
      <c r="K435" s="17">
        <f>(+I435*J435)/2000</f>
        <v>1398.058879629659</v>
      </c>
      <c r="L435" s="17"/>
      <c r="M435" s="11" t="s">
        <v>154</v>
      </c>
      <c r="N435" s="20">
        <v>0.10448</v>
      </c>
      <c r="O435" s="21">
        <v>255267</v>
      </c>
      <c r="P435" s="21">
        <f>(O435*N435)</f>
        <v>26670.296160000002</v>
      </c>
      <c r="Q435" s="21">
        <v>49815.268000000004</v>
      </c>
      <c r="R435" s="21">
        <f>(P435*2000)/Q435</f>
        <v>1070.767948493221</v>
      </c>
      <c r="S435" s="7" t="s">
        <v>122</v>
      </c>
    </row>
    <row r="436" spans="1:19" x14ac:dyDescent="0.25">
      <c r="A436" s="7">
        <v>666</v>
      </c>
      <c r="B436" s="7">
        <v>2007</v>
      </c>
      <c r="C436" s="8" t="s">
        <v>155</v>
      </c>
      <c r="D436" s="8" t="s">
        <v>142</v>
      </c>
      <c r="E436" s="8" t="s">
        <v>91</v>
      </c>
      <c r="F436" s="7" t="s">
        <v>21</v>
      </c>
      <c r="G436" s="8" t="s">
        <v>22</v>
      </c>
      <c r="H436" s="8" t="s">
        <v>155</v>
      </c>
      <c r="I436" s="9">
        <v>2756.55</v>
      </c>
      <c r="J436" s="10">
        <v>0</v>
      </c>
      <c r="K436" s="10">
        <f>(J436*I436)/2000</f>
        <v>0</v>
      </c>
      <c r="L436" s="10"/>
      <c r="M436" s="11" t="s">
        <v>96</v>
      </c>
      <c r="N436" s="12"/>
      <c r="O436" s="13"/>
      <c r="P436" s="13"/>
      <c r="Q436" s="13"/>
      <c r="R436" s="13"/>
    </row>
    <row r="437" spans="1:19" x14ac:dyDescent="0.2">
      <c r="A437" s="7">
        <v>667</v>
      </c>
      <c r="B437" s="7">
        <v>2007</v>
      </c>
      <c r="C437" s="8" t="s">
        <v>156</v>
      </c>
      <c r="D437" s="8" t="s">
        <v>142</v>
      </c>
      <c r="E437" s="8" t="s">
        <v>91</v>
      </c>
      <c r="F437" s="7" t="s">
        <v>157</v>
      </c>
      <c r="G437" s="8" t="s">
        <v>22</v>
      </c>
      <c r="H437" s="8" t="s">
        <v>156</v>
      </c>
      <c r="I437" s="9">
        <v>141747</v>
      </c>
      <c r="J437" s="17">
        <f>R437</f>
        <v>4476.201431413494</v>
      </c>
      <c r="K437" s="17">
        <f>(+I437*J437)/2000</f>
        <v>317244.06214928423</v>
      </c>
      <c r="L437" s="17"/>
      <c r="M437" s="11" t="s">
        <v>158</v>
      </c>
      <c r="N437" s="20">
        <v>0.11289</v>
      </c>
      <c r="O437" s="21">
        <v>2810225</v>
      </c>
      <c r="P437" s="21">
        <f>(O437*N437)</f>
        <v>317246.30025000003</v>
      </c>
      <c r="Q437" s="21">
        <v>141748</v>
      </c>
      <c r="R437" s="21">
        <f>(P437*2000)/Q437</f>
        <v>4476.201431413494</v>
      </c>
      <c r="S437" s="7" t="s">
        <v>122</v>
      </c>
    </row>
    <row r="438" spans="1:19" x14ac:dyDescent="0.2">
      <c r="A438" s="7">
        <v>668</v>
      </c>
      <c r="B438" s="7">
        <v>2007</v>
      </c>
      <c r="C438" s="8" t="s">
        <v>159</v>
      </c>
      <c r="D438" s="8" t="s">
        <v>142</v>
      </c>
      <c r="E438" s="8" t="s">
        <v>91</v>
      </c>
      <c r="F438" s="7" t="s">
        <v>41</v>
      </c>
      <c r="G438" s="8" t="s">
        <v>22</v>
      </c>
      <c r="H438" s="8" t="s">
        <v>159</v>
      </c>
      <c r="I438" s="9">
        <v>228957.17</v>
      </c>
      <c r="J438" s="17">
        <f>R438</f>
        <v>848.73172220786239</v>
      </c>
      <c r="K438" s="17">
        <f>(+I438*J438)/2000</f>
        <v>97161.606602969172</v>
      </c>
      <c r="L438" s="17"/>
      <c r="M438" s="11" t="s">
        <v>121</v>
      </c>
      <c r="N438" s="20">
        <v>5.8439999999999999E-2</v>
      </c>
      <c r="O438" s="21">
        <v>1662332</v>
      </c>
      <c r="P438" s="21">
        <f>(O438*N438)</f>
        <v>97146.682079999999</v>
      </c>
      <c r="Q438" s="21">
        <v>228922.00099999999</v>
      </c>
      <c r="R438" s="21">
        <f>(P438*2000)/Q438</f>
        <v>848.73172220786239</v>
      </c>
      <c r="S438" s="7" t="s">
        <v>122</v>
      </c>
    </row>
    <row r="439" spans="1:19" x14ac:dyDescent="0.25">
      <c r="A439" s="7">
        <v>669</v>
      </c>
      <c r="B439" s="7">
        <v>2007</v>
      </c>
      <c r="C439" s="8" t="s">
        <v>160</v>
      </c>
      <c r="D439" s="8" t="s">
        <v>142</v>
      </c>
      <c r="E439" s="8" t="s">
        <v>91</v>
      </c>
      <c r="F439" s="7" t="s">
        <v>21</v>
      </c>
      <c r="G439" s="8" t="s">
        <v>22</v>
      </c>
      <c r="H439" s="8" t="s">
        <v>160</v>
      </c>
      <c r="I439" s="9">
        <v>458.4</v>
      </c>
      <c r="J439" s="10">
        <v>0</v>
      </c>
      <c r="K439" s="10">
        <f>(J439*I439)/2000</f>
        <v>0</v>
      </c>
      <c r="L439" s="10"/>
      <c r="M439" s="11" t="s">
        <v>23</v>
      </c>
      <c r="N439" s="12"/>
      <c r="O439" s="13"/>
      <c r="P439" s="13"/>
      <c r="Q439" s="13"/>
      <c r="R439" s="13"/>
    </row>
    <row r="440" spans="1:19" x14ac:dyDescent="0.2">
      <c r="A440" s="7">
        <v>670</v>
      </c>
      <c r="B440" s="7">
        <v>2007</v>
      </c>
      <c r="C440" s="8" t="s">
        <v>161</v>
      </c>
      <c r="D440" s="8" t="s">
        <v>142</v>
      </c>
      <c r="E440" s="8" t="s">
        <v>91</v>
      </c>
      <c r="F440" s="7" t="s">
        <v>41</v>
      </c>
      <c r="G440" s="8" t="s">
        <v>22</v>
      </c>
      <c r="H440" s="8" t="s">
        <v>161</v>
      </c>
      <c r="I440" s="9">
        <v>729134</v>
      </c>
      <c r="J440" s="17">
        <f>R440</f>
        <v>885.29203093487365</v>
      </c>
      <c r="K440" s="17">
        <f>(+I440*J440)/2000</f>
        <v>322748.25984183408</v>
      </c>
      <c r="L440" s="17"/>
      <c r="M440" s="11" t="s">
        <v>121</v>
      </c>
      <c r="N440" s="20">
        <v>5.8439999999999999E-2</v>
      </c>
      <c r="O440" s="21">
        <v>5412716</v>
      </c>
      <c r="P440" s="21">
        <f>(O440*N440)</f>
        <v>316319.12303999998</v>
      </c>
      <c r="Q440" s="21">
        <v>714609.67</v>
      </c>
      <c r="R440" s="21">
        <f>(P440*2000)/Q440</f>
        <v>885.29203093487365</v>
      </c>
      <c r="S440" s="7" t="s">
        <v>122</v>
      </c>
    </row>
    <row r="441" spans="1:19" x14ac:dyDescent="0.25">
      <c r="A441" s="7">
        <v>671</v>
      </c>
      <c r="B441" s="7">
        <v>2007</v>
      </c>
      <c r="C441" s="8" t="s">
        <v>162</v>
      </c>
      <c r="D441" s="8" t="s">
        <v>142</v>
      </c>
      <c r="E441" s="8" t="s">
        <v>91</v>
      </c>
      <c r="F441" s="7" t="s">
        <v>21</v>
      </c>
      <c r="G441" s="8" t="s">
        <v>22</v>
      </c>
      <c r="H441" s="8" t="s">
        <v>162</v>
      </c>
      <c r="I441" s="9">
        <v>73012</v>
      </c>
      <c r="J441" s="10">
        <v>0</v>
      </c>
      <c r="K441" s="10">
        <f>(J441*I441)/2000</f>
        <v>0</v>
      </c>
      <c r="L441" s="10"/>
      <c r="M441" s="11" t="s">
        <v>23</v>
      </c>
      <c r="N441" s="12"/>
      <c r="O441" s="13"/>
      <c r="P441" s="13"/>
      <c r="Q441" s="13"/>
      <c r="R441" s="13"/>
    </row>
    <row r="442" spans="1:19" x14ac:dyDescent="0.25">
      <c r="A442" s="7">
        <v>672</v>
      </c>
      <c r="B442" s="7">
        <v>2007</v>
      </c>
      <c r="C442" s="8" t="s">
        <v>163</v>
      </c>
      <c r="D442" s="8" t="s">
        <v>142</v>
      </c>
      <c r="E442" s="8" t="s">
        <v>91</v>
      </c>
      <c r="F442" s="7" t="s">
        <v>21</v>
      </c>
      <c r="G442" s="8" t="s">
        <v>22</v>
      </c>
      <c r="H442" s="8" t="s">
        <v>163</v>
      </c>
      <c r="I442" s="9">
        <v>13389.6</v>
      </c>
      <c r="J442" s="10">
        <v>0</v>
      </c>
      <c r="K442" s="10">
        <f>(J442*I442)/2000</f>
        <v>0</v>
      </c>
      <c r="L442" s="10"/>
      <c r="M442" s="11" t="s">
        <v>23</v>
      </c>
      <c r="N442" s="12"/>
      <c r="O442" s="13"/>
      <c r="P442" s="13"/>
      <c r="Q442" s="13"/>
      <c r="R442" s="13"/>
    </row>
    <row r="443" spans="1:19" x14ac:dyDescent="0.25">
      <c r="A443" s="7">
        <v>674</v>
      </c>
      <c r="B443" s="7">
        <v>2007</v>
      </c>
      <c r="C443" s="8" t="s">
        <v>166</v>
      </c>
      <c r="D443" s="8" t="s">
        <v>165</v>
      </c>
      <c r="E443" s="8" t="s">
        <v>38</v>
      </c>
      <c r="F443" s="7" t="s">
        <v>39</v>
      </c>
      <c r="G443" s="8" t="s">
        <v>22</v>
      </c>
      <c r="H443" s="8" t="s">
        <v>166</v>
      </c>
      <c r="I443" s="9">
        <v>343</v>
      </c>
      <c r="J443" s="9">
        <f>'[1]Rates for Discussion'!$D$11</f>
        <v>1201.8007841674578</v>
      </c>
      <c r="K443" s="9">
        <f t="shared" ref="K443:K474" si="15">(I443*J443)/2000</f>
        <v>206.10883448471901</v>
      </c>
      <c r="N443" s="12"/>
      <c r="O443" s="13"/>
      <c r="P443" s="13"/>
      <c r="Q443" s="13"/>
      <c r="R443" s="13"/>
    </row>
    <row r="444" spans="1:19" x14ac:dyDescent="0.25">
      <c r="A444" s="7">
        <v>675</v>
      </c>
      <c r="B444" s="7">
        <v>2007</v>
      </c>
      <c r="C444" s="8" t="s">
        <v>167</v>
      </c>
      <c r="D444" s="8" t="s">
        <v>165</v>
      </c>
      <c r="E444" s="8" t="s">
        <v>38</v>
      </c>
      <c r="F444" s="7" t="s">
        <v>39</v>
      </c>
      <c r="G444" s="8" t="s">
        <v>22</v>
      </c>
      <c r="H444" s="8" t="s">
        <v>167</v>
      </c>
      <c r="I444" s="9">
        <v>78343.520000000004</v>
      </c>
      <c r="J444" s="9">
        <f>'[1]Rates for Discussion'!$D$11</f>
        <v>1201.8007841674578</v>
      </c>
      <c r="K444" s="9">
        <f t="shared" si="15"/>
        <v>47076.651885219457</v>
      </c>
      <c r="N444" s="12"/>
      <c r="O444" s="13"/>
      <c r="P444" s="13"/>
      <c r="Q444" s="13"/>
      <c r="R444" s="13"/>
    </row>
    <row r="445" spans="1:19" x14ac:dyDescent="0.25">
      <c r="A445" s="7">
        <v>676</v>
      </c>
      <c r="B445" s="7">
        <v>2007</v>
      </c>
      <c r="C445" s="8" t="s">
        <v>64</v>
      </c>
      <c r="D445" s="8" t="s">
        <v>165</v>
      </c>
      <c r="E445" s="8" t="s">
        <v>38</v>
      </c>
      <c r="F445" s="7" t="s">
        <v>39</v>
      </c>
      <c r="G445" s="8" t="s">
        <v>22</v>
      </c>
      <c r="H445" s="8" t="s">
        <v>64</v>
      </c>
      <c r="I445" s="9">
        <v>213884</v>
      </c>
      <c r="J445" s="9">
        <f>'[1]Rates for Discussion'!$D$11</f>
        <v>1201.8007841674578</v>
      </c>
      <c r="K445" s="9">
        <f t="shared" si="15"/>
        <v>128522.97946043627</v>
      </c>
      <c r="N445" s="12"/>
      <c r="O445" s="13"/>
      <c r="P445" s="13"/>
      <c r="Q445" s="13"/>
      <c r="R445" s="13"/>
    </row>
    <row r="446" spans="1:19" x14ac:dyDescent="0.25">
      <c r="A446" s="7">
        <v>677</v>
      </c>
      <c r="B446" s="7">
        <v>2007</v>
      </c>
      <c r="C446" s="8" t="s">
        <v>92</v>
      </c>
      <c r="D446" s="8" t="s">
        <v>165</v>
      </c>
      <c r="E446" s="8" t="s">
        <v>38</v>
      </c>
      <c r="F446" s="7" t="s">
        <v>39</v>
      </c>
      <c r="G446" s="8" t="s">
        <v>22</v>
      </c>
      <c r="H446" s="8" t="s">
        <v>92</v>
      </c>
      <c r="I446" s="9">
        <v>61000</v>
      </c>
      <c r="J446" s="9">
        <f>'[1]Rates for Discussion'!$D$11</f>
        <v>1201.8007841674578</v>
      </c>
      <c r="K446" s="9">
        <f t="shared" si="15"/>
        <v>36654.923917107466</v>
      </c>
      <c r="N446" s="12"/>
      <c r="O446" s="13"/>
      <c r="P446" s="13"/>
      <c r="Q446" s="13"/>
      <c r="R446" s="13"/>
    </row>
    <row r="447" spans="1:19" x14ac:dyDescent="0.25">
      <c r="A447" s="7">
        <v>678</v>
      </c>
      <c r="B447" s="7">
        <v>2007</v>
      </c>
      <c r="C447" s="8" t="s">
        <v>169</v>
      </c>
      <c r="D447" s="8" t="s">
        <v>165</v>
      </c>
      <c r="E447" s="8" t="s">
        <v>38</v>
      </c>
      <c r="F447" s="7" t="s">
        <v>39</v>
      </c>
      <c r="G447" s="8" t="s">
        <v>22</v>
      </c>
      <c r="H447" s="8" t="s">
        <v>169</v>
      </c>
      <c r="I447" s="9">
        <v>160006</v>
      </c>
      <c r="J447" s="9">
        <f>'[1]Rates for Discussion'!$D$11</f>
        <v>1201.8007841674578</v>
      </c>
      <c r="K447" s="9">
        <f t="shared" si="15"/>
        <v>96147.668135749132</v>
      </c>
      <c r="N447" s="12"/>
      <c r="O447" s="13"/>
      <c r="P447" s="13"/>
      <c r="Q447" s="13"/>
      <c r="R447" s="13"/>
    </row>
    <row r="448" spans="1:19" x14ac:dyDescent="0.25">
      <c r="A448" s="7">
        <v>679</v>
      </c>
      <c r="B448" s="7">
        <v>2007</v>
      </c>
      <c r="C448" s="8" t="s">
        <v>170</v>
      </c>
      <c r="D448" s="8" t="s">
        <v>165</v>
      </c>
      <c r="E448" s="8" t="s">
        <v>38</v>
      </c>
      <c r="F448" s="7" t="s">
        <v>39</v>
      </c>
      <c r="G448" s="8" t="s">
        <v>22</v>
      </c>
      <c r="H448" s="8" t="s">
        <v>170</v>
      </c>
      <c r="I448" s="9">
        <v>23621</v>
      </c>
      <c r="J448" s="9">
        <f>'[1]Rates for Discussion'!$D$11</f>
        <v>1201.8007841674578</v>
      </c>
      <c r="K448" s="9">
        <f t="shared" si="15"/>
        <v>14193.86816140976</v>
      </c>
      <c r="N448" s="12"/>
      <c r="O448" s="13"/>
      <c r="P448" s="13"/>
      <c r="Q448" s="13"/>
      <c r="R448" s="13"/>
    </row>
    <row r="449" spans="1:18" x14ac:dyDescent="0.25">
      <c r="A449" s="7">
        <v>680</v>
      </c>
      <c r="B449" s="7">
        <v>2007</v>
      </c>
      <c r="C449" s="8" t="s">
        <v>171</v>
      </c>
      <c r="D449" s="8" t="s">
        <v>165</v>
      </c>
      <c r="E449" s="8" t="s">
        <v>38</v>
      </c>
      <c r="F449" s="7" t="s">
        <v>39</v>
      </c>
      <c r="G449" s="8" t="s">
        <v>22</v>
      </c>
      <c r="H449" s="8" t="s">
        <v>171</v>
      </c>
      <c r="I449" s="9">
        <v>4400</v>
      </c>
      <c r="J449" s="9">
        <f>'[1]Rates for Discussion'!$D$11</f>
        <v>1201.8007841674578</v>
      </c>
      <c r="K449" s="9">
        <f t="shared" si="15"/>
        <v>2643.9617251684072</v>
      </c>
      <c r="N449" s="12"/>
      <c r="O449" s="13"/>
      <c r="P449" s="13"/>
      <c r="Q449" s="13"/>
      <c r="R449" s="13"/>
    </row>
    <row r="450" spans="1:18" x14ac:dyDescent="0.25">
      <c r="A450" s="7">
        <v>681</v>
      </c>
      <c r="B450" s="7">
        <v>2007</v>
      </c>
      <c r="C450" s="8" t="s">
        <v>98</v>
      </c>
      <c r="D450" s="8" t="s">
        <v>165</v>
      </c>
      <c r="E450" s="8" t="s">
        <v>38</v>
      </c>
      <c r="F450" s="7" t="s">
        <v>39</v>
      </c>
      <c r="G450" s="8" t="s">
        <v>22</v>
      </c>
      <c r="H450" s="8" t="s">
        <v>98</v>
      </c>
      <c r="I450" s="9">
        <v>-2169507</v>
      </c>
      <c r="J450" s="9">
        <f>'[1]Rates for Discussion'!$D$11</f>
        <v>1201.8007841674578</v>
      </c>
      <c r="K450" s="9">
        <f t="shared" si="15"/>
        <v>-1303657.6069283944</v>
      </c>
      <c r="N450" s="12"/>
      <c r="O450" s="13"/>
      <c r="P450" s="13"/>
      <c r="Q450" s="13"/>
      <c r="R450" s="13"/>
    </row>
    <row r="451" spans="1:18" x14ac:dyDescent="0.25">
      <c r="A451" s="7">
        <v>682</v>
      </c>
      <c r="B451" s="7">
        <v>2007</v>
      </c>
      <c r="C451" s="8" t="s">
        <v>174</v>
      </c>
      <c r="D451" s="8" t="s">
        <v>165</v>
      </c>
      <c r="E451" s="8" t="s">
        <v>38</v>
      </c>
      <c r="F451" s="7" t="s">
        <v>39</v>
      </c>
      <c r="G451" s="8" t="s">
        <v>22</v>
      </c>
      <c r="H451" s="8" t="s">
        <v>174</v>
      </c>
      <c r="I451" s="9">
        <v>32332</v>
      </c>
      <c r="J451" s="9">
        <f>'[1]Rates for Discussion'!$D$11</f>
        <v>1201.8007841674578</v>
      </c>
      <c r="K451" s="9">
        <f t="shared" si="15"/>
        <v>19428.311476851122</v>
      </c>
      <c r="N451" s="12"/>
      <c r="O451" s="13"/>
      <c r="P451" s="13"/>
      <c r="Q451" s="13"/>
      <c r="R451" s="13"/>
    </row>
    <row r="452" spans="1:18" x14ac:dyDescent="0.25">
      <c r="A452" s="7">
        <v>683</v>
      </c>
      <c r="B452" s="7">
        <v>2007</v>
      </c>
      <c r="C452" s="8" t="s">
        <v>69</v>
      </c>
      <c r="D452" s="8" t="s">
        <v>165</v>
      </c>
      <c r="E452" s="8" t="s">
        <v>38</v>
      </c>
      <c r="F452" s="7" t="s">
        <v>39</v>
      </c>
      <c r="G452" s="8" t="s">
        <v>22</v>
      </c>
      <c r="H452" s="8" t="s">
        <v>69</v>
      </c>
      <c r="I452" s="9">
        <v>246829</v>
      </c>
      <c r="J452" s="9">
        <f>'[1]Rates for Discussion'!$D$11</f>
        <v>1201.8007841674578</v>
      </c>
      <c r="K452" s="9">
        <f t="shared" si="15"/>
        <v>148319.6428776347</v>
      </c>
      <c r="N452" s="12"/>
      <c r="O452" s="13"/>
      <c r="P452" s="13"/>
      <c r="Q452" s="13"/>
      <c r="R452" s="13"/>
    </row>
    <row r="453" spans="1:18" x14ac:dyDescent="0.25">
      <c r="A453" s="7">
        <v>684</v>
      </c>
      <c r="B453" s="7">
        <v>2007</v>
      </c>
      <c r="C453" s="8" t="s">
        <v>175</v>
      </c>
      <c r="D453" s="8" t="s">
        <v>165</v>
      </c>
      <c r="E453" s="8" t="s">
        <v>38</v>
      </c>
      <c r="F453" s="7" t="s">
        <v>39</v>
      </c>
      <c r="G453" s="8" t="s">
        <v>22</v>
      </c>
      <c r="H453" s="8" t="s">
        <v>175</v>
      </c>
      <c r="I453" s="9">
        <v>85</v>
      </c>
      <c r="J453" s="9">
        <f>'[1]Rates for Discussion'!$D$11</f>
        <v>1201.8007841674578</v>
      </c>
      <c r="K453" s="9">
        <f t="shared" si="15"/>
        <v>51.076533327116955</v>
      </c>
      <c r="N453" s="12"/>
      <c r="O453" s="13"/>
      <c r="P453" s="13"/>
      <c r="Q453" s="13"/>
      <c r="R453" s="13"/>
    </row>
    <row r="454" spans="1:18" x14ac:dyDescent="0.25">
      <c r="A454" s="7">
        <v>685</v>
      </c>
      <c r="B454" s="7">
        <v>2007</v>
      </c>
      <c r="C454" s="8" t="s">
        <v>177</v>
      </c>
      <c r="D454" s="8" t="s">
        <v>165</v>
      </c>
      <c r="E454" s="8" t="s">
        <v>38</v>
      </c>
      <c r="F454" s="7" t="s">
        <v>39</v>
      </c>
      <c r="G454" s="8" t="s">
        <v>22</v>
      </c>
      <c r="H454" s="8" t="s">
        <v>177</v>
      </c>
      <c r="I454" s="9">
        <v>1105</v>
      </c>
      <c r="J454" s="9">
        <f>'[1]Rates for Discussion'!$D$11</f>
        <v>1201.8007841674578</v>
      </c>
      <c r="K454" s="9">
        <f t="shared" si="15"/>
        <v>663.99493325252035</v>
      </c>
      <c r="N454" s="12"/>
      <c r="O454" s="13"/>
      <c r="P454" s="13"/>
      <c r="Q454" s="13"/>
      <c r="R454" s="13"/>
    </row>
    <row r="455" spans="1:18" x14ac:dyDescent="0.25">
      <c r="A455" s="7">
        <v>686</v>
      </c>
      <c r="B455" s="7">
        <v>2007</v>
      </c>
      <c r="C455" s="8" t="s">
        <v>70</v>
      </c>
      <c r="D455" s="8" t="s">
        <v>165</v>
      </c>
      <c r="E455" s="8" t="s">
        <v>38</v>
      </c>
      <c r="F455" s="7" t="s">
        <v>39</v>
      </c>
      <c r="G455" s="8" t="s">
        <v>22</v>
      </c>
      <c r="H455" s="8" t="s">
        <v>70</v>
      </c>
      <c r="I455" s="9">
        <v>87029</v>
      </c>
      <c r="J455" s="9">
        <f>'[1]Rates for Discussion'!$D$11</f>
        <v>1201.8007841674578</v>
      </c>
      <c r="K455" s="9">
        <f t="shared" si="15"/>
        <v>52295.760222654841</v>
      </c>
      <c r="N455" s="12"/>
      <c r="O455" s="13"/>
      <c r="P455" s="13"/>
      <c r="Q455" s="13"/>
      <c r="R455" s="13"/>
    </row>
    <row r="456" spans="1:18" x14ac:dyDescent="0.25">
      <c r="A456" s="7">
        <v>687</v>
      </c>
      <c r="B456" s="7">
        <v>2007</v>
      </c>
      <c r="C456" s="8" t="s">
        <v>183</v>
      </c>
      <c r="D456" s="8" t="s">
        <v>165</v>
      </c>
      <c r="E456" s="8" t="s">
        <v>38</v>
      </c>
      <c r="F456" s="7" t="s">
        <v>39</v>
      </c>
      <c r="G456" s="8" t="s">
        <v>22</v>
      </c>
      <c r="H456" s="8" t="s">
        <v>183</v>
      </c>
      <c r="I456" s="9">
        <v>57329</v>
      </c>
      <c r="J456" s="9">
        <f>'[1]Rates for Discussion'!$D$11</f>
        <v>1201.8007841674578</v>
      </c>
      <c r="K456" s="9">
        <f t="shared" si="15"/>
        <v>34449.018577768096</v>
      </c>
      <c r="N456" s="12"/>
      <c r="O456" s="13"/>
      <c r="P456" s="13"/>
      <c r="Q456" s="13"/>
      <c r="R456" s="13"/>
    </row>
    <row r="457" spans="1:18" x14ac:dyDescent="0.25">
      <c r="A457" s="7">
        <v>688</v>
      </c>
      <c r="B457" s="7">
        <v>2007</v>
      </c>
      <c r="C457" s="8" t="s">
        <v>85</v>
      </c>
      <c r="D457" s="8" t="s">
        <v>165</v>
      </c>
      <c r="E457" s="8" t="s">
        <v>38</v>
      </c>
      <c r="F457" s="7" t="s">
        <v>39</v>
      </c>
      <c r="G457" s="8" t="s">
        <v>22</v>
      </c>
      <c r="H457" s="8" t="s">
        <v>85</v>
      </c>
      <c r="I457" s="9">
        <v>186496</v>
      </c>
      <c r="J457" s="9">
        <f>'[1]Rates for Discussion'!$D$11</f>
        <v>1201.8007841674578</v>
      </c>
      <c r="K457" s="9">
        <f t="shared" si="15"/>
        <v>112065.51952204711</v>
      </c>
      <c r="N457" s="12"/>
      <c r="O457" s="13"/>
      <c r="P457" s="13"/>
      <c r="Q457" s="13"/>
      <c r="R457" s="13"/>
    </row>
    <row r="458" spans="1:18" x14ac:dyDescent="0.25">
      <c r="A458" s="7">
        <v>689</v>
      </c>
      <c r="B458" s="7">
        <v>2007</v>
      </c>
      <c r="C458" s="8" t="s">
        <v>189</v>
      </c>
      <c r="D458" s="8" t="s">
        <v>165</v>
      </c>
      <c r="E458" s="8" t="s">
        <v>38</v>
      </c>
      <c r="F458" s="7" t="s">
        <v>39</v>
      </c>
      <c r="G458" s="8" t="s">
        <v>22</v>
      </c>
      <c r="H458" s="8" t="s">
        <v>189</v>
      </c>
      <c r="I458" s="9">
        <v>17582</v>
      </c>
      <c r="J458" s="9">
        <f>'[1]Rates for Discussion'!$D$11</f>
        <v>1201.8007841674578</v>
      </c>
      <c r="K458" s="9">
        <f t="shared" si="15"/>
        <v>10565.030693616121</v>
      </c>
      <c r="N458" s="12"/>
      <c r="O458" s="13"/>
      <c r="P458" s="13"/>
      <c r="Q458" s="13"/>
      <c r="R458" s="13"/>
    </row>
    <row r="459" spans="1:18" x14ac:dyDescent="0.25">
      <c r="A459" s="7">
        <v>690</v>
      </c>
      <c r="B459" s="7">
        <v>2007</v>
      </c>
      <c r="C459" s="8" t="s">
        <v>190</v>
      </c>
      <c r="D459" s="8" t="s">
        <v>165</v>
      </c>
      <c r="E459" s="8" t="s">
        <v>38</v>
      </c>
      <c r="F459" s="7" t="s">
        <v>39</v>
      </c>
      <c r="G459" s="8" t="s">
        <v>22</v>
      </c>
      <c r="H459" s="8" t="s">
        <v>190</v>
      </c>
      <c r="I459" s="9">
        <v>46240</v>
      </c>
      <c r="J459" s="9">
        <f>'[1]Rates for Discussion'!$D$11</f>
        <v>1201.8007841674578</v>
      </c>
      <c r="K459" s="9">
        <f t="shared" si="15"/>
        <v>27785.634129951621</v>
      </c>
      <c r="N459" s="12"/>
      <c r="O459" s="13"/>
      <c r="P459" s="13"/>
      <c r="Q459" s="13"/>
      <c r="R459" s="13"/>
    </row>
    <row r="460" spans="1:18" x14ac:dyDescent="0.25">
      <c r="A460" s="7">
        <v>691</v>
      </c>
      <c r="B460" s="7">
        <v>2007</v>
      </c>
      <c r="C460" s="8" t="s">
        <v>71</v>
      </c>
      <c r="D460" s="8" t="s">
        <v>165</v>
      </c>
      <c r="E460" s="8" t="s">
        <v>38</v>
      </c>
      <c r="F460" s="7" t="s">
        <v>39</v>
      </c>
      <c r="G460" s="8" t="s">
        <v>22</v>
      </c>
      <c r="H460" s="8" t="s">
        <v>71</v>
      </c>
      <c r="I460" s="9">
        <v>927668</v>
      </c>
      <c r="J460" s="9">
        <f>'[1]Rates for Discussion'!$D$11</f>
        <v>1201.8007841674578</v>
      </c>
      <c r="K460" s="9">
        <f t="shared" si="15"/>
        <v>557436.06492352858</v>
      </c>
      <c r="N460" s="12"/>
      <c r="O460" s="13"/>
      <c r="P460" s="13"/>
      <c r="Q460" s="13"/>
      <c r="R460" s="13"/>
    </row>
    <row r="461" spans="1:18" x14ac:dyDescent="0.25">
      <c r="A461" s="7">
        <v>692</v>
      </c>
      <c r="B461" s="7">
        <v>2007</v>
      </c>
      <c r="C461" s="8" t="s">
        <v>192</v>
      </c>
      <c r="D461" s="8" t="s">
        <v>165</v>
      </c>
      <c r="E461" s="8" t="s">
        <v>38</v>
      </c>
      <c r="F461" s="7" t="s">
        <v>39</v>
      </c>
      <c r="G461" s="8" t="s">
        <v>22</v>
      </c>
      <c r="H461" s="8" t="s">
        <v>192</v>
      </c>
      <c r="I461" s="9">
        <v>79114</v>
      </c>
      <c r="J461" s="9">
        <f>'[1]Rates for Discussion'!$D$11</f>
        <v>1201.8007841674578</v>
      </c>
      <c r="K461" s="9">
        <f t="shared" si="15"/>
        <v>47539.633619312131</v>
      </c>
      <c r="N461" s="12"/>
      <c r="O461" s="13"/>
      <c r="P461" s="13"/>
      <c r="Q461" s="13"/>
      <c r="R461" s="13"/>
    </row>
    <row r="462" spans="1:18" x14ac:dyDescent="0.25">
      <c r="A462" s="7">
        <v>693</v>
      </c>
      <c r="B462" s="7">
        <v>2007</v>
      </c>
      <c r="C462" s="8" t="s">
        <v>109</v>
      </c>
      <c r="D462" s="8" t="s">
        <v>165</v>
      </c>
      <c r="E462" s="8" t="s">
        <v>38</v>
      </c>
      <c r="F462" s="7" t="s">
        <v>39</v>
      </c>
      <c r="G462" s="8" t="s">
        <v>22</v>
      </c>
      <c r="H462" s="8" t="s">
        <v>109</v>
      </c>
      <c r="I462" s="9">
        <v>153200</v>
      </c>
      <c r="J462" s="9">
        <f>'[1]Rates for Discussion'!$D$11</f>
        <v>1201.8007841674578</v>
      </c>
      <c r="K462" s="9">
        <f t="shared" si="15"/>
        <v>92057.94006722726</v>
      </c>
      <c r="N462" s="12"/>
      <c r="O462" s="13"/>
      <c r="P462" s="13"/>
      <c r="Q462" s="13"/>
      <c r="R462" s="13"/>
    </row>
    <row r="463" spans="1:18" x14ac:dyDescent="0.25">
      <c r="A463" s="7">
        <v>694</v>
      </c>
      <c r="B463" s="7">
        <v>2007</v>
      </c>
      <c r="C463" s="8" t="s">
        <v>193</v>
      </c>
      <c r="D463" s="8" t="s">
        <v>165</v>
      </c>
      <c r="E463" s="8" t="s">
        <v>38</v>
      </c>
      <c r="F463" s="7" t="s">
        <v>39</v>
      </c>
      <c r="G463" s="8" t="s">
        <v>22</v>
      </c>
      <c r="H463" s="8" t="s">
        <v>193</v>
      </c>
      <c r="I463" s="9">
        <v>25400</v>
      </c>
      <c r="J463" s="9">
        <f>'[1]Rates for Discussion'!$D$11</f>
        <v>1201.8007841674578</v>
      </c>
      <c r="K463" s="9">
        <f t="shared" si="15"/>
        <v>15262.869958926713</v>
      </c>
      <c r="N463" s="12"/>
      <c r="O463" s="13"/>
      <c r="P463" s="13"/>
      <c r="Q463" s="13"/>
      <c r="R463" s="13"/>
    </row>
    <row r="464" spans="1:18" x14ac:dyDescent="0.25">
      <c r="A464" s="7">
        <v>695</v>
      </c>
      <c r="B464" s="7">
        <v>2007</v>
      </c>
      <c r="C464" s="8" t="s">
        <v>73</v>
      </c>
      <c r="D464" s="8" t="s">
        <v>165</v>
      </c>
      <c r="E464" s="8" t="s">
        <v>38</v>
      </c>
      <c r="F464" s="7" t="s">
        <v>39</v>
      </c>
      <c r="G464" s="8" t="s">
        <v>22</v>
      </c>
      <c r="H464" s="8" t="s">
        <v>73</v>
      </c>
      <c r="I464" s="9">
        <v>299493</v>
      </c>
      <c r="J464" s="9">
        <f>'[1]Rates for Discussion'!$D$11</f>
        <v>1201.8007841674578</v>
      </c>
      <c r="K464" s="9">
        <f t="shared" si="15"/>
        <v>179965.46112633223</v>
      </c>
      <c r="N464" s="12"/>
      <c r="O464" s="13"/>
      <c r="P464" s="13"/>
      <c r="Q464" s="13"/>
      <c r="R464" s="13"/>
    </row>
    <row r="465" spans="1:18" x14ac:dyDescent="0.25">
      <c r="A465" s="7">
        <v>696</v>
      </c>
      <c r="B465" s="7">
        <v>2007</v>
      </c>
      <c r="C465" s="8" t="s">
        <v>198</v>
      </c>
      <c r="D465" s="8" t="s">
        <v>165</v>
      </c>
      <c r="E465" s="8" t="s">
        <v>38</v>
      </c>
      <c r="F465" s="7" t="s">
        <v>39</v>
      </c>
      <c r="G465" s="8" t="s">
        <v>22</v>
      </c>
      <c r="H465" s="8" t="s">
        <v>198</v>
      </c>
      <c r="I465" s="9">
        <v>1711</v>
      </c>
      <c r="J465" s="9">
        <f>'[1]Rates for Discussion'!$D$11</f>
        <v>1201.8007841674578</v>
      </c>
      <c r="K465" s="9">
        <f t="shared" si="15"/>
        <v>1028.1405708552602</v>
      </c>
      <c r="N465" s="12"/>
      <c r="O465" s="13"/>
      <c r="P465" s="13"/>
      <c r="Q465" s="13"/>
      <c r="R465" s="13"/>
    </row>
    <row r="466" spans="1:18" x14ac:dyDescent="0.25">
      <c r="A466" s="7">
        <v>698</v>
      </c>
      <c r="B466" s="7">
        <v>2007</v>
      </c>
      <c r="C466" s="8" t="s">
        <v>200</v>
      </c>
      <c r="D466" s="8" t="s">
        <v>165</v>
      </c>
      <c r="E466" s="8" t="s">
        <v>38</v>
      </c>
      <c r="F466" s="7" t="s">
        <v>39</v>
      </c>
      <c r="G466" s="8" t="s">
        <v>22</v>
      </c>
      <c r="H466" s="8" t="s">
        <v>200</v>
      </c>
      <c r="I466" s="9">
        <v>94235</v>
      </c>
      <c r="J466" s="9">
        <f>'[1]Rates for Discussion'!$D$11</f>
        <v>1201.8007841674578</v>
      </c>
      <c r="K466" s="9">
        <f t="shared" si="15"/>
        <v>56625.848448010191</v>
      </c>
      <c r="N466" s="12"/>
      <c r="O466" s="13"/>
      <c r="P466" s="13"/>
      <c r="Q466" s="13"/>
      <c r="R466" s="13"/>
    </row>
    <row r="467" spans="1:18" x14ac:dyDescent="0.25">
      <c r="A467" s="7">
        <v>699</v>
      </c>
      <c r="B467" s="7">
        <v>2007</v>
      </c>
      <c r="C467" s="8" t="s">
        <v>202</v>
      </c>
      <c r="D467" s="8" t="s">
        <v>165</v>
      </c>
      <c r="E467" s="8" t="s">
        <v>38</v>
      </c>
      <c r="F467" s="7" t="s">
        <v>39</v>
      </c>
      <c r="G467" s="8" t="s">
        <v>22</v>
      </c>
      <c r="H467" s="8" t="s">
        <v>202</v>
      </c>
      <c r="I467" s="9">
        <v>93400</v>
      </c>
      <c r="J467" s="9">
        <f>'[1]Rates for Discussion'!$D$11</f>
        <v>1201.8007841674578</v>
      </c>
      <c r="K467" s="9">
        <f t="shared" si="15"/>
        <v>56124.096620620279</v>
      </c>
      <c r="N467" s="12"/>
      <c r="O467" s="13"/>
      <c r="P467" s="13"/>
      <c r="Q467" s="13"/>
      <c r="R467" s="13"/>
    </row>
    <row r="468" spans="1:18" x14ac:dyDescent="0.25">
      <c r="A468" s="7">
        <v>700</v>
      </c>
      <c r="B468" s="7">
        <v>2007</v>
      </c>
      <c r="C468" s="8" t="s">
        <v>74</v>
      </c>
      <c r="D468" s="8" t="s">
        <v>165</v>
      </c>
      <c r="E468" s="8" t="s">
        <v>38</v>
      </c>
      <c r="F468" s="7" t="s">
        <v>39</v>
      </c>
      <c r="G468" s="8" t="s">
        <v>22</v>
      </c>
      <c r="H468" s="8" t="s">
        <v>74</v>
      </c>
      <c r="I468" s="9">
        <v>18589</v>
      </c>
      <c r="J468" s="9">
        <f>'[1]Rates for Discussion'!$D$11</f>
        <v>1201.8007841674578</v>
      </c>
      <c r="K468" s="9">
        <f t="shared" si="15"/>
        <v>11170.137388444437</v>
      </c>
      <c r="N468" s="12"/>
      <c r="O468" s="13"/>
      <c r="P468" s="13"/>
      <c r="Q468" s="13"/>
      <c r="R468" s="13"/>
    </row>
    <row r="469" spans="1:18" x14ac:dyDescent="0.25">
      <c r="A469" s="7">
        <v>701</v>
      </c>
      <c r="B469" s="7">
        <v>2007</v>
      </c>
      <c r="C469" s="8" t="s">
        <v>203</v>
      </c>
      <c r="D469" s="8" t="s">
        <v>165</v>
      </c>
      <c r="E469" s="8" t="s">
        <v>38</v>
      </c>
      <c r="F469" s="7" t="s">
        <v>39</v>
      </c>
      <c r="G469" s="8" t="s">
        <v>22</v>
      </c>
      <c r="H469" s="8" t="s">
        <v>203</v>
      </c>
      <c r="I469" s="9">
        <v>56689</v>
      </c>
      <c r="J469" s="9">
        <f>'[1]Rates for Discussion'!$D$11</f>
        <v>1201.8007841674578</v>
      </c>
      <c r="K469" s="9">
        <f t="shared" si="15"/>
        <v>34064.442326834505</v>
      </c>
      <c r="N469" s="12"/>
      <c r="O469" s="13"/>
      <c r="P469" s="13"/>
      <c r="Q469" s="13"/>
      <c r="R469" s="13"/>
    </row>
    <row r="470" spans="1:18" x14ac:dyDescent="0.25">
      <c r="A470" s="7">
        <v>702</v>
      </c>
      <c r="B470" s="7">
        <v>2007</v>
      </c>
      <c r="C470" s="8" t="s">
        <v>204</v>
      </c>
      <c r="D470" s="8" t="s">
        <v>165</v>
      </c>
      <c r="E470" s="8" t="s">
        <v>38</v>
      </c>
      <c r="F470" s="7" t="s">
        <v>39</v>
      </c>
      <c r="G470" s="8" t="s">
        <v>22</v>
      </c>
      <c r="H470" s="8" t="s">
        <v>204</v>
      </c>
      <c r="I470" s="9">
        <v>32287</v>
      </c>
      <c r="J470" s="9">
        <f>'[1]Rates for Discussion'!$D$11</f>
        <v>1201.8007841674578</v>
      </c>
      <c r="K470" s="9">
        <f t="shared" si="15"/>
        <v>19401.270959207355</v>
      </c>
      <c r="N470" s="12"/>
      <c r="O470" s="13"/>
      <c r="P470" s="13"/>
      <c r="Q470" s="13"/>
      <c r="R470" s="13"/>
    </row>
    <row r="471" spans="1:18" x14ac:dyDescent="0.25">
      <c r="A471" s="7">
        <v>703</v>
      </c>
      <c r="B471" s="7">
        <v>2007</v>
      </c>
      <c r="C471" s="8" t="s">
        <v>205</v>
      </c>
      <c r="D471" s="8" t="s">
        <v>165</v>
      </c>
      <c r="E471" s="8" t="s">
        <v>38</v>
      </c>
      <c r="F471" s="7" t="s">
        <v>39</v>
      </c>
      <c r="G471" s="8" t="s">
        <v>22</v>
      </c>
      <c r="H471" s="8" t="s">
        <v>205</v>
      </c>
      <c r="I471" s="9">
        <v>950</v>
      </c>
      <c r="J471" s="9">
        <f>'[1]Rates for Discussion'!$D$11</f>
        <v>1201.8007841674578</v>
      </c>
      <c r="K471" s="9">
        <f t="shared" si="15"/>
        <v>570.85537247954244</v>
      </c>
      <c r="N471" s="12"/>
      <c r="O471" s="13"/>
      <c r="P471" s="13"/>
      <c r="Q471" s="13"/>
      <c r="R471" s="13"/>
    </row>
    <row r="472" spans="1:18" x14ac:dyDescent="0.25">
      <c r="A472" s="7">
        <v>704</v>
      </c>
      <c r="B472" s="7">
        <v>2007</v>
      </c>
      <c r="C472" s="8" t="s">
        <v>206</v>
      </c>
      <c r="D472" s="8" t="s">
        <v>165</v>
      </c>
      <c r="E472" s="8" t="s">
        <v>38</v>
      </c>
      <c r="F472" s="7" t="s">
        <v>39</v>
      </c>
      <c r="G472" s="8" t="s">
        <v>22</v>
      </c>
      <c r="H472" s="8" t="s">
        <v>206</v>
      </c>
      <c r="I472" s="9">
        <v>1600</v>
      </c>
      <c r="J472" s="9">
        <f>'[1]Rates for Discussion'!$D$11</f>
        <v>1201.8007841674578</v>
      </c>
      <c r="K472" s="9">
        <f t="shared" si="15"/>
        <v>961.44062733396618</v>
      </c>
      <c r="N472" s="12"/>
      <c r="O472" s="13"/>
      <c r="P472" s="13"/>
      <c r="Q472" s="13"/>
      <c r="R472" s="13"/>
    </row>
    <row r="473" spans="1:18" x14ac:dyDescent="0.25">
      <c r="A473" s="7">
        <v>705</v>
      </c>
      <c r="B473" s="7">
        <v>2007</v>
      </c>
      <c r="C473" s="8" t="s">
        <v>207</v>
      </c>
      <c r="D473" s="8" t="s">
        <v>165</v>
      </c>
      <c r="E473" s="8" t="s">
        <v>38</v>
      </c>
      <c r="F473" s="7" t="s">
        <v>39</v>
      </c>
      <c r="G473" s="8" t="s">
        <v>22</v>
      </c>
      <c r="H473" s="8" t="s">
        <v>207</v>
      </c>
      <c r="I473" s="9">
        <v>297538</v>
      </c>
      <c r="J473" s="9">
        <f>'[1]Rates for Discussion'!$D$11</f>
        <v>1201.8007841674578</v>
      </c>
      <c r="K473" s="9">
        <f t="shared" si="15"/>
        <v>178790.70085980854</v>
      </c>
      <c r="N473" s="12"/>
      <c r="O473" s="13"/>
      <c r="P473" s="13"/>
      <c r="Q473" s="13"/>
      <c r="R473" s="13"/>
    </row>
    <row r="474" spans="1:18" x14ac:dyDescent="0.25">
      <c r="A474" s="7">
        <v>706</v>
      </c>
      <c r="B474" s="7">
        <v>2007</v>
      </c>
      <c r="C474" s="8" t="s">
        <v>208</v>
      </c>
      <c r="D474" s="8" t="s">
        <v>165</v>
      </c>
      <c r="E474" s="8" t="s">
        <v>38</v>
      </c>
      <c r="F474" s="7" t="s">
        <v>39</v>
      </c>
      <c r="G474" s="8" t="s">
        <v>22</v>
      </c>
      <c r="H474" s="8" t="s">
        <v>208</v>
      </c>
      <c r="I474" s="9">
        <v>42710</v>
      </c>
      <c r="J474" s="9">
        <f>'[1]Rates for Discussion'!$D$11</f>
        <v>1201.8007841674578</v>
      </c>
      <c r="K474" s="9">
        <f t="shared" si="15"/>
        <v>25664.455745896059</v>
      </c>
      <c r="N474" s="12"/>
      <c r="O474" s="13"/>
      <c r="P474" s="13"/>
      <c r="Q474" s="13"/>
      <c r="R474" s="13"/>
    </row>
    <row r="475" spans="1:18" x14ac:dyDescent="0.25">
      <c r="A475" s="7">
        <v>707</v>
      </c>
      <c r="B475" s="7">
        <v>2007</v>
      </c>
      <c r="C475" s="8" t="s">
        <v>209</v>
      </c>
      <c r="D475" s="8" t="s">
        <v>165</v>
      </c>
      <c r="E475" s="8" t="s">
        <v>38</v>
      </c>
      <c r="F475" s="7" t="s">
        <v>39</v>
      </c>
      <c r="G475" s="8" t="s">
        <v>22</v>
      </c>
      <c r="H475" s="8" t="s">
        <v>209</v>
      </c>
      <c r="I475" s="9">
        <v>60463</v>
      </c>
      <c r="J475" s="9">
        <f>'[1]Rates for Discussion'!$D$11</f>
        <v>1201.8007841674578</v>
      </c>
      <c r="K475" s="9">
        <f t="shared" ref="K475:K506" si="16">(I475*J475)/2000</f>
        <v>36332.2404065585</v>
      </c>
      <c r="N475" s="12"/>
      <c r="O475" s="13"/>
      <c r="P475" s="13"/>
      <c r="Q475" s="13"/>
      <c r="R475" s="13"/>
    </row>
    <row r="476" spans="1:18" x14ac:dyDescent="0.25">
      <c r="A476" s="7">
        <v>708</v>
      </c>
      <c r="B476" s="7">
        <v>2007</v>
      </c>
      <c r="C476" s="8" t="s">
        <v>213</v>
      </c>
      <c r="D476" s="8" t="s">
        <v>165</v>
      </c>
      <c r="E476" s="8" t="s">
        <v>38</v>
      </c>
      <c r="F476" s="7" t="s">
        <v>39</v>
      </c>
      <c r="G476" s="8" t="s">
        <v>22</v>
      </c>
      <c r="H476" s="8" t="s">
        <v>213</v>
      </c>
      <c r="I476" s="9">
        <v>22050</v>
      </c>
      <c r="J476" s="9">
        <f>'[1]Rates for Discussion'!$D$11</f>
        <v>1201.8007841674578</v>
      </c>
      <c r="K476" s="9">
        <f t="shared" si="16"/>
        <v>13249.853645446223</v>
      </c>
      <c r="N476" s="12"/>
      <c r="O476" s="13"/>
      <c r="P476" s="13"/>
      <c r="Q476" s="13"/>
      <c r="R476" s="13"/>
    </row>
    <row r="477" spans="1:18" x14ac:dyDescent="0.25">
      <c r="A477" s="7">
        <v>709</v>
      </c>
      <c r="B477" s="7">
        <v>2007</v>
      </c>
      <c r="C477" s="8" t="s">
        <v>119</v>
      </c>
      <c r="D477" s="8" t="s">
        <v>165</v>
      </c>
      <c r="E477" s="8" t="s">
        <v>38</v>
      </c>
      <c r="F477" s="7" t="s">
        <v>39</v>
      </c>
      <c r="G477" s="8" t="s">
        <v>22</v>
      </c>
      <c r="H477" s="8" t="s">
        <v>119</v>
      </c>
      <c r="I477" s="9">
        <v>79600</v>
      </c>
      <c r="J477" s="9">
        <f>'[1]Rates for Discussion'!$D$11</f>
        <v>1201.8007841674578</v>
      </c>
      <c r="K477" s="9">
        <f t="shared" si="16"/>
        <v>47831.67120986482</v>
      </c>
      <c r="N477" s="12"/>
      <c r="O477" s="13"/>
      <c r="P477" s="13"/>
      <c r="Q477" s="13"/>
      <c r="R477" s="13"/>
    </row>
    <row r="478" spans="1:18" x14ac:dyDescent="0.25">
      <c r="A478" s="7">
        <v>710</v>
      </c>
      <c r="B478" s="7">
        <v>2007</v>
      </c>
      <c r="C478" s="8" t="s">
        <v>215</v>
      </c>
      <c r="D478" s="8" t="s">
        <v>165</v>
      </c>
      <c r="E478" s="8" t="s">
        <v>38</v>
      </c>
      <c r="F478" s="7" t="s">
        <v>39</v>
      </c>
      <c r="G478" s="8" t="s">
        <v>22</v>
      </c>
      <c r="H478" s="8" t="s">
        <v>215</v>
      </c>
      <c r="I478" s="9">
        <v>139856</v>
      </c>
      <c r="J478" s="9">
        <f>'[1]Rates for Discussion'!$D$11</f>
        <v>1201.8007841674578</v>
      </c>
      <c r="K478" s="9">
        <f t="shared" si="16"/>
        <v>84039.525235261986</v>
      </c>
      <c r="N478" s="12"/>
      <c r="O478" s="13"/>
      <c r="P478" s="13"/>
      <c r="Q478" s="13"/>
      <c r="R478" s="13"/>
    </row>
    <row r="479" spans="1:18" x14ac:dyDescent="0.25">
      <c r="A479" s="7">
        <v>711</v>
      </c>
      <c r="B479" s="7">
        <v>2007</v>
      </c>
      <c r="C479" s="8" t="s">
        <v>216</v>
      </c>
      <c r="D479" s="8" t="s">
        <v>165</v>
      </c>
      <c r="E479" s="8" t="s">
        <v>38</v>
      </c>
      <c r="F479" s="7" t="s">
        <v>39</v>
      </c>
      <c r="G479" s="8" t="s">
        <v>22</v>
      </c>
      <c r="H479" s="8" t="s">
        <v>216</v>
      </c>
      <c r="I479" s="9">
        <v>67050</v>
      </c>
      <c r="J479" s="9">
        <f>'[1]Rates for Discussion'!$D$11</f>
        <v>1201.8007841674578</v>
      </c>
      <c r="K479" s="9">
        <f t="shared" si="16"/>
        <v>40290.371289214025</v>
      </c>
      <c r="N479" s="12"/>
      <c r="O479" s="13"/>
      <c r="P479" s="13"/>
      <c r="Q479" s="13"/>
      <c r="R479" s="13"/>
    </row>
    <row r="480" spans="1:18" x14ac:dyDescent="0.25">
      <c r="A480" s="7">
        <v>712</v>
      </c>
      <c r="B480" s="7">
        <v>2007</v>
      </c>
      <c r="C480" s="8" t="s">
        <v>217</v>
      </c>
      <c r="D480" s="8" t="s">
        <v>165</v>
      </c>
      <c r="E480" s="8" t="s">
        <v>38</v>
      </c>
      <c r="F480" s="7" t="s">
        <v>39</v>
      </c>
      <c r="G480" s="8" t="s">
        <v>22</v>
      </c>
      <c r="H480" s="8" t="s">
        <v>217</v>
      </c>
      <c r="I480" s="9">
        <v>1425</v>
      </c>
      <c r="J480" s="9">
        <f>'[1]Rates for Discussion'!$D$11</f>
        <v>1201.8007841674578</v>
      </c>
      <c r="K480" s="9">
        <f t="shared" si="16"/>
        <v>856.28305871931366</v>
      </c>
      <c r="N480" s="12"/>
      <c r="O480" s="13"/>
      <c r="P480" s="13"/>
      <c r="Q480" s="13"/>
      <c r="R480" s="13"/>
    </row>
    <row r="481" spans="1:18" x14ac:dyDescent="0.25">
      <c r="A481" s="7">
        <v>713</v>
      </c>
      <c r="B481" s="7">
        <v>2007</v>
      </c>
      <c r="C481" s="8" t="s">
        <v>220</v>
      </c>
      <c r="D481" s="8" t="s">
        <v>165</v>
      </c>
      <c r="E481" s="8" t="s">
        <v>38</v>
      </c>
      <c r="F481" s="7" t="s">
        <v>39</v>
      </c>
      <c r="G481" s="8" t="s">
        <v>22</v>
      </c>
      <c r="H481" s="8" t="s">
        <v>220</v>
      </c>
      <c r="I481" s="9">
        <v>16400</v>
      </c>
      <c r="J481" s="9">
        <f>'[1]Rates for Discussion'!$D$11</f>
        <v>1201.8007841674578</v>
      </c>
      <c r="K481" s="9">
        <f t="shared" si="16"/>
        <v>9854.7664301731529</v>
      </c>
      <c r="N481" s="12"/>
      <c r="O481" s="13"/>
      <c r="P481" s="13"/>
      <c r="Q481" s="13"/>
      <c r="R481" s="13"/>
    </row>
    <row r="482" spans="1:18" x14ac:dyDescent="0.25">
      <c r="A482" s="7">
        <v>714</v>
      </c>
      <c r="B482" s="7">
        <v>2007</v>
      </c>
      <c r="C482" s="8" t="s">
        <v>221</v>
      </c>
      <c r="D482" s="8" t="s">
        <v>165</v>
      </c>
      <c r="E482" s="8" t="s">
        <v>38</v>
      </c>
      <c r="F482" s="7" t="s">
        <v>39</v>
      </c>
      <c r="G482" s="8" t="s">
        <v>22</v>
      </c>
      <c r="H482" s="8" t="s">
        <v>221</v>
      </c>
      <c r="I482" s="9">
        <v>2538</v>
      </c>
      <c r="J482" s="9">
        <f>'[1]Rates for Discussion'!$D$11</f>
        <v>1201.8007841674578</v>
      </c>
      <c r="K482" s="9">
        <f t="shared" si="16"/>
        <v>1525.085195108504</v>
      </c>
      <c r="N482" s="12"/>
      <c r="O482" s="13"/>
      <c r="P482" s="13"/>
      <c r="Q482" s="13"/>
      <c r="R482" s="13"/>
    </row>
    <row r="483" spans="1:18" x14ac:dyDescent="0.25">
      <c r="A483" s="7">
        <v>715</v>
      </c>
      <c r="B483" s="7">
        <v>2007</v>
      </c>
      <c r="C483" s="8" t="s">
        <v>75</v>
      </c>
      <c r="D483" s="8" t="s">
        <v>165</v>
      </c>
      <c r="E483" s="8" t="s">
        <v>38</v>
      </c>
      <c r="F483" s="7" t="s">
        <v>39</v>
      </c>
      <c r="G483" s="8" t="s">
        <v>22</v>
      </c>
      <c r="H483" s="8" t="s">
        <v>75</v>
      </c>
      <c r="I483" s="9">
        <v>744517</v>
      </c>
      <c r="J483" s="9">
        <f>'[1]Rates for Discussion'!$D$11</f>
        <v>1201.8007841674578</v>
      </c>
      <c r="K483" s="9">
        <f t="shared" si="16"/>
        <v>447380.55721300159</v>
      </c>
      <c r="N483" s="12"/>
      <c r="O483" s="13"/>
      <c r="P483" s="13"/>
      <c r="Q483" s="13"/>
      <c r="R483" s="13"/>
    </row>
    <row r="484" spans="1:18" x14ac:dyDescent="0.25">
      <c r="A484" s="7">
        <v>716</v>
      </c>
      <c r="B484" s="7">
        <v>2007</v>
      </c>
      <c r="C484" s="8" t="s">
        <v>223</v>
      </c>
      <c r="D484" s="8" t="s">
        <v>165</v>
      </c>
      <c r="E484" s="8" t="s">
        <v>38</v>
      </c>
      <c r="F484" s="7" t="s">
        <v>39</v>
      </c>
      <c r="G484" s="8" t="s">
        <v>22</v>
      </c>
      <c r="H484" s="8" t="s">
        <v>223</v>
      </c>
      <c r="I484" s="9">
        <v>521</v>
      </c>
      <c r="J484" s="9">
        <f>'[1]Rates for Discussion'!$D$11</f>
        <v>1201.8007841674578</v>
      </c>
      <c r="K484" s="9">
        <f t="shared" si="16"/>
        <v>313.06910427562275</v>
      </c>
      <c r="N484" s="12"/>
      <c r="O484" s="13"/>
      <c r="P484" s="13"/>
      <c r="Q484" s="13"/>
      <c r="R484" s="13"/>
    </row>
    <row r="485" spans="1:18" x14ac:dyDescent="0.25">
      <c r="A485" s="7">
        <v>717</v>
      </c>
      <c r="B485" s="7">
        <v>2007</v>
      </c>
      <c r="C485" s="8" t="s">
        <v>227</v>
      </c>
      <c r="D485" s="8" t="s">
        <v>165</v>
      </c>
      <c r="E485" s="8" t="s">
        <v>38</v>
      </c>
      <c r="F485" s="7" t="s">
        <v>39</v>
      </c>
      <c r="G485" s="8" t="s">
        <v>22</v>
      </c>
      <c r="H485" s="8" t="s">
        <v>227</v>
      </c>
      <c r="I485" s="9">
        <v>2096</v>
      </c>
      <c r="J485" s="9">
        <f>'[1]Rates for Discussion'!$D$11</f>
        <v>1201.8007841674578</v>
      </c>
      <c r="K485" s="9">
        <f t="shared" si="16"/>
        <v>1259.4872218074956</v>
      </c>
      <c r="N485" s="12"/>
      <c r="O485" s="13"/>
      <c r="P485" s="13"/>
      <c r="Q485" s="13"/>
      <c r="R485" s="13"/>
    </row>
    <row r="486" spans="1:18" x14ac:dyDescent="0.25">
      <c r="A486" s="7">
        <v>718</v>
      </c>
      <c r="B486" s="7">
        <v>2007</v>
      </c>
      <c r="C486" s="8" t="s">
        <v>229</v>
      </c>
      <c r="D486" s="8" t="s">
        <v>165</v>
      </c>
      <c r="E486" s="8" t="s">
        <v>38</v>
      </c>
      <c r="F486" s="7" t="s">
        <v>39</v>
      </c>
      <c r="G486" s="8" t="s">
        <v>22</v>
      </c>
      <c r="H486" s="8" t="s">
        <v>229</v>
      </c>
      <c r="I486" s="9">
        <v>6276</v>
      </c>
      <c r="J486" s="9">
        <f>'[1]Rates for Discussion'!$D$11</f>
        <v>1201.8007841674578</v>
      </c>
      <c r="K486" s="9">
        <f t="shared" si="16"/>
        <v>3771.2508607174823</v>
      </c>
      <c r="N486" s="12"/>
      <c r="O486" s="13"/>
      <c r="P486" s="13"/>
      <c r="Q486" s="13"/>
      <c r="R486" s="13"/>
    </row>
    <row r="487" spans="1:18" x14ac:dyDescent="0.25">
      <c r="A487" s="7">
        <v>719</v>
      </c>
      <c r="B487" s="7">
        <v>2007</v>
      </c>
      <c r="C487" s="8" t="s">
        <v>230</v>
      </c>
      <c r="D487" s="8" t="s">
        <v>165</v>
      </c>
      <c r="E487" s="8" t="s">
        <v>38</v>
      </c>
      <c r="F487" s="7" t="s">
        <v>39</v>
      </c>
      <c r="G487" s="8" t="s">
        <v>22</v>
      </c>
      <c r="H487" s="8" t="s">
        <v>230</v>
      </c>
      <c r="I487" s="9">
        <v>12808</v>
      </c>
      <c r="J487" s="9">
        <f>'[1]Rates for Discussion'!$D$11</f>
        <v>1201.8007841674578</v>
      </c>
      <c r="K487" s="9">
        <f t="shared" si="16"/>
        <v>7696.3322218084004</v>
      </c>
      <c r="N487" s="12"/>
      <c r="O487" s="13"/>
      <c r="P487" s="13"/>
      <c r="Q487" s="13"/>
      <c r="R487" s="13"/>
    </row>
    <row r="488" spans="1:18" x14ac:dyDescent="0.25">
      <c r="A488" s="7">
        <v>720</v>
      </c>
      <c r="B488" s="7">
        <v>2007</v>
      </c>
      <c r="C488" s="8" t="s">
        <v>231</v>
      </c>
      <c r="D488" s="8" t="s">
        <v>165</v>
      </c>
      <c r="E488" s="8" t="s">
        <v>38</v>
      </c>
      <c r="F488" s="7" t="s">
        <v>39</v>
      </c>
      <c r="G488" s="8" t="s">
        <v>22</v>
      </c>
      <c r="H488" s="8" t="s">
        <v>231</v>
      </c>
      <c r="I488" s="9">
        <v>10803</v>
      </c>
      <c r="J488" s="9">
        <f>'[1]Rates for Discussion'!$D$11</f>
        <v>1201.8007841674578</v>
      </c>
      <c r="K488" s="9">
        <f t="shared" si="16"/>
        <v>6491.5269356805238</v>
      </c>
      <c r="N488" s="12"/>
      <c r="O488" s="13"/>
      <c r="P488" s="13"/>
      <c r="Q488" s="13"/>
      <c r="R488" s="13"/>
    </row>
    <row r="489" spans="1:18" x14ac:dyDescent="0.25">
      <c r="A489" s="7">
        <v>721</v>
      </c>
      <c r="B489" s="7">
        <v>2007</v>
      </c>
      <c r="C489" s="8" t="s">
        <v>232</v>
      </c>
      <c r="D489" s="8" t="s">
        <v>165</v>
      </c>
      <c r="E489" s="8" t="s">
        <v>38</v>
      </c>
      <c r="F489" s="7" t="s">
        <v>39</v>
      </c>
      <c r="G489" s="8" t="s">
        <v>22</v>
      </c>
      <c r="H489" s="8" t="s">
        <v>232</v>
      </c>
      <c r="I489" s="9">
        <v>4694</v>
      </c>
      <c r="J489" s="9">
        <f>'[1]Rates for Discussion'!$D$11</f>
        <v>1201.8007841674578</v>
      </c>
      <c r="K489" s="9">
        <f t="shared" si="16"/>
        <v>2820.6264404410235</v>
      </c>
      <c r="N489" s="12"/>
      <c r="O489" s="13"/>
      <c r="P489" s="13"/>
      <c r="Q489" s="13"/>
      <c r="R489" s="13"/>
    </row>
    <row r="490" spans="1:18" x14ac:dyDescent="0.25">
      <c r="A490" s="7">
        <v>722</v>
      </c>
      <c r="B490" s="7">
        <v>2007</v>
      </c>
      <c r="C490" s="8" t="s">
        <v>233</v>
      </c>
      <c r="D490" s="8" t="s">
        <v>165</v>
      </c>
      <c r="E490" s="8" t="s">
        <v>38</v>
      </c>
      <c r="F490" s="7" t="s">
        <v>39</v>
      </c>
      <c r="G490" s="8" t="s">
        <v>22</v>
      </c>
      <c r="H490" s="8" t="s">
        <v>233</v>
      </c>
      <c r="I490" s="9">
        <v>170767</v>
      </c>
      <c r="J490" s="9">
        <f>'[1]Rates for Discussion'!$D$11</f>
        <v>1201.8007841674578</v>
      </c>
      <c r="K490" s="9">
        <f t="shared" si="16"/>
        <v>102613.95725496214</v>
      </c>
      <c r="N490" s="12"/>
      <c r="O490" s="13"/>
      <c r="P490" s="13"/>
      <c r="Q490" s="13"/>
      <c r="R490" s="13"/>
    </row>
    <row r="491" spans="1:18" x14ac:dyDescent="0.25">
      <c r="A491" s="7">
        <v>723</v>
      </c>
      <c r="B491" s="7">
        <v>2007</v>
      </c>
      <c r="C491" s="8" t="s">
        <v>234</v>
      </c>
      <c r="D491" s="8" t="s">
        <v>165</v>
      </c>
      <c r="E491" s="8" t="s">
        <v>38</v>
      </c>
      <c r="F491" s="7" t="s">
        <v>39</v>
      </c>
      <c r="G491" s="8" t="s">
        <v>22</v>
      </c>
      <c r="H491" s="8" t="s">
        <v>234</v>
      </c>
      <c r="I491" s="9">
        <v>5580</v>
      </c>
      <c r="J491" s="9">
        <f>'[1]Rates for Discussion'!$D$11</f>
        <v>1201.8007841674578</v>
      </c>
      <c r="K491" s="9">
        <f t="shared" si="16"/>
        <v>3353.0241878272072</v>
      </c>
      <c r="N491" s="12"/>
      <c r="O491" s="13"/>
      <c r="P491" s="13"/>
      <c r="Q491" s="13"/>
      <c r="R491" s="13"/>
    </row>
    <row r="492" spans="1:18" x14ac:dyDescent="0.25">
      <c r="A492" s="7">
        <v>724</v>
      </c>
      <c r="B492" s="7">
        <v>2007</v>
      </c>
      <c r="C492" s="8" t="s">
        <v>235</v>
      </c>
      <c r="D492" s="8" t="s">
        <v>165</v>
      </c>
      <c r="E492" s="8" t="s">
        <v>38</v>
      </c>
      <c r="F492" s="7" t="s">
        <v>39</v>
      </c>
      <c r="G492" s="8" t="s">
        <v>22</v>
      </c>
      <c r="H492" s="8" t="s">
        <v>235</v>
      </c>
      <c r="I492" s="9">
        <v>207443</v>
      </c>
      <c r="J492" s="9">
        <f>'[1]Rates for Discussion'!$D$11</f>
        <v>1201.8007841674578</v>
      </c>
      <c r="K492" s="9">
        <f t="shared" si="16"/>
        <v>124652.58003502498</v>
      </c>
      <c r="N492" s="12"/>
      <c r="O492" s="13"/>
      <c r="P492" s="13"/>
      <c r="Q492" s="13"/>
      <c r="R492" s="13"/>
    </row>
    <row r="493" spans="1:18" x14ac:dyDescent="0.25">
      <c r="A493" s="7">
        <v>725</v>
      </c>
      <c r="B493" s="7">
        <v>2007</v>
      </c>
      <c r="C493" s="8" t="s">
        <v>236</v>
      </c>
      <c r="D493" s="8" t="s">
        <v>165</v>
      </c>
      <c r="E493" s="8" t="s">
        <v>38</v>
      </c>
      <c r="F493" s="7" t="s">
        <v>39</v>
      </c>
      <c r="G493" s="8" t="s">
        <v>22</v>
      </c>
      <c r="H493" s="8" t="s">
        <v>236</v>
      </c>
      <c r="I493" s="9">
        <v>7857</v>
      </c>
      <c r="J493" s="9">
        <f>'[1]Rates for Discussion'!$D$11</f>
        <v>1201.8007841674578</v>
      </c>
      <c r="K493" s="9">
        <f t="shared" si="16"/>
        <v>4721.274380601858</v>
      </c>
      <c r="N493" s="12"/>
      <c r="O493" s="13"/>
      <c r="P493" s="13"/>
      <c r="Q493" s="13"/>
      <c r="R493" s="13"/>
    </row>
    <row r="494" spans="1:18" x14ac:dyDescent="0.25">
      <c r="A494" s="7">
        <v>726</v>
      </c>
      <c r="B494" s="7">
        <v>2007</v>
      </c>
      <c r="C494" s="8" t="s">
        <v>238</v>
      </c>
      <c r="D494" s="8" t="s">
        <v>165</v>
      </c>
      <c r="E494" s="8" t="s">
        <v>38</v>
      </c>
      <c r="F494" s="7" t="s">
        <v>39</v>
      </c>
      <c r="G494" s="8" t="s">
        <v>22</v>
      </c>
      <c r="H494" s="8" t="s">
        <v>238</v>
      </c>
      <c r="I494" s="9">
        <v>21000</v>
      </c>
      <c r="J494" s="9">
        <f>'[1]Rates for Discussion'!$D$11</f>
        <v>1201.8007841674578</v>
      </c>
      <c r="K494" s="9">
        <f t="shared" si="16"/>
        <v>12618.908233758306</v>
      </c>
      <c r="N494" s="12"/>
      <c r="O494" s="13"/>
      <c r="P494" s="13"/>
      <c r="Q494" s="13"/>
      <c r="R494" s="13"/>
    </row>
    <row r="495" spans="1:18" x14ac:dyDescent="0.25">
      <c r="A495" s="7">
        <v>727</v>
      </c>
      <c r="B495" s="7">
        <v>2007</v>
      </c>
      <c r="C495" s="8" t="s">
        <v>239</v>
      </c>
      <c r="D495" s="8" t="s">
        <v>165</v>
      </c>
      <c r="E495" s="8" t="s">
        <v>38</v>
      </c>
      <c r="F495" s="7" t="s">
        <v>39</v>
      </c>
      <c r="G495" s="8" t="s">
        <v>22</v>
      </c>
      <c r="H495" s="8" t="s">
        <v>239</v>
      </c>
      <c r="I495" s="9">
        <v>315978</v>
      </c>
      <c r="J495" s="9">
        <f>'[1]Rates for Discussion'!$D$11</f>
        <v>1201.8007841674578</v>
      </c>
      <c r="K495" s="9">
        <f t="shared" si="16"/>
        <v>189871.3040898325</v>
      </c>
      <c r="N495" s="12"/>
      <c r="O495" s="13"/>
      <c r="P495" s="13"/>
      <c r="Q495" s="13"/>
      <c r="R495" s="13"/>
    </row>
    <row r="496" spans="1:18" x14ac:dyDescent="0.25">
      <c r="A496" s="7">
        <v>728</v>
      </c>
      <c r="B496" s="7">
        <v>2007</v>
      </c>
      <c r="C496" s="8" t="s">
        <v>78</v>
      </c>
      <c r="D496" s="8" t="s">
        <v>165</v>
      </c>
      <c r="E496" s="8" t="s">
        <v>38</v>
      </c>
      <c r="F496" s="7" t="s">
        <v>39</v>
      </c>
      <c r="G496" s="8" t="s">
        <v>22</v>
      </c>
      <c r="H496" s="8" t="s">
        <v>78</v>
      </c>
      <c r="I496" s="9">
        <v>287187</v>
      </c>
      <c r="J496" s="9">
        <f>'[1]Rates for Discussion'!$D$11</f>
        <v>1201.8007841674578</v>
      </c>
      <c r="K496" s="9">
        <f t="shared" si="16"/>
        <v>172570.78090134985</v>
      </c>
      <c r="N496" s="12"/>
      <c r="O496" s="13"/>
      <c r="P496" s="13"/>
      <c r="Q496" s="13"/>
      <c r="R496" s="13"/>
    </row>
    <row r="497" spans="1:18" x14ac:dyDescent="0.25">
      <c r="A497" s="7">
        <v>729</v>
      </c>
      <c r="B497" s="7">
        <v>2007</v>
      </c>
      <c r="C497" s="8" t="s">
        <v>240</v>
      </c>
      <c r="D497" s="8" t="s">
        <v>165</v>
      </c>
      <c r="E497" s="8" t="s">
        <v>38</v>
      </c>
      <c r="F497" s="7" t="s">
        <v>39</v>
      </c>
      <c r="G497" s="8" t="s">
        <v>22</v>
      </c>
      <c r="H497" s="8" t="s">
        <v>240</v>
      </c>
      <c r="I497" s="9">
        <v>61832</v>
      </c>
      <c r="J497" s="9">
        <f>'[1]Rates for Discussion'!$D$11</f>
        <v>1201.8007841674578</v>
      </c>
      <c r="K497" s="9">
        <f t="shared" si="16"/>
        <v>37154.873043321124</v>
      </c>
      <c r="N497" s="12"/>
      <c r="O497" s="13"/>
      <c r="P497" s="13"/>
      <c r="Q497" s="13"/>
      <c r="R497" s="13"/>
    </row>
    <row r="498" spans="1:18" x14ac:dyDescent="0.25">
      <c r="A498" s="7">
        <v>730</v>
      </c>
      <c r="B498" s="7">
        <v>2007</v>
      </c>
      <c r="C498" s="8" t="s">
        <v>241</v>
      </c>
      <c r="D498" s="8" t="s">
        <v>165</v>
      </c>
      <c r="E498" s="8" t="s">
        <v>38</v>
      </c>
      <c r="F498" s="7" t="s">
        <v>39</v>
      </c>
      <c r="G498" s="8" t="s">
        <v>22</v>
      </c>
      <c r="H498" s="8" t="s">
        <v>241</v>
      </c>
      <c r="I498" s="9">
        <v>18791</v>
      </c>
      <c r="J498" s="9">
        <f>'[1]Rates for Discussion'!$D$11</f>
        <v>1201.8007841674578</v>
      </c>
      <c r="K498" s="9">
        <f t="shared" si="16"/>
        <v>11291.51926764535</v>
      </c>
      <c r="N498" s="12"/>
      <c r="O498" s="13"/>
      <c r="P498" s="13"/>
      <c r="Q498" s="13"/>
      <c r="R498" s="13"/>
    </row>
    <row r="499" spans="1:18" x14ac:dyDescent="0.25">
      <c r="A499" s="7">
        <v>731</v>
      </c>
      <c r="B499" s="7">
        <v>2007</v>
      </c>
      <c r="C499" s="8" t="s">
        <v>242</v>
      </c>
      <c r="D499" s="8" t="s">
        <v>165</v>
      </c>
      <c r="E499" s="8" t="s">
        <v>38</v>
      </c>
      <c r="F499" s="7" t="s">
        <v>39</v>
      </c>
      <c r="G499" s="8" t="s">
        <v>22</v>
      </c>
      <c r="H499" s="8" t="s">
        <v>242</v>
      </c>
      <c r="I499" s="9">
        <v>181241</v>
      </c>
      <c r="J499" s="9">
        <f>'[1]Rates for Discussion'!$D$11</f>
        <v>1201.8007841674578</v>
      </c>
      <c r="K499" s="9">
        <f t="shared" si="16"/>
        <v>108907.7879616471</v>
      </c>
      <c r="N499" s="12"/>
      <c r="O499" s="13"/>
      <c r="P499" s="13"/>
      <c r="Q499" s="13"/>
      <c r="R499" s="13"/>
    </row>
    <row r="500" spans="1:18" x14ac:dyDescent="0.25">
      <c r="A500" s="7">
        <v>732</v>
      </c>
      <c r="B500" s="7">
        <v>2007</v>
      </c>
      <c r="C500" s="8" t="s">
        <v>243</v>
      </c>
      <c r="D500" s="8" t="s">
        <v>165</v>
      </c>
      <c r="E500" s="8" t="s">
        <v>38</v>
      </c>
      <c r="F500" s="7" t="s">
        <v>39</v>
      </c>
      <c r="G500" s="8" t="s">
        <v>22</v>
      </c>
      <c r="H500" s="8" t="s">
        <v>243</v>
      </c>
      <c r="I500" s="9">
        <v>1171</v>
      </c>
      <c r="J500" s="9">
        <f>'[1]Rates for Discussion'!$D$11</f>
        <v>1201.8007841674578</v>
      </c>
      <c r="K500" s="9">
        <f t="shared" si="16"/>
        <v>703.6543591300466</v>
      </c>
      <c r="N500" s="12"/>
      <c r="O500" s="13"/>
      <c r="P500" s="13"/>
      <c r="Q500" s="13"/>
      <c r="R500" s="13"/>
    </row>
    <row r="501" spans="1:18" x14ac:dyDescent="0.25">
      <c r="A501" s="7">
        <v>733</v>
      </c>
      <c r="B501" s="7">
        <v>2007</v>
      </c>
      <c r="C501" s="8" t="s">
        <v>244</v>
      </c>
      <c r="D501" s="8" t="s">
        <v>165</v>
      </c>
      <c r="E501" s="8" t="s">
        <v>38</v>
      </c>
      <c r="F501" s="7" t="s">
        <v>39</v>
      </c>
      <c r="G501" s="8" t="s">
        <v>22</v>
      </c>
      <c r="H501" s="8" t="s">
        <v>244</v>
      </c>
      <c r="I501" s="9">
        <v>4925</v>
      </c>
      <c r="J501" s="9">
        <f>'[1]Rates for Discussion'!$D$11</f>
        <v>1201.8007841674578</v>
      </c>
      <c r="K501" s="9">
        <f t="shared" si="16"/>
        <v>2959.4344310123647</v>
      </c>
      <c r="N501" s="12"/>
      <c r="O501" s="13"/>
      <c r="P501" s="13"/>
      <c r="Q501" s="13"/>
      <c r="R501" s="13"/>
    </row>
    <row r="502" spans="1:18" x14ac:dyDescent="0.25">
      <c r="A502" s="7">
        <v>734</v>
      </c>
      <c r="B502" s="7">
        <v>2007</v>
      </c>
      <c r="C502" s="8" t="s">
        <v>245</v>
      </c>
      <c r="D502" s="8" t="s">
        <v>165</v>
      </c>
      <c r="E502" s="8" t="s">
        <v>38</v>
      </c>
      <c r="F502" s="7" t="s">
        <v>39</v>
      </c>
      <c r="G502" s="8" t="s">
        <v>22</v>
      </c>
      <c r="H502" s="8" t="s">
        <v>245</v>
      </c>
      <c r="I502" s="9">
        <v>3300</v>
      </c>
      <c r="J502" s="9">
        <f>'[1]Rates for Discussion'!$D$11</f>
        <v>1201.8007841674578</v>
      </c>
      <c r="K502" s="9">
        <f t="shared" si="16"/>
        <v>1982.9712938763053</v>
      </c>
      <c r="N502" s="12"/>
      <c r="O502" s="13"/>
      <c r="P502" s="13"/>
      <c r="Q502" s="13"/>
      <c r="R502" s="13"/>
    </row>
    <row r="503" spans="1:18" x14ac:dyDescent="0.25">
      <c r="A503" s="7">
        <v>735</v>
      </c>
      <c r="B503" s="7">
        <v>2007</v>
      </c>
      <c r="C503" s="8" t="s">
        <v>79</v>
      </c>
      <c r="D503" s="8" t="s">
        <v>165</v>
      </c>
      <c r="E503" s="8" t="s">
        <v>38</v>
      </c>
      <c r="F503" s="7" t="s">
        <v>39</v>
      </c>
      <c r="G503" s="8" t="s">
        <v>22</v>
      </c>
      <c r="H503" s="8" t="s">
        <v>79</v>
      </c>
      <c r="I503" s="9">
        <v>132332</v>
      </c>
      <c r="J503" s="9">
        <f>'[1]Rates for Discussion'!$D$11</f>
        <v>1201.8007841674578</v>
      </c>
      <c r="K503" s="9">
        <f t="shared" si="16"/>
        <v>79518.35068522401</v>
      </c>
      <c r="N503" s="12"/>
      <c r="O503" s="13"/>
      <c r="P503" s="13"/>
      <c r="Q503" s="13"/>
      <c r="R503" s="13"/>
    </row>
    <row r="504" spans="1:18" x14ac:dyDescent="0.25">
      <c r="A504" s="7">
        <v>736</v>
      </c>
      <c r="B504" s="7">
        <v>2007</v>
      </c>
      <c r="C504" s="8" t="s">
        <v>132</v>
      </c>
      <c r="D504" s="8" t="s">
        <v>165</v>
      </c>
      <c r="E504" s="8" t="s">
        <v>38</v>
      </c>
      <c r="F504" s="7" t="s">
        <v>39</v>
      </c>
      <c r="G504" s="8" t="s">
        <v>22</v>
      </c>
      <c r="H504" s="8" t="s">
        <v>132</v>
      </c>
      <c r="I504" s="9">
        <v>934094</v>
      </c>
      <c r="J504" s="9">
        <f>'[1]Rates for Discussion'!$D$11</f>
        <v>1201.8007841674578</v>
      </c>
      <c r="K504" s="9">
        <f t="shared" si="16"/>
        <v>561297.45084305876</v>
      </c>
      <c r="N504" s="12"/>
      <c r="O504" s="13"/>
      <c r="P504" s="13"/>
      <c r="Q504" s="13"/>
      <c r="R504" s="13"/>
    </row>
    <row r="505" spans="1:18" x14ac:dyDescent="0.25">
      <c r="A505" s="7">
        <v>737</v>
      </c>
      <c r="B505" s="7">
        <v>2007</v>
      </c>
      <c r="C505" s="8" t="s">
        <v>80</v>
      </c>
      <c r="D505" s="8" t="s">
        <v>165</v>
      </c>
      <c r="E505" s="8" t="s">
        <v>38</v>
      </c>
      <c r="F505" s="7" t="s">
        <v>39</v>
      </c>
      <c r="G505" s="8" t="s">
        <v>22</v>
      </c>
      <c r="H505" s="8" t="s">
        <v>80</v>
      </c>
      <c r="I505" s="9">
        <v>700864</v>
      </c>
      <c r="J505" s="9">
        <f>'[1]Rates for Discussion'!$D$11</f>
        <v>1201.8007841674578</v>
      </c>
      <c r="K505" s="9">
        <f t="shared" si="16"/>
        <v>421149.45239737059</v>
      </c>
      <c r="N505" s="12"/>
      <c r="O505" s="13"/>
      <c r="P505" s="13"/>
      <c r="Q505" s="13"/>
      <c r="R505" s="13"/>
    </row>
    <row r="506" spans="1:18" x14ac:dyDescent="0.25">
      <c r="A506" s="7">
        <v>738</v>
      </c>
      <c r="B506" s="7">
        <v>2007</v>
      </c>
      <c r="C506" s="8" t="s">
        <v>247</v>
      </c>
      <c r="D506" s="8" t="s">
        <v>165</v>
      </c>
      <c r="E506" s="8" t="s">
        <v>38</v>
      </c>
      <c r="F506" s="7" t="s">
        <v>39</v>
      </c>
      <c r="G506" s="8" t="s">
        <v>22</v>
      </c>
      <c r="H506" s="8" t="s">
        <v>247</v>
      </c>
      <c r="I506" s="9">
        <v>13296.48</v>
      </c>
      <c r="J506" s="9">
        <f>'[1]Rates for Discussion'!$D$11</f>
        <v>1201.8007841674578</v>
      </c>
      <c r="K506" s="9">
        <f t="shared" si="16"/>
        <v>7989.8600453334593</v>
      </c>
      <c r="N506" s="12"/>
      <c r="O506" s="13"/>
      <c r="P506" s="13"/>
      <c r="Q506" s="13"/>
      <c r="R506" s="13"/>
    </row>
    <row r="507" spans="1:18" x14ac:dyDescent="0.25">
      <c r="A507" s="7">
        <v>739</v>
      </c>
      <c r="B507" s="7">
        <v>2007</v>
      </c>
      <c r="C507" s="8" t="s">
        <v>248</v>
      </c>
      <c r="D507" s="8" t="s">
        <v>165</v>
      </c>
      <c r="E507" s="8" t="s">
        <v>38</v>
      </c>
      <c r="F507" s="7" t="s">
        <v>39</v>
      </c>
      <c r="G507" s="8" t="s">
        <v>22</v>
      </c>
      <c r="H507" s="8" t="s">
        <v>248</v>
      </c>
      <c r="I507" s="9">
        <v>16272</v>
      </c>
      <c r="J507" s="9">
        <f>'[1]Rates for Discussion'!$D$11</f>
        <v>1201.8007841674578</v>
      </c>
      <c r="K507" s="9">
        <f t="shared" ref="K507:K538" si="17">(I507*J507)/2000</f>
        <v>9777.8511799864355</v>
      </c>
      <c r="N507" s="12"/>
      <c r="O507" s="13"/>
      <c r="P507" s="13"/>
      <c r="Q507" s="13"/>
      <c r="R507" s="13"/>
    </row>
    <row r="508" spans="1:18" x14ac:dyDescent="0.25">
      <c r="A508" s="7">
        <v>740</v>
      </c>
      <c r="B508" s="7">
        <v>2007</v>
      </c>
      <c r="C508" s="8" t="s">
        <v>249</v>
      </c>
      <c r="D508" s="8" t="s">
        <v>165</v>
      </c>
      <c r="E508" s="8" t="s">
        <v>38</v>
      </c>
      <c r="F508" s="7" t="s">
        <v>39</v>
      </c>
      <c r="G508" s="8" t="s">
        <v>22</v>
      </c>
      <c r="H508" s="8" t="s">
        <v>249</v>
      </c>
      <c r="I508" s="9">
        <v>80</v>
      </c>
      <c r="J508" s="9">
        <f>'[1]Rates for Discussion'!$D$11</f>
        <v>1201.8007841674578</v>
      </c>
      <c r="K508" s="9">
        <f t="shared" si="17"/>
        <v>48.072031366698312</v>
      </c>
      <c r="N508" s="12"/>
      <c r="O508" s="13"/>
      <c r="P508" s="13"/>
      <c r="Q508" s="13"/>
      <c r="R508" s="13"/>
    </row>
    <row r="509" spans="1:18" x14ac:dyDescent="0.25">
      <c r="A509" s="7">
        <v>741</v>
      </c>
      <c r="B509" s="7">
        <v>2007</v>
      </c>
      <c r="C509" s="8" t="s">
        <v>250</v>
      </c>
      <c r="D509" s="8" t="s">
        <v>165</v>
      </c>
      <c r="E509" s="8" t="s">
        <v>38</v>
      </c>
      <c r="F509" s="7" t="s">
        <v>39</v>
      </c>
      <c r="G509" s="8" t="s">
        <v>22</v>
      </c>
      <c r="H509" s="8" t="s">
        <v>250</v>
      </c>
      <c r="I509" s="9">
        <v>72772</v>
      </c>
      <c r="J509" s="9">
        <f>'[1]Rates for Discussion'!$D$11</f>
        <v>1201.8007841674578</v>
      </c>
      <c r="K509" s="9">
        <f t="shared" si="17"/>
        <v>43728.72333271712</v>
      </c>
      <c r="N509" s="12"/>
      <c r="O509" s="13"/>
      <c r="P509" s="13"/>
      <c r="Q509" s="13"/>
      <c r="R509" s="13"/>
    </row>
    <row r="510" spans="1:18" x14ac:dyDescent="0.25">
      <c r="A510" s="7">
        <v>742</v>
      </c>
      <c r="B510" s="7">
        <v>2007</v>
      </c>
      <c r="C510" s="8" t="s">
        <v>251</v>
      </c>
      <c r="D510" s="8" t="s">
        <v>165</v>
      </c>
      <c r="E510" s="8" t="s">
        <v>38</v>
      </c>
      <c r="F510" s="7" t="s">
        <v>39</v>
      </c>
      <c r="G510" s="8" t="s">
        <v>22</v>
      </c>
      <c r="H510" s="8" t="s">
        <v>251</v>
      </c>
      <c r="I510" s="9">
        <v>10850</v>
      </c>
      <c r="J510" s="9">
        <f>'[1]Rates for Discussion'!$D$11</f>
        <v>1201.8007841674578</v>
      </c>
      <c r="K510" s="9">
        <f t="shared" si="17"/>
        <v>6519.7692541084589</v>
      </c>
      <c r="N510" s="12"/>
      <c r="O510" s="13"/>
      <c r="P510" s="13"/>
      <c r="Q510" s="13"/>
      <c r="R510" s="13"/>
    </row>
    <row r="511" spans="1:18" x14ac:dyDescent="0.25">
      <c r="A511" s="7">
        <v>743</v>
      </c>
      <c r="B511" s="7">
        <v>2007</v>
      </c>
      <c r="C511" s="8" t="s">
        <v>252</v>
      </c>
      <c r="D511" s="8" t="s">
        <v>165</v>
      </c>
      <c r="E511" s="8" t="s">
        <v>38</v>
      </c>
      <c r="F511" s="7" t="s">
        <v>39</v>
      </c>
      <c r="G511" s="8" t="s">
        <v>22</v>
      </c>
      <c r="H511" s="8" t="s">
        <v>252</v>
      </c>
      <c r="I511" s="9">
        <v>106896</v>
      </c>
      <c r="J511" s="9">
        <f>'[1]Rates for Discussion'!$D$11</f>
        <v>1201.8007841674578</v>
      </c>
      <c r="K511" s="9">
        <f t="shared" si="17"/>
        <v>64233.848312182286</v>
      </c>
      <c r="N511" s="12"/>
      <c r="O511" s="13"/>
      <c r="P511" s="13"/>
      <c r="Q511" s="13"/>
      <c r="R511" s="13"/>
    </row>
    <row r="512" spans="1:18" x14ac:dyDescent="0.25">
      <c r="A512" s="7">
        <v>744</v>
      </c>
      <c r="B512" s="7">
        <v>2007</v>
      </c>
      <c r="C512" s="8" t="s">
        <v>81</v>
      </c>
      <c r="D512" s="8" t="s">
        <v>165</v>
      </c>
      <c r="E512" s="8" t="s">
        <v>38</v>
      </c>
      <c r="F512" s="7" t="s">
        <v>39</v>
      </c>
      <c r="G512" s="8" t="s">
        <v>22</v>
      </c>
      <c r="H512" s="8" t="s">
        <v>81</v>
      </c>
      <c r="I512" s="9">
        <v>81554</v>
      </c>
      <c r="J512" s="9">
        <f>'[1]Rates for Discussion'!$D$11</f>
        <v>1201.8007841674578</v>
      </c>
      <c r="K512" s="9">
        <f t="shared" si="17"/>
        <v>49005.830575996428</v>
      </c>
      <c r="N512" s="12"/>
      <c r="O512" s="13"/>
      <c r="P512" s="13"/>
      <c r="Q512" s="13"/>
      <c r="R512" s="13"/>
    </row>
    <row r="513" spans="1:18" x14ac:dyDescent="0.25">
      <c r="A513" s="7">
        <v>745</v>
      </c>
      <c r="B513" s="7">
        <v>2007</v>
      </c>
      <c r="C513" s="8" t="s">
        <v>253</v>
      </c>
      <c r="D513" s="8" t="s">
        <v>165</v>
      </c>
      <c r="E513" s="8" t="s">
        <v>38</v>
      </c>
      <c r="F513" s="7" t="s">
        <v>39</v>
      </c>
      <c r="G513" s="8" t="s">
        <v>22</v>
      </c>
      <c r="H513" s="8" t="s">
        <v>253</v>
      </c>
      <c r="I513" s="9">
        <v>11082</v>
      </c>
      <c r="J513" s="9">
        <f>'[1]Rates for Discussion'!$D$11</f>
        <v>1201.8007841674578</v>
      </c>
      <c r="K513" s="9">
        <f t="shared" si="17"/>
        <v>6659.1781450718836</v>
      </c>
      <c r="N513" s="12"/>
      <c r="O513" s="13"/>
      <c r="P513" s="13"/>
      <c r="Q513" s="13"/>
      <c r="R513" s="13"/>
    </row>
    <row r="514" spans="1:18" x14ac:dyDescent="0.25">
      <c r="A514" s="7">
        <v>746</v>
      </c>
      <c r="B514" s="7">
        <v>2007</v>
      </c>
      <c r="C514" s="8" t="s">
        <v>161</v>
      </c>
      <c r="D514" s="8" t="s">
        <v>165</v>
      </c>
      <c r="E514" s="8" t="s">
        <v>38</v>
      </c>
      <c r="F514" s="7" t="s">
        <v>39</v>
      </c>
      <c r="G514" s="8" t="s">
        <v>22</v>
      </c>
      <c r="H514" s="8" t="s">
        <v>161</v>
      </c>
      <c r="I514" s="9">
        <v>658</v>
      </c>
      <c r="J514" s="9">
        <f>'[1]Rates for Discussion'!$D$11</f>
        <v>1201.8007841674578</v>
      </c>
      <c r="K514" s="9">
        <f t="shared" si="17"/>
        <v>395.39245799109364</v>
      </c>
      <c r="N514" s="12"/>
      <c r="O514" s="13"/>
      <c r="P514" s="13"/>
      <c r="Q514" s="13"/>
      <c r="R514" s="13"/>
    </row>
    <row r="515" spans="1:18" x14ac:dyDescent="0.25">
      <c r="A515" s="7">
        <v>747</v>
      </c>
      <c r="B515" s="7">
        <v>2007</v>
      </c>
      <c r="C515" s="8" t="s">
        <v>255</v>
      </c>
      <c r="D515" s="8" t="s">
        <v>165</v>
      </c>
      <c r="E515" s="8" t="s">
        <v>38</v>
      </c>
      <c r="F515" s="7" t="s">
        <v>39</v>
      </c>
      <c r="G515" s="8" t="s">
        <v>22</v>
      </c>
      <c r="H515" s="8" t="s">
        <v>255</v>
      </c>
      <c r="I515" s="9">
        <v>13880</v>
      </c>
      <c r="J515" s="9">
        <f>'[1]Rates for Discussion'!$D$11</f>
        <v>1201.8007841674578</v>
      </c>
      <c r="K515" s="9">
        <f t="shared" si="17"/>
        <v>8340.4974421221559</v>
      </c>
      <c r="N515" s="12"/>
      <c r="O515" s="13"/>
      <c r="P515" s="13"/>
      <c r="Q515" s="13"/>
      <c r="R515" s="13"/>
    </row>
    <row r="516" spans="1:18" x14ac:dyDescent="0.25">
      <c r="A516" s="7">
        <v>748</v>
      </c>
      <c r="B516" s="7">
        <v>2007</v>
      </c>
      <c r="C516" s="8" t="s">
        <v>83</v>
      </c>
      <c r="D516" s="8" t="s">
        <v>165</v>
      </c>
      <c r="E516" s="8" t="s">
        <v>38</v>
      </c>
      <c r="F516" s="7" t="s">
        <v>39</v>
      </c>
      <c r="G516" s="8" t="s">
        <v>22</v>
      </c>
      <c r="H516" s="8" t="s">
        <v>83</v>
      </c>
      <c r="I516" s="9">
        <v>1681755</v>
      </c>
      <c r="J516" s="9">
        <f>'[1]Rates for Discussion'!$D$11</f>
        <v>1201.8007841674578</v>
      </c>
      <c r="K516" s="9">
        <f t="shared" si="17"/>
        <v>1010567.2388887715</v>
      </c>
      <c r="N516" s="12"/>
      <c r="O516" s="13"/>
      <c r="P516" s="13"/>
      <c r="Q516" s="13"/>
      <c r="R516" s="13"/>
    </row>
    <row r="517" spans="1:18" x14ac:dyDescent="0.25">
      <c r="A517" s="7">
        <v>749</v>
      </c>
      <c r="B517" s="7">
        <v>2007</v>
      </c>
      <c r="C517" s="8" t="s">
        <v>256</v>
      </c>
      <c r="D517" s="8" t="s">
        <v>165</v>
      </c>
      <c r="E517" s="8" t="s">
        <v>38</v>
      </c>
      <c r="F517" s="7" t="s">
        <v>39</v>
      </c>
      <c r="G517" s="8" t="s">
        <v>22</v>
      </c>
      <c r="H517" s="8" t="s">
        <v>256</v>
      </c>
      <c r="I517" s="9">
        <v>9169</v>
      </c>
      <c r="J517" s="9">
        <f>'[1]Rates for Discussion'!$D$11</f>
        <v>1201.8007841674578</v>
      </c>
      <c r="K517" s="9">
        <f t="shared" si="17"/>
        <v>5509.6556950157101</v>
      </c>
      <c r="N517" s="12"/>
      <c r="O517" s="13"/>
      <c r="P517" s="13"/>
      <c r="Q517" s="13"/>
      <c r="R517" s="13"/>
    </row>
    <row r="518" spans="1:18" x14ac:dyDescent="0.25">
      <c r="A518" s="7">
        <v>750</v>
      </c>
      <c r="B518" s="7">
        <v>2007</v>
      </c>
      <c r="C518" s="8" t="s">
        <v>258</v>
      </c>
      <c r="D518" s="8" t="s">
        <v>165</v>
      </c>
      <c r="E518" s="8" t="s">
        <v>38</v>
      </c>
      <c r="F518" s="7" t="s">
        <v>39</v>
      </c>
      <c r="G518" s="8" t="s">
        <v>22</v>
      </c>
      <c r="H518" s="8" t="s">
        <v>258</v>
      </c>
      <c r="I518" s="9">
        <v>5615</v>
      </c>
      <c r="J518" s="9">
        <f>'[1]Rates for Discussion'!$D$11</f>
        <v>1201.8007841674578</v>
      </c>
      <c r="K518" s="9">
        <f t="shared" si="17"/>
        <v>3374.0557015501377</v>
      </c>
      <c r="N518" s="12"/>
      <c r="O518" s="13"/>
      <c r="P518" s="13"/>
      <c r="Q518" s="13"/>
      <c r="R518" s="13"/>
    </row>
    <row r="519" spans="1:18" x14ac:dyDescent="0.25">
      <c r="A519" s="7">
        <v>751</v>
      </c>
      <c r="B519" s="7">
        <v>2007</v>
      </c>
      <c r="C519" s="8" t="s">
        <v>260</v>
      </c>
      <c r="D519" s="8" t="s">
        <v>165</v>
      </c>
      <c r="E519" s="8" t="s">
        <v>38</v>
      </c>
      <c r="F519" s="7" t="s">
        <v>39</v>
      </c>
      <c r="G519" s="8" t="s">
        <v>22</v>
      </c>
      <c r="H519" s="8" t="s">
        <v>260</v>
      </c>
      <c r="I519" s="9">
        <v>8922</v>
      </c>
      <c r="J519" s="9">
        <f>'[1]Rates for Discussion'!$D$11</f>
        <v>1201.8007841674578</v>
      </c>
      <c r="K519" s="9">
        <f t="shared" si="17"/>
        <v>5361.2332981710297</v>
      </c>
      <c r="N519" s="12"/>
      <c r="O519" s="13"/>
      <c r="P519" s="13"/>
      <c r="Q519" s="13"/>
      <c r="R519" s="13"/>
    </row>
    <row r="520" spans="1:18" x14ac:dyDescent="0.25">
      <c r="A520" s="7">
        <v>752</v>
      </c>
      <c r="B520" s="7">
        <v>2007</v>
      </c>
      <c r="C520" s="8" t="s">
        <v>261</v>
      </c>
      <c r="D520" s="8" t="s">
        <v>165</v>
      </c>
      <c r="E520" s="8" t="s">
        <v>38</v>
      </c>
      <c r="F520" s="7" t="s">
        <v>39</v>
      </c>
      <c r="G520" s="8" t="s">
        <v>22</v>
      </c>
      <c r="H520" s="8" t="s">
        <v>261</v>
      </c>
      <c r="I520" s="9">
        <v>20016</v>
      </c>
      <c r="J520" s="9">
        <f>'[1]Rates for Discussion'!$D$11</f>
        <v>1201.8007841674578</v>
      </c>
      <c r="K520" s="9">
        <f t="shared" si="17"/>
        <v>12027.622247947918</v>
      </c>
      <c r="N520" s="12"/>
      <c r="O520" s="13"/>
      <c r="P520" s="13"/>
      <c r="Q520" s="13"/>
      <c r="R520" s="13"/>
    </row>
    <row r="521" spans="1:18" x14ac:dyDescent="0.25">
      <c r="A521" s="7">
        <v>753</v>
      </c>
      <c r="B521" s="7">
        <v>2007</v>
      </c>
      <c r="C521" s="8" t="s">
        <v>263</v>
      </c>
      <c r="D521" s="8" t="s">
        <v>165</v>
      </c>
      <c r="E521" s="8" t="s">
        <v>38</v>
      </c>
      <c r="F521" s="7" t="s">
        <v>39</v>
      </c>
      <c r="G521" s="8" t="s">
        <v>22</v>
      </c>
      <c r="H521" s="8" t="s">
        <v>263</v>
      </c>
      <c r="I521" s="9">
        <v>171</v>
      </c>
      <c r="J521" s="9">
        <f>'[1]Rates for Discussion'!$D$11</f>
        <v>1201.8007841674578</v>
      </c>
      <c r="K521" s="9">
        <f t="shared" si="17"/>
        <v>102.75396704631764</v>
      </c>
      <c r="N521" s="12"/>
      <c r="O521" s="13"/>
      <c r="P521" s="13"/>
      <c r="Q521" s="13"/>
      <c r="R521" s="13"/>
    </row>
    <row r="522" spans="1:18" x14ac:dyDescent="0.25">
      <c r="A522" s="7">
        <v>754</v>
      </c>
      <c r="B522" s="7">
        <v>2007</v>
      </c>
      <c r="C522" s="8" t="s">
        <v>265</v>
      </c>
      <c r="D522" s="8" t="s">
        <v>165</v>
      </c>
      <c r="E522" s="8" t="s">
        <v>38</v>
      </c>
      <c r="F522" s="7" t="s">
        <v>39</v>
      </c>
      <c r="G522" s="8" t="s">
        <v>22</v>
      </c>
      <c r="H522" s="8" t="s">
        <v>265</v>
      </c>
      <c r="I522" s="9">
        <v>90</v>
      </c>
      <c r="J522" s="9">
        <f>'[1]Rates for Discussion'!$D$11</f>
        <v>1201.8007841674578</v>
      </c>
      <c r="K522" s="9">
        <f t="shared" si="17"/>
        <v>54.081035287535599</v>
      </c>
      <c r="N522" s="12"/>
      <c r="O522" s="13"/>
      <c r="P522" s="13"/>
      <c r="Q522" s="13"/>
      <c r="R522" s="13"/>
    </row>
    <row r="523" spans="1:18" x14ac:dyDescent="0.25">
      <c r="A523" s="7">
        <v>756</v>
      </c>
      <c r="B523" s="7">
        <v>2007</v>
      </c>
      <c r="C523" s="8" t="s">
        <v>64</v>
      </c>
      <c r="D523" s="8" t="s">
        <v>65</v>
      </c>
      <c r="E523" s="8" t="s">
        <v>38</v>
      </c>
      <c r="F523" s="7" t="s">
        <v>39</v>
      </c>
      <c r="G523" s="8" t="s">
        <v>22</v>
      </c>
      <c r="H523" s="8" t="s">
        <v>64</v>
      </c>
      <c r="I523" s="9">
        <v>31945</v>
      </c>
      <c r="J523" s="9">
        <f>'[1]Rates for Discussion'!$D$11</f>
        <v>1201.8007841674578</v>
      </c>
      <c r="K523" s="9">
        <f t="shared" si="17"/>
        <v>19195.76302511472</v>
      </c>
      <c r="N523" s="12"/>
      <c r="O523" s="13"/>
      <c r="P523" s="13"/>
      <c r="Q523" s="13"/>
      <c r="R523" s="13"/>
    </row>
    <row r="524" spans="1:18" x14ac:dyDescent="0.25">
      <c r="A524" s="7">
        <v>757</v>
      </c>
      <c r="B524" s="7">
        <v>2007</v>
      </c>
      <c r="C524" s="8" t="s">
        <v>68</v>
      </c>
      <c r="D524" s="8" t="s">
        <v>65</v>
      </c>
      <c r="E524" s="8" t="s">
        <v>38</v>
      </c>
      <c r="F524" s="7" t="s">
        <v>39</v>
      </c>
      <c r="G524" s="8" t="s">
        <v>22</v>
      </c>
      <c r="H524" s="8" t="s">
        <v>68</v>
      </c>
      <c r="I524" s="9">
        <v>2245</v>
      </c>
      <c r="J524" s="9">
        <f>'[1]Rates for Discussion'!$D$11</f>
        <v>1201.8007841674578</v>
      </c>
      <c r="K524" s="9">
        <f t="shared" si="17"/>
        <v>1349.0213802279713</v>
      </c>
      <c r="N524" s="12"/>
      <c r="O524" s="13"/>
      <c r="P524" s="13"/>
      <c r="Q524" s="13"/>
      <c r="R524" s="13"/>
    </row>
    <row r="525" spans="1:18" x14ac:dyDescent="0.25">
      <c r="A525" s="7">
        <v>758</v>
      </c>
      <c r="B525" s="7">
        <v>2007</v>
      </c>
      <c r="C525" s="8" t="s">
        <v>69</v>
      </c>
      <c r="D525" s="8" t="s">
        <v>65</v>
      </c>
      <c r="E525" s="8" t="s">
        <v>38</v>
      </c>
      <c r="F525" s="7" t="s">
        <v>39</v>
      </c>
      <c r="G525" s="8" t="s">
        <v>22</v>
      </c>
      <c r="H525" s="8" t="s">
        <v>69</v>
      </c>
      <c r="I525" s="9">
        <v>82864</v>
      </c>
      <c r="J525" s="9">
        <f>'[1]Rates for Discussion'!$D$11</f>
        <v>1201.8007841674578</v>
      </c>
      <c r="K525" s="9">
        <f t="shared" si="17"/>
        <v>49793.010089626114</v>
      </c>
      <c r="N525" s="12"/>
      <c r="O525" s="13"/>
      <c r="P525" s="13"/>
      <c r="Q525" s="13"/>
      <c r="R525" s="13"/>
    </row>
    <row r="526" spans="1:18" x14ac:dyDescent="0.25">
      <c r="A526" s="7">
        <v>759</v>
      </c>
      <c r="B526" s="7">
        <v>2007</v>
      </c>
      <c r="C526" s="8" t="s">
        <v>70</v>
      </c>
      <c r="D526" s="8" t="s">
        <v>65</v>
      </c>
      <c r="E526" s="8" t="s">
        <v>38</v>
      </c>
      <c r="F526" s="7" t="s">
        <v>39</v>
      </c>
      <c r="G526" s="8" t="s">
        <v>22</v>
      </c>
      <c r="H526" s="8" t="s">
        <v>70</v>
      </c>
      <c r="I526" s="9">
        <v>28800</v>
      </c>
      <c r="J526" s="9">
        <f>'[1]Rates for Discussion'!$D$11</f>
        <v>1201.8007841674578</v>
      </c>
      <c r="K526" s="9">
        <f t="shared" si="17"/>
        <v>17305.931292011392</v>
      </c>
      <c r="N526" s="12"/>
      <c r="O526" s="13"/>
      <c r="P526" s="13"/>
      <c r="Q526" s="13"/>
      <c r="R526" s="13"/>
    </row>
    <row r="527" spans="1:18" x14ac:dyDescent="0.25">
      <c r="A527" s="7">
        <v>760</v>
      </c>
      <c r="B527" s="7">
        <v>2007</v>
      </c>
      <c r="C527" s="8" t="s">
        <v>72</v>
      </c>
      <c r="D527" s="8" t="s">
        <v>65</v>
      </c>
      <c r="E527" s="8" t="s">
        <v>38</v>
      </c>
      <c r="F527" s="7" t="s">
        <v>39</v>
      </c>
      <c r="G527" s="8" t="s">
        <v>22</v>
      </c>
      <c r="H527" s="8" t="s">
        <v>72</v>
      </c>
      <c r="I527" s="9">
        <v>24866</v>
      </c>
      <c r="J527" s="9">
        <f>'[1]Rates for Discussion'!$D$11</f>
        <v>1201.8007841674578</v>
      </c>
      <c r="K527" s="9">
        <f t="shared" si="17"/>
        <v>14941.989149554003</v>
      </c>
      <c r="N527" s="12"/>
      <c r="O527" s="13"/>
      <c r="P527" s="13"/>
      <c r="Q527" s="13"/>
      <c r="R527" s="13"/>
    </row>
    <row r="528" spans="1:18" x14ac:dyDescent="0.25">
      <c r="A528" s="7">
        <v>761</v>
      </c>
      <c r="B528" s="7">
        <v>2007</v>
      </c>
      <c r="C528" s="8" t="s">
        <v>73</v>
      </c>
      <c r="D528" s="8" t="s">
        <v>65</v>
      </c>
      <c r="E528" s="8" t="s">
        <v>38</v>
      </c>
      <c r="F528" s="7" t="s">
        <v>39</v>
      </c>
      <c r="G528" s="8" t="s">
        <v>22</v>
      </c>
      <c r="H528" s="8" t="s">
        <v>73</v>
      </c>
      <c r="I528" s="9">
        <v>122</v>
      </c>
      <c r="J528" s="9">
        <f>'[1]Rates for Discussion'!$D$11</f>
        <v>1201.8007841674578</v>
      </c>
      <c r="K528" s="9">
        <f t="shared" si="17"/>
        <v>73.309847834214921</v>
      </c>
      <c r="N528" s="12"/>
      <c r="O528" s="13"/>
      <c r="P528" s="13"/>
      <c r="Q528" s="13"/>
      <c r="R528" s="13"/>
    </row>
    <row r="529" spans="1:18" x14ac:dyDescent="0.25">
      <c r="A529" s="7">
        <v>762</v>
      </c>
      <c r="B529" s="7">
        <v>2007</v>
      </c>
      <c r="C529" s="8" t="s">
        <v>76</v>
      </c>
      <c r="D529" s="8" t="s">
        <v>65</v>
      </c>
      <c r="E529" s="8" t="s">
        <v>38</v>
      </c>
      <c r="F529" s="7" t="s">
        <v>39</v>
      </c>
      <c r="G529" s="8" t="s">
        <v>22</v>
      </c>
      <c r="H529" s="8" t="s">
        <v>76</v>
      </c>
      <c r="I529" s="9">
        <v>412900</v>
      </c>
      <c r="J529" s="9">
        <f>'[1]Rates for Discussion'!$D$11</f>
        <v>1201.8007841674578</v>
      </c>
      <c r="K529" s="9">
        <f t="shared" si="17"/>
        <v>248111.77189137167</v>
      </c>
      <c r="N529" s="12"/>
      <c r="O529" s="13"/>
      <c r="P529" s="13"/>
      <c r="Q529" s="13"/>
      <c r="R529" s="13"/>
    </row>
    <row r="530" spans="1:18" x14ac:dyDescent="0.25">
      <c r="A530" s="7">
        <v>763</v>
      </c>
      <c r="B530" s="7">
        <v>2007</v>
      </c>
      <c r="C530" s="8" t="s">
        <v>77</v>
      </c>
      <c r="D530" s="8" t="s">
        <v>65</v>
      </c>
      <c r="E530" s="8" t="s">
        <v>38</v>
      </c>
      <c r="F530" s="7" t="s">
        <v>39</v>
      </c>
      <c r="G530" s="8" t="s">
        <v>22</v>
      </c>
      <c r="H530" s="8" t="s">
        <v>77</v>
      </c>
      <c r="I530" s="9">
        <v>483866</v>
      </c>
      <c r="J530" s="9">
        <f>'[1]Rates for Discussion'!$D$11</f>
        <v>1201.8007841674578</v>
      </c>
      <c r="K530" s="9">
        <f t="shared" si="17"/>
        <v>290755.26911598555</v>
      </c>
      <c r="N530" s="12"/>
      <c r="O530" s="13"/>
      <c r="P530" s="13"/>
      <c r="Q530" s="13"/>
      <c r="R530" s="13"/>
    </row>
    <row r="531" spans="1:18" x14ac:dyDescent="0.25">
      <c r="A531" s="7">
        <v>764</v>
      </c>
      <c r="B531" s="7">
        <v>2007</v>
      </c>
      <c r="C531" s="8" t="s">
        <v>80</v>
      </c>
      <c r="D531" s="8" t="s">
        <v>65</v>
      </c>
      <c r="E531" s="8" t="s">
        <v>38</v>
      </c>
      <c r="F531" s="7" t="s">
        <v>39</v>
      </c>
      <c r="G531" s="8" t="s">
        <v>22</v>
      </c>
      <c r="H531" s="8" t="s">
        <v>80</v>
      </c>
      <c r="I531" s="9">
        <v>28832</v>
      </c>
      <c r="J531" s="9">
        <f>'[1]Rates for Discussion'!$D$11</f>
        <v>1201.8007841674578</v>
      </c>
      <c r="K531" s="9">
        <f t="shared" si="17"/>
        <v>17325.160104558072</v>
      </c>
      <c r="N531" s="12"/>
      <c r="O531" s="13"/>
      <c r="P531" s="13"/>
      <c r="Q531" s="13"/>
      <c r="R531" s="13"/>
    </row>
    <row r="532" spans="1:18" x14ac:dyDescent="0.25">
      <c r="A532" s="7">
        <v>765</v>
      </c>
      <c r="B532" s="7">
        <v>2007</v>
      </c>
      <c r="C532" s="8" t="s">
        <v>81</v>
      </c>
      <c r="D532" s="8" t="s">
        <v>65</v>
      </c>
      <c r="E532" s="8" t="s">
        <v>38</v>
      </c>
      <c r="F532" s="7" t="s">
        <v>39</v>
      </c>
      <c r="G532" s="8" t="s">
        <v>22</v>
      </c>
      <c r="H532" s="8" t="s">
        <v>81</v>
      </c>
      <c r="I532" s="9">
        <v>30800</v>
      </c>
      <c r="J532" s="9">
        <f>'[1]Rates for Discussion'!$D$11</f>
        <v>1201.8007841674578</v>
      </c>
      <c r="K532" s="9">
        <f t="shared" si="17"/>
        <v>18507.732076178851</v>
      </c>
      <c r="N532" s="12"/>
      <c r="O532" s="13"/>
      <c r="P532" s="13"/>
      <c r="Q532" s="13"/>
      <c r="R532" s="13"/>
    </row>
    <row r="533" spans="1:18" x14ac:dyDescent="0.25">
      <c r="A533" s="7">
        <v>766</v>
      </c>
      <c r="B533" s="7">
        <v>2007</v>
      </c>
      <c r="C533" s="8" t="s">
        <v>83</v>
      </c>
      <c r="D533" s="8" t="s">
        <v>65</v>
      </c>
      <c r="E533" s="8" t="s">
        <v>38</v>
      </c>
      <c r="F533" s="7" t="s">
        <v>39</v>
      </c>
      <c r="G533" s="8" t="s">
        <v>22</v>
      </c>
      <c r="H533" s="8" t="s">
        <v>83</v>
      </c>
      <c r="I533" s="9">
        <v>602125</v>
      </c>
      <c r="J533" s="9">
        <f>'[1]Rates for Discussion'!$D$11</f>
        <v>1201.8007841674578</v>
      </c>
      <c r="K533" s="9">
        <f t="shared" si="17"/>
        <v>361817.14858341526</v>
      </c>
      <c r="N533" s="12"/>
      <c r="O533" s="13"/>
      <c r="P533" s="13"/>
      <c r="Q533" s="13"/>
      <c r="R533" s="13"/>
    </row>
    <row r="534" spans="1:18" x14ac:dyDescent="0.25">
      <c r="A534" s="7">
        <v>768</v>
      </c>
      <c r="B534" s="7">
        <v>2007</v>
      </c>
      <c r="C534" s="8" t="s">
        <v>64</v>
      </c>
      <c r="D534" s="8" t="s">
        <v>84</v>
      </c>
      <c r="E534" s="8" t="s">
        <v>38</v>
      </c>
      <c r="F534" s="7" t="s">
        <v>39</v>
      </c>
      <c r="G534" s="8" t="s">
        <v>22</v>
      </c>
      <c r="H534" s="8" t="s">
        <v>64</v>
      </c>
      <c r="I534" s="9">
        <v>-32120</v>
      </c>
      <c r="J534" s="9">
        <f>'[1]Rates for Discussion'!$D$11</f>
        <v>1201.8007841674578</v>
      </c>
      <c r="K534" s="9">
        <f t="shared" si="17"/>
        <v>-19300.920593729374</v>
      </c>
      <c r="N534" s="12"/>
      <c r="O534" s="13"/>
      <c r="P534" s="13"/>
      <c r="Q534" s="13"/>
      <c r="R534" s="13"/>
    </row>
    <row r="535" spans="1:18" x14ac:dyDescent="0.25">
      <c r="A535" s="7">
        <v>769</v>
      </c>
      <c r="B535" s="7">
        <v>2007</v>
      </c>
      <c r="C535" s="8" t="s">
        <v>68</v>
      </c>
      <c r="D535" s="8" t="s">
        <v>84</v>
      </c>
      <c r="E535" s="8" t="s">
        <v>38</v>
      </c>
      <c r="F535" s="7" t="s">
        <v>39</v>
      </c>
      <c r="G535" s="8" t="s">
        <v>22</v>
      </c>
      <c r="H535" s="8" t="s">
        <v>68</v>
      </c>
      <c r="I535" s="9">
        <v>-2959</v>
      </c>
      <c r="J535" s="9">
        <f>'[1]Rates for Discussion'!$D$11</f>
        <v>1201.8007841674578</v>
      </c>
      <c r="K535" s="9">
        <f t="shared" si="17"/>
        <v>-1778.0642601757538</v>
      </c>
      <c r="N535" s="12"/>
      <c r="O535" s="13"/>
      <c r="P535" s="13"/>
      <c r="Q535" s="13"/>
      <c r="R535" s="13"/>
    </row>
    <row r="536" spans="1:18" x14ac:dyDescent="0.25">
      <c r="A536" s="7">
        <v>770</v>
      </c>
      <c r="B536" s="7">
        <v>2007</v>
      </c>
      <c r="C536" s="8" t="s">
        <v>69</v>
      </c>
      <c r="D536" s="8" t="s">
        <v>84</v>
      </c>
      <c r="E536" s="8" t="s">
        <v>38</v>
      </c>
      <c r="F536" s="7" t="s">
        <v>39</v>
      </c>
      <c r="G536" s="8" t="s">
        <v>22</v>
      </c>
      <c r="H536" s="8" t="s">
        <v>69</v>
      </c>
      <c r="I536" s="9">
        <v>-83521</v>
      </c>
      <c r="J536" s="9">
        <f>'[1]Rates for Discussion'!$D$11</f>
        <v>1201.8007841674578</v>
      </c>
      <c r="K536" s="9">
        <f t="shared" si="17"/>
        <v>-50187.801647225118</v>
      </c>
      <c r="N536" s="12"/>
      <c r="O536" s="13"/>
      <c r="P536" s="13"/>
      <c r="Q536" s="13"/>
      <c r="R536" s="13"/>
    </row>
    <row r="537" spans="1:18" x14ac:dyDescent="0.25">
      <c r="A537" s="7">
        <v>771</v>
      </c>
      <c r="B537" s="7">
        <v>2007</v>
      </c>
      <c r="C537" s="8" t="s">
        <v>70</v>
      </c>
      <c r="D537" s="8" t="s">
        <v>84</v>
      </c>
      <c r="E537" s="8" t="s">
        <v>38</v>
      </c>
      <c r="F537" s="7" t="s">
        <v>39</v>
      </c>
      <c r="G537" s="8" t="s">
        <v>22</v>
      </c>
      <c r="H537" s="8" t="s">
        <v>70</v>
      </c>
      <c r="I537" s="9">
        <v>-28800</v>
      </c>
      <c r="J537" s="9">
        <f>'[1]Rates for Discussion'!$D$11</f>
        <v>1201.8007841674578</v>
      </c>
      <c r="K537" s="9">
        <f t="shared" si="17"/>
        <v>-17305.931292011392</v>
      </c>
      <c r="N537" s="12"/>
      <c r="O537" s="13"/>
      <c r="P537" s="13"/>
      <c r="Q537" s="13"/>
      <c r="R537" s="13"/>
    </row>
    <row r="538" spans="1:18" x14ac:dyDescent="0.25">
      <c r="A538" s="7">
        <v>772</v>
      </c>
      <c r="B538" s="7">
        <v>2007</v>
      </c>
      <c r="C538" s="8" t="s">
        <v>85</v>
      </c>
      <c r="D538" s="8" t="s">
        <v>84</v>
      </c>
      <c r="E538" s="8" t="s">
        <v>38</v>
      </c>
      <c r="F538" s="7" t="s">
        <v>39</v>
      </c>
      <c r="G538" s="8" t="s">
        <v>22</v>
      </c>
      <c r="H538" s="8" t="s">
        <v>85</v>
      </c>
      <c r="I538" s="9">
        <v>-50000</v>
      </c>
      <c r="J538" s="9">
        <f>'[1]Rates for Discussion'!$D$11</f>
        <v>1201.8007841674578</v>
      </c>
      <c r="K538" s="9">
        <f t="shared" si="17"/>
        <v>-30045.019604186444</v>
      </c>
      <c r="N538" s="12"/>
      <c r="O538" s="13"/>
      <c r="P538" s="13"/>
      <c r="Q538" s="13"/>
      <c r="R538" s="13"/>
    </row>
    <row r="539" spans="1:18" x14ac:dyDescent="0.25">
      <c r="A539" s="7">
        <v>773</v>
      </c>
      <c r="B539" s="7">
        <v>2007</v>
      </c>
      <c r="C539" s="8" t="s">
        <v>73</v>
      </c>
      <c r="D539" s="8" t="s">
        <v>84</v>
      </c>
      <c r="E539" s="8" t="s">
        <v>38</v>
      </c>
      <c r="F539" s="7" t="s">
        <v>39</v>
      </c>
      <c r="G539" s="8" t="s">
        <v>22</v>
      </c>
      <c r="H539" s="8" t="s">
        <v>73</v>
      </c>
      <c r="I539" s="9">
        <v>-122</v>
      </c>
      <c r="J539" s="9">
        <f>'[1]Rates for Discussion'!$D$11</f>
        <v>1201.8007841674578</v>
      </c>
      <c r="K539" s="9">
        <f t="shared" ref="K539:K570" si="18">(I539*J539)/2000</f>
        <v>-73.309847834214921</v>
      </c>
      <c r="N539" s="12"/>
      <c r="O539" s="13"/>
      <c r="P539" s="13"/>
      <c r="Q539" s="13"/>
      <c r="R539" s="13"/>
    </row>
    <row r="540" spans="1:18" x14ac:dyDescent="0.25">
      <c r="A540" s="7">
        <v>774</v>
      </c>
      <c r="B540" s="7">
        <v>2007</v>
      </c>
      <c r="C540" s="8" t="s">
        <v>76</v>
      </c>
      <c r="D540" s="8" t="s">
        <v>84</v>
      </c>
      <c r="E540" s="8" t="s">
        <v>38</v>
      </c>
      <c r="F540" s="7" t="s">
        <v>39</v>
      </c>
      <c r="G540" s="8" t="s">
        <v>22</v>
      </c>
      <c r="H540" s="8" t="s">
        <v>76</v>
      </c>
      <c r="I540" s="9">
        <v>-413001</v>
      </c>
      <c r="J540" s="9">
        <f>'[1]Rates for Discussion'!$D$11</f>
        <v>1201.8007841674578</v>
      </c>
      <c r="K540" s="9">
        <f t="shared" si="18"/>
        <v>-248172.4628309721</v>
      </c>
      <c r="N540" s="12"/>
      <c r="O540" s="13"/>
      <c r="P540" s="13"/>
      <c r="Q540" s="13"/>
      <c r="R540" s="13"/>
    </row>
    <row r="541" spans="1:18" x14ac:dyDescent="0.25">
      <c r="A541" s="7">
        <v>775</v>
      </c>
      <c r="B541" s="7">
        <v>2007</v>
      </c>
      <c r="C541" s="8" t="s">
        <v>77</v>
      </c>
      <c r="D541" s="8" t="s">
        <v>84</v>
      </c>
      <c r="E541" s="8" t="s">
        <v>38</v>
      </c>
      <c r="F541" s="7" t="s">
        <v>39</v>
      </c>
      <c r="G541" s="8" t="s">
        <v>22</v>
      </c>
      <c r="H541" s="8" t="s">
        <v>77</v>
      </c>
      <c r="I541" s="9">
        <v>-483866</v>
      </c>
      <c r="J541" s="9">
        <f>'[1]Rates for Discussion'!$D$11</f>
        <v>1201.8007841674578</v>
      </c>
      <c r="K541" s="9">
        <f t="shared" si="18"/>
        <v>-290755.26911598555</v>
      </c>
      <c r="N541" s="12"/>
      <c r="O541" s="13"/>
      <c r="P541" s="13"/>
      <c r="Q541" s="13"/>
      <c r="R541" s="13"/>
    </row>
    <row r="542" spans="1:18" x14ac:dyDescent="0.25">
      <c r="A542" s="7">
        <v>776</v>
      </c>
      <c r="B542" s="7">
        <v>2007</v>
      </c>
      <c r="C542" s="8" t="s">
        <v>80</v>
      </c>
      <c r="D542" s="8" t="s">
        <v>84</v>
      </c>
      <c r="E542" s="8" t="s">
        <v>38</v>
      </c>
      <c r="F542" s="7" t="s">
        <v>39</v>
      </c>
      <c r="G542" s="8" t="s">
        <v>22</v>
      </c>
      <c r="H542" s="8" t="s">
        <v>80</v>
      </c>
      <c r="I542" s="9">
        <v>-28832</v>
      </c>
      <c r="J542" s="9">
        <f>'[1]Rates for Discussion'!$D$11</f>
        <v>1201.8007841674578</v>
      </c>
      <c r="K542" s="9">
        <f t="shared" si="18"/>
        <v>-17325.160104558072</v>
      </c>
      <c r="N542" s="12"/>
      <c r="O542" s="13"/>
      <c r="P542" s="13"/>
      <c r="Q542" s="13"/>
      <c r="R542" s="13"/>
    </row>
    <row r="543" spans="1:18" x14ac:dyDescent="0.25">
      <c r="A543" s="7">
        <v>777</v>
      </c>
      <c r="B543" s="7">
        <v>2007</v>
      </c>
      <c r="C543" s="8" t="s">
        <v>81</v>
      </c>
      <c r="D543" s="8" t="s">
        <v>84</v>
      </c>
      <c r="E543" s="8" t="s">
        <v>38</v>
      </c>
      <c r="F543" s="7" t="s">
        <v>39</v>
      </c>
      <c r="G543" s="8" t="s">
        <v>22</v>
      </c>
      <c r="H543" s="8" t="s">
        <v>81</v>
      </c>
      <c r="I543" s="9">
        <v>-30800</v>
      </c>
      <c r="J543" s="9">
        <f>'[1]Rates for Discussion'!$D$11</f>
        <v>1201.8007841674578</v>
      </c>
      <c r="K543" s="9">
        <f t="shared" si="18"/>
        <v>-18507.732076178851</v>
      </c>
      <c r="N543" s="12"/>
      <c r="O543" s="13"/>
      <c r="P543" s="13"/>
      <c r="Q543" s="13"/>
      <c r="R543" s="13"/>
    </row>
    <row r="544" spans="1:18" x14ac:dyDescent="0.25">
      <c r="A544" s="7">
        <v>778</v>
      </c>
      <c r="B544" s="7">
        <v>2007</v>
      </c>
      <c r="C544" s="8" t="s">
        <v>83</v>
      </c>
      <c r="D544" s="8" t="s">
        <v>84</v>
      </c>
      <c r="E544" s="8" t="s">
        <v>38</v>
      </c>
      <c r="F544" s="7" t="s">
        <v>39</v>
      </c>
      <c r="G544" s="8" t="s">
        <v>22</v>
      </c>
      <c r="H544" s="8" t="s">
        <v>83</v>
      </c>
      <c r="I544" s="9">
        <v>-552125</v>
      </c>
      <c r="J544" s="9">
        <f>'[1]Rates for Discussion'!$D$11</f>
        <v>1201.8007841674578</v>
      </c>
      <c r="K544" s="9">
        <f t="shared" si="18"/>
        <v>-331772.12897922879</v>
      </c>
      <c r="N544" s="12"/>
      <c r="O544" s="13"/>
      <c r="P544" s="13"/>
      <c r="Q544" s="13"/>
      <c r="R544" s="13"/>
    </row>
    <row r="545" spans="1:18" x14ac:dyDescent="0.25">
      <c r="A545" s="7">
        <v>834</v>
      </c>
      <c r="B545" s="7">
        <v>2007</v>
      </c>
      <c r="C545" s="8" t="s">
        <v>167</v>
      </c>
      <c r="D545" s="8" t="s">
        <v>266</v>
      </c>
      <c r="E545" s="8" t="s">
        <v>38</v>
      </c>
      <c r="F545" s="7" t="s">
        <v>39</v>
      </c>
      <c r="G545" s="8" t="s">
        <v>22</v>
      </c>
      <c r="H545" s="8" t="s">
        <v>167</v>
      </c>
      <c r="I545" s="9">
        <v>-24864</v>
      </c>
      <c r="J545" s="9">
        <f>'[1]Rates for Discussion'!$D$11</f>
        <v>1201.8007841674578</v>
      </c>
      <c r="K545" s="9">
        <f t="shared" si="18"/>
        <v>-14940.787348769834</v>
      </c>
      <c r="N545" s="12"/>
      <c r="O545" s="13"/>
      <c r="P545" s="13"/>
      <c r="Q545" s="13"/>
      <c r="R545" s="13"/>
    </row>
    <row r="546" spans="1:18" x14ac:dyDescent="0.25">
      <c r="A546" s="7">
        <v>835</v>
      </c>
      <c r="B546" s="7">
        <v>2007</v>
      </c>
      <c r="C546" s="8" t="s">
        <v>64</v>
      </c>
      <c r="D546" s="8" t="s">
        <v>266</v>
      </c>
      <c r="E546" s="8" t="s">
        <v>38</v>
      </c>
      <c r="F546" s="7" t="s">
        <v>39</v>
      </c>
      <c r="G546" s="8" t="s">
        <v>22</v>
      </c>
      <c r="H546" s="8" t="s">
        <v>64</v>
      </c>
      <c r="I546" s="9">
        <v>-123747</v>
      </c>
      <c r="J546" s="9">
        <f>'[1]Rates for Discussion'!$D$11</f>
        <v>1201.8007841674578</v>
      </c>
      <c r="K546" s="9">
        <f t="shared" si="18"/>
        <v>-74359.620819185191</v>
      </c>
      <c r="N546" s="12"/>
      <c r="O546" s="13"/>
      <c r="P546" s="13"/>
      <c r="Q546" s="13"/>
      <c r="R546" s="13"/>
    </row>
    <row r="547" spans="1:18" x14ac:dyDescent="0.25">
      <c r="A547" s="7">
        <v>836</v>
      </c>
      <c r="B547" s="7">
        <v>2007</v>
      </c>
      <c r="C547" s="8" t="s">
        <v>92</v>
      </c>
      <c r="D547" s="8" t="s">
        <v>266</v>
      </c>
      <c r="E547" s="8" t="s">
        <v>38</v>
      </c>
      <c r="F547" s="7" t="s">
        <v>39</v>
      </c>
      <c r="G547" s="8" t="s">
        <v>22</v>
      </c>
      <c r="H547" s="8" t="s">
        <v>92</v>
      </c>
      <c r="I547" s="9">
        <v>-78600</v>
      </c>
      <c r="J547" s="9">
        <f>'[1]Rates for Discussion'!$D$11</f>
        <v>1201.8007841674578</v>
      </c>
      <c r="K547" s="9">
        <f t="shared" si="18"/>
        <v>-47230.770817781093</v>
      </c>
      <c r="N547" s="12"/>
      <c r="O547" s="13"/>
      <c r="P547" s="13"/>
      <c r="Q547" s="13"/>
      <c r="R547" s="13"/>
    </row>
    <row r="548" spans="1:18" x14ac:dyDescent="0.25">
      <c r="A548" s="7">
        <v>837</v>
      </c>
      <c r="B548" s="7">
        <v>2007</v>
      </c>
      <c r="C548" s="8" t="s">
        <v>169</v>
      </c>
      <c r="D548" s="8" t="s">
        <v>266</v>
      </c>
      <c r="E548" s="8" t="s">
        <v>38</v>
      </c>
      <c r="F548" s="7" t="s">
        <v>39</v>
      </c>
      <c r="G548" s="8" t="s">
        <v>22</v>
      </c>
      <c r="H548" s="8" t="s">
        <v>169</v>
      </c>
      <c r="I548" s="9">
        <v>-63113</v>
      </c>
      <c r="J548" s="9">
        <f>'[1]Rates for Discussion'!$D$11</f>
        <v>1201.8007841674578</v>
      </c>
      <c r="K548" s="9">
        <f t="shared" si="18"/>
        <v>-37924.626445580376</v>
      </c>
      <c r="N548" s="12"/>
      <c r="O548" s="13"/>
      <c r="P548" s="13"/>
      <c r="Q548" s="13"/>
      <c r="R548" s="13"/>
    </row>
    <row r="549" spans="1:18" x14ac:dyDescent="0.25">
      <c r="A549" s="7">
        <v>838</v>
      </c>
      <c r="B549" s="7">
        <v>2007</v>
      </c>
      <c r="C549" s="8" t="s">
        <v>170</v>
      </c>
      <c r="D549" s="8" t="s">
        <v>266</v>
      </c>
      <c r="E549" s="8" t="s">
        <v>38</v>
      </c>
      <c r="F549" s="7" t="s">
        <v>39</v>
      </c>
      <c r="G549" s="8" t="s">
        <v>22</v>
      </c>
      <c r="H549" s="8" t="s">
        <v>170</v>
      </c>
      <c r="I549" s="9">
        <v>-5756</v>
      </c>
      <c r="J549" s="9">
        <f>'[1]Rates for Discussion'!$D$11</f>
        <v>1201.8007841674578</v>
      </c>
      <c r="K549" s="9">
        <f t="shared" si="18"/>
        <v>-3458.7826568339433</v>
      </c>
      <c r="N549" s="12"/>
      <c r="O549" s="13"/>
      <c r="P549" s="13"/>
      <c r="Q549" s="13"/>
      <c r="R549" s="13"/>
    </row>
    <row r="550" spans="1:18" x14ac:dyDescent="0.25">
      <c r="A550" s="7">
        <v>839</v>
      </c>
      <c r="B550" s="7">
        <v>2007</v>
      </c>
      <c r="C550" s="8" t="s">
        <v>171</v>
      </c>
      <c r="D550" s="8" t="s">
        <v>266</v>
      </c>
      <c r="E550" s="8" t="s">
        <v>38</v>
      </c>
      <c r="F550" s="7" t="s">
        <v>39</v>
      </c>
      <c r="G550" s="8" t="s">
        <v>22</v>
      </c>
      <c r="H550" s="8" t="s">
        <v>171</v>
      </c>
      <c r="I550" s="9">
        <v>-4759</v>
      </c>
      <c r="J550" s="9">
        <f>'[1]Rates for Discussion'!$D$11</f>
        <v>1201.8007841674578</v>
      </c>
      <c r="K550" s="9">
        <f t="shared" si="18"/>
        <v>-2859.6849659264658</v>
      </c>
      <c r="N550" s="12"/>
      <c r="O550" s="13"/>
      <c r="P550" s="13"/>
      <c r="Q550" s="13"/>
      <c r="R550" s="13"/>
    </row>
    <row r="551" spans="1:18" x14ac:dyDescent="0.25">
      <c r="A551" s="7">
        <v>840</v>
      </c>
      <c r="B551" s="7">
        <v>2007</v>
      </c>
      <c r="C551" s="8" t="s">
        <v>98</v>
      </c>
      <c r="D551" s="8" t="s">
        <v>266</v>
      </c>
      <c r="E551" s="8" t="s">
        <v>38</v>
      </c>
      <c r="F551" s="7" t="s">
        <v>39</v>
      </c>
      <c r="G551" s="8" t="s">
        <v>22</v>
      </c>
      <c r="H551" s="8" t="s">
        <v>98</v>
      </c>
      <c r="I551" s="9">
        <v>2169507</v>
      </c>
      <c r="J551" s="9">
        <f>'[1]Rates for Discussion'!$D$11</f>
        <v>1201.8007841674578</v>
      </c>
      <c r="K551" s="9">
        <f t="shared" si="18"/>
        <v>1303657.6069283944</v>
      </c>
      <c r="N551" s="12"/>
      <c r="O551" s="13"/>
      <c r="P551" s="13"/>
      <c r="Q551" s="13"/>
      <c r="R551" s="13"/>
    </row>
    <row r="552" spans="1:18" x14ac:dyDescent="0.25">
      <c r="A552" s="7">
        <v>841</v>
      </c>
      <c r="B552" s="7">
        <v>2007</v>
      </c>
      <c r="C552" s="8" t="s">
        <v>174</v>
      </c>
      <c r="D552" s="8" t="s">
        <v>266</v>
      </c>
      <c r="E552" s="8" t="s">
        <v>38</v>
      </c>
      <c r="F552" s="7" t="s">
        <v>39</v>
      </c>
      <c r="G552" s="8" t="s">
        <v>22</v>
      </c>
      <c r="H552" s="8" t="s">
        <v>174</v>
      </c>
      <c r="I552" s="9">
        <v>-29896</v>
      </c>
      <c r="J552" s="9">
        <f>'[1]Rates for Discussion'!$D$11</f>
        <v>1201.8007841674578</v>
      </c>
      <c r="K552" s="9">
        <f t="shared" si="18"/>
        <v>-17964.51812173516</v>
      </c>
      <c r="N552" s="12"/>
      <c r="O552" s="13"/>
      <c r="P552" s="13"/>
      <c r="Q552" s="13"/>
      <c r="R552" s="13"/>
    </row>
    <row r="553" spans="1:18" x14ac:dyDescent="0.25">
      <c r="A553" s="7">
        <v>842</v>
      </c>
      <c r="B553" s="7">
        <v>2007</v>
      </c>
      <c r="C553" s="8" t="s">
        <v>69</v>
      </c>
      <c r="D553" s="8" t="s">
        <v>266</v>
      </c>
      <c r="E553" s="8" t="s">
        <v>38</v>
      </c>
      <c r="F553" s="7" t="s">
        <v>39</v>
      </c>
      <c r="G553" s="8" t="s">
        <v>22</v>
      </c>
      <c r="H553" s="8" t="s">
        <v>69</v>
      </c>
      <c r="I553" s="9">
        <v>-166938</v>
      </c>
      <c r="J553" s="9">
        <f>'[1]Rates for Discussion'!$D$11</f>
        <v>1201.8007841674578</v>
      </c>
      <c r="K553" s="9">
        <f t="shared" si="18"/>
        <v>-100313.10965367353</v>
      </c>
      <c r="N553" s="12"/>
      <c r="O553" s="13"/>
      <c r="P553" s="13"/>
      <c r="Q553" s="13"/>
      <c r="R553" s="13"/>
    </row>
    <row r="554" spans="1:18" x14ac:dyDescent="0.25">
      <c r="A554" s="7">
        <v>843</v>
      </c>
      <c r="B554" s="7">
        <v>2007</v>
      </c>
      <c r="C554" s="8" t="s">
        <v>175</v>
      </c>
      <c r="D554" s="8" t="s">
        <v>266</v>
      </c>
      <c r="E554" s="8" t="s">
        <v>38</v>
      </c>
      <c r="F554" s="7" t="s">
        <v>39</v>
      </c>
      <c r="G554" s="8" t="s">
        <v>22</v>
      </c>
      <c r="H554" s="8" t="s">
        <v>175</v>
      </c>
      <c r="I554" s="9">
        <v>-144</v>
      </c>
      <c r="J554" s="9">
        <f>'[1]Rates for Discussion'!$D$11</f>
        <v>1201.8007841674578</v>
      </c>
      <c r="K554" s="9">
        <f t="shared" si="18"/>
        <v>-86.529656460056955</v>
      </c>
      <c r="N554" s="12"/>
      <c r="O554" s="13"/>
      <c r="P554" s="13"/>
      <c r="Q554" s="13"/>
      <c r="R554" s="13"/>
    </row>
    <row r="555" spans="1:18" x14ac:dyDescent="0.25">
      <c r="A555" s="7">
        <v>844</v>
      </c>
      <c r="B555" s="7">
        <v>2007</v>
      </c>
      <c r="C555" s="8" t="s">
        <v>177</v>
      </c>
      <c r="D555" s="8" t="s">
        <v>266</v>
      </c>
      <c r="E555" s="8" t="s">
        <v>38</v>
      </c>
      <c r="F555" s="7" t="s">
        <v>39</v>
      </c>
      <c r="G555" s="8" t="s">
        <v>22</v>
      </c>
      <c r="H555" s="8" t="s">
        <v>177</v>
      </c>
      <c r="I555" s="9">
        <v>-990</v>
      </c>
      <c r="J555" s="9">
        <f>'[1]Rates for Discussion'!$D$11</f>
        <v>1201.8007841674578</v>
      </c>
      <c r="K555" s="9">
        <f t="shared" si="18"/>
        <v>-594.89138816289164</v>
      </c>
      <c r="N555" s="12"/>
      <c r="O555" s="13"/>
      <c r="P555" s="13"/>
      <c r="Q555" s="13"/>
      <c r="R555" s="13"/>
    </row>
    <row r="556" spans="1:18" x14ac:dyDescent="0.25">
      <c r="A556" s="7">
        <v>845</v>
      </c>
      <c r="B556" s="7">
        <v>2007</v>
      </c>
      <c r="C556" s="8" t="s">
        <v>70</v>
      </c>
      <c r="D556" s="8" t="s">
        <v>266</v>
      </c>
      <c r="E556" s="8" t="s">
        <v>38</v>
      </c>
      <c r="F556" s="7" t="s">
        <v>39</v>
      </c>
      <c r="G556" s="8" t="s">
        <v>22</v>
      </c>
      <c r="H556" s="8" t="s">
        <v>70</v>
      </c>
      <c r="I556" s="9">
        <v>-103403</v>
      </c>
      <c r="J556" s="9">
        <f>'[1]Rates for Discussion'!$D$11</f>
        <v>1201.8007841674578</v>
      </c>
      <c r="K556" s="9">
        <f t="shared" si="18"/>
        <v>-62134.903242633816</v>
      </c>
      <c r="N556" s="12"/>
      <c r="O556" s="13"/>
      <c r="P556" s="13"/>
      <c r="Q556" s="13"/>
      <c r="R556" s="13"/>
    </row>
    <row r="557" spans="1:18" x14ac:dyDescent="0.25">
      <c r="A557" s="7">
        <v>846</v>
      </c>
      <c r="B557" s="7">
        <v>2007</v>
      </c>
      <c r="C557" s="8" t="s">
        <v>183</v>
      </c>
      <c r="D557" s="8" t="s">
        <v>266</v>
      </c>
      <c r="E557" s="8" t="s">
        <v>38</v>
      </c>
      <c r="F557" s="7" t="s">
        <v>39</v>
      </c>
      <c r="G557" s="8" t="s">
        <v>22</v>
      </c>
      <c r="H557" s="8" t="s">
        <v>183</v>
      </c>
      <c r="I557" s="9">
        <v>-1500</v>
      </c>
      <c r="J557" s="9">
        <f>'[1]Rates for Discussion'!$D$11</f>
        <v>1201.8007841674578</v>
      </c>
      <c r="K557" s="9">
        <f t="shared" si="18"/>
        <v>-901.35058812559339</v>
      </c>
      <c r="N557" s="12"/>
      <c r="O557" s="13"/>
      <c r="P557" s="13"/>
      <c r="Q557" s="13"/>
      <c r="R557" s="13"/>
    </row>
    <row r="558" spans="1:18" x14ac:dyDescent="0.25">
      <c r="A558" s="7">
        <v>847</v>
      </c>
      <c r="B558" s="7">
        <v>2007</v>
      </c>
      <c r="C558" s="8" t="s">
        <v>85</v>
      </c>
      <c r="D558" s="8" t="s">
        <v>266</v>
      </c>
      <c r="E558" s="8" t="s">
        <v>38</v>
      </c>
      <c r="F558" s="7" t="s">
        <v>39</v>
      </c>
      <c r="G558" s="8" t="s">
        <v>22</v>
      </c>
      <c r="H558" s="8" t="s">
        <v>85</v>
      </c>
      <c r="I558" s="9">
        <v>-177691</v>
      </c>
      <c r="J558" s="9">
        <f>'[1]Rates for Discussion'!$D$11</f>
        <v>1201.8007841674578</v>
      </c>
      <c r="K558" s="9">
        <f t="shared" si="18"/>
        <v>-106774.59156974987</v>
      </c>
      <c r="N558" s="12"/>
      <c r="O558" s="13"/>
      <c r="P558" s="13"/>
      <c r="Q558" s="13"/>
      <c r="R558" s="13"/>
    </row>
    <row r="559" spans="1:18" x14ac:dyDescent="0.25">
      <c r="A559" s="7">
        <v>848</v>
      </c>
      <c r="B559" s="7">
        <v>2007</v>
      </c>
      <c r="C559" s="8" t="s">
        <v>189</v>
      </c>
      <c r="D559" s="8" t="s">
        <v>266</v>
      </c>
      <c r="E559" s="8" t="s">
        <v>38</v>
      </c>
      <c r="F559" s="7" t="s">
        <v>39</v>
      </c>
      <c r="G559" s="8" t="s">
        <v>22</v>
      </c>
      <c r="H559" s="8" t="s">
        <v>189</v>
      </c>
      <c r="I559" s="9">
        <v>-8512</v>
      </c>
      <c r="J559" s="9">
        <f>'[1]Rates for Discussion'!$D$11</f>
        <v>1201.8007841674578</v>
      </c>
      <c r="K559" s="9">
        <f t="shared" si="18"/>
        <v>-5114.8641374167</v>
      </c>
      <c r="N559" s="12"/>
      <c r="O559" s="13"/>
      <c r="P559" s="13"/>
      <c r="Q559" s="13"/>
      <c r="R559" s="13"/>
    </row>
    <row r="560" spans="1:18" x14ac:dyDescent="0.25">
      <c r="A560" s="7">
        <v>849</v>
      </c>
      <c r="B560" s="7">
        <v>2007</v>
      </c>
      <c r="C560" s="8" t="s">
        <v>190</v>
      </c>
      <c r="D560" s="8" t="s">
        <v>266</v>
      </c>
      <c r="E560" s="8" t="s">
        <v>38</v>
      </c>
      <c r="F560" s="7" t="s">
        <v>39</v>
      </c>
      <c r="G560" s="8" t="s">
        <v>22</v>
      </c>
      <c r="H560" s="8" t="s">
        <v>190</v>
      </c>
      <c r="I560" s="9">
        <v>-27645</v>
      </c>
      <c r="J560" s="9">
        <f>'[1]Rates for Discussion'!$D$11</f>
        <v>1201.8007841674578</v>
      </c>
      <c r="K560" s="9">
        <f t="shared" si="18"/>
        <v>-16611.891339154685</v>
      </c>
      <c r="N560" s="12"/>
      <c r="O560" s="13"/>
      <c r="P560" s="13"/>
      <c r="Q560" s="13"/>
      <c r="R560" s="13"/>
    </row>
    <row r="561" spans="1:18" x14ac:dyDescent="0.25">
      <c r="A561" s="7">
        <v>850</v>
      </c>
      <c r="B561" s="7">
        <v>2007</v>
      </c>
      <c r="C561" s="8" t="s">
        <v>71</v>
      </c>
      <c r="D561" s="8" t="s">
        <v>266</v>
      </c>
      <c r="E561" s="8" t="s">
        <v>38</v>
      </c>
      <c r="F561" s="7" t="s">
        <v>39</v>
      </c>
      <c r="G561" s="8" t="s">
        <v>22</v>
      </c>
      <c r="H561" s="8" t="s">
        <v>71</v>
      </c>
      <c r="I561" s="9">
        <v>-35515</v>
      </c>
      <c r="J561" s="9">
        <f>'[1]Rates for Discussion'!$D$11</f>
        <v>1201.8007841674578</v>
      </c>
      <c r="K561" s="9">
        <f t="shared" si="18"/>
        <v>-21340.977424853631</v>
      </c>
      <c r="N561" s="12"/>
      <c r="O561" s="13"/>
      <c r="P561" s="13"/>
      <c r="Q561" s="13"/>
      <c r="R561" s="13"/>
    </row>
    <row r="562" spans="1:18" x14ac:dyDescent="0.25">
      <c r="A562" s="7">
        <v>851</v>
      </c>
      <c r="B562" s="7">
        <v>2007</v>
      </c>
      <c r="C562" s="8" t="s">
        <v>192</v>
      </c>
      <c r="D562" s="8" t="s">
        <v>266</v>
      </c>
      <c r="E562" s="8" t="s">
        <v>38</v>
      </c>
      <c r="F562" s="7" t="s">
        <v>39</v>
      </c>
      <c r="G562" s="8" t="s">
        <v>22</v>
      </c>
      <c r="H562" s="8" t="s">
        <v>192</v>
      </c>
      <c r="I562" s="9">
        <v>-46075</v>
      </c>
      <c r="J562" s="9">
        <f>'[1]Rates for Discussion'!$D$11</f>
        <v>1201.8007841674578</v>
      </c>
      <c r="K562" s="9">
        <f t="shared" si="18"/>
        <v>-27686.485565257812</v>
      </c>
      <c r="N562" s="12"/>
      <c r="O562" s="13"/>
      <c r="P562" s="13"/>
      <c r="Q562" s="13"/>
      <c r="R562" s="13"/>
    </row>
    <row r="563" spans="1:18" x14ac:dyDescent="0.25">
      <c r="A563" s="7">
        <v>852</v>
      </c>
      <c r="B563" s="7">
        <v>2007</v>
      </c>
      <c r="C563" s="8" t="s">
        <v>109</v>
      </c>
      <c r="D563" s="8" t="s">
        <v>266</v>
      </c>
      <c r="E563" s="8" t="s">
        <v>38</v>
      </c>
      <c r="F563" s="7" t="s">
        <v>39</v>
      </c>
      <c r="G563" s="8" t="s">
        <v>22</v>
      </c>
      <c r="H563" s="8" t="s">
        <v>109</v>
      </c>
      <c r="I563" s="9">
        <v>-32236</v>
      </c>
      <c r="J563" s="9">
        <f>'[1]Rates for Discussion'!$D$11</f>
        <v>1201.8007841674578</v>
      </c>
      <c r="K563" s="9">
        <f t="shared" si="18"/>
        <v>-19370.625039211081</v>
      </c>
      <c r="N563" s="12"/>
      <c r="O563" s="13"/>
      <c r="P563" s="13"/>
      <c r="Q563" s="13"/>
      <c r="R563" s="13"/>
    </row>
    <row r="564" spans="1:18" x14ac:dyDescent="0.25">
      <c r="A564" s="7">
        <v>853</v>
      </c>
      <c r="B564" s="7">
        <v>2007</v>
      </c>
      <c r="C564" s="8" t="s">
        <v>193</v>
      </c>
      <c r="D564" s="8" t="s">
        <v>266</v>
      </c>
      <c r="E564" s="8" t="s">
        <v>38</v>
      </c>
      <c r="F564" s="7" t="s">
        <v>39</v>
      </c>
      <c r="G564" s="8" t="s">
        <v>22</v>
      </c>
      <c r="H564" s="8" t="s">
        <v>193</v>
      </c>
      <c r="I564" s="9">
        <v>-5600</v>
      </c>
      <c r="J564" s="9">
        <f>'[1]Rates for Discussion'!$D$11</f>
        <v>1201.8007841674578</v>
      </c>
      <c r="K564" s="9">
        <f t="shared" si="18"/>
        <v>-3365.042195668882</v>
      </c>
      <c r="N564" s="12"/>
      <c r="O564" s="13"/>
      <c r="P564" s="13"/>
      <c r="Q564" s="13"/>
      <c r="R564" s="13"/>
    </row>
    <row r="565" spans="1:18" x14ac:dyDescent="0.25">
      <c r="A565" s="7">
        <v>854</v>
      </c>
      <c r="B565" s="7">
        <v>2007</v>
      </c>
      <c r="C565" s="8" t="s">
        <v>73</v>
      </c>
      <c r="D565" s="8" t="s">
        <v>266</v>
      </c>
      <c r="E565" s="8" t="s">
        <v>38</v>
      </c>
      <c r="F565" s="7" t="s">
        <v>39</v>
      </c>
      <c r="G565" s="8" t="s">
        <v>22</v>
      </c>
      <c r="H565" s="8" t="s">
        <v>73</v>
      </c>
      <c r="I565" s="9">
        <v>-220</v>
      </c>
      <c r="J565" s="9">
        <f>'[1]Rates for Discussion'!$D$11</f>
        <v>1201.8007841674578</v>
      </c>
      <c r="K565" s="9">
        <f t="shared" si="18"/>
        <v>-132.19808625842035</v>
      </c>
      <c r="N565" s="12"/>
      <c r="O565" s="13"/>
      <c r="P565" s="13"/>
      <c r="Q565" s="13"/>
      <c r="R565" s="13"/>
    </row>
    <row r="566" spans="1:18" x14ac:dyDescent="0.25">
      <c r="A566" s="7">
        <v>855</v>
      </c>
      <c r="B566" s="7">
        <v>2007</v>
      </c>
      <c r="C566" s="8" t="s">
        <v>198</v>
      </c>
      <c r="D566" s="8" t="s">
        <v>266</v>
      </c>
      <c r="E566" s="8" t="s">
        <v>38</v>
      </c>
      <c r="F566" s="7" t="s">
        <v>39</v>
      </c>
      <c r="G566" s="8" t="s">
        <v>22</v>
      </c>
      <c r="H566" s="8" t="s">
        <v>198</v>
      </c>
      <c r="I566" s="9">
        <v>-4053</v>
      </c>
      <c r="J566" s="9">
        <f>'[1]Rates for Discussion'!$D$11</f>
        <v>1201.8007841674578</v>
      </c>
      <c r="K566" s="9">
        <f t="shared" si="18"/>
        <v>-2435.4492891153532</v>
      </c>
      <c r="N566" s="12"/>
      <c r="O566" s="13"/>
      <c r="P566" s="13"/>
      <c r="Q566" s="13"/>
      <c r="R566" s="13"/>
    </row>
    <row r="567" spans="1:18" x14ac:dyDescent="0.25">
      <c r="A567" s="7">
        <v>857</v>
      </c>
      <c r="B567" s="7">
        <v>2007</v>
      </c>
      <c r="C567" s="8" t="s">
        <v>200</v>
      </c>
      <c r="D567" s="8" t="s">
        <v>266</v>
      </c>
      <c r="E567" s="8" t="s">
        <v>38</v>
      </c>
      <c r="F567" s="7" t="s">
        <v>39</v>
      </c>
      <c r="G567" s="8" t="s">
        <v>22</v>
      </c>
      <c r="H567" s="8" t="s">
        <v>200</v>
      </c>
      <c r="I567" s="9">
        <v>-20381</v>
      </c>
      <c r="J567" s="9">
        <f>'[1]Rates for Discussion'!$D$11</f>
        <v>1201.8007841674578</v>
      </c>
      <c r="K567" s="9">
        <f t="shared" si="18"/>
        <v>-12246.950891058479</v>
      </c>
      <c r="N567" s="12"/>
      <c r="O567" s="13"/>
      <c r="P567" s="13"/>
      <c r="Q567" s="13"/>
      <c r="R567" s="13"/>
    </row>
    <row r="568" spans="1:18" x14ac:dyDescent="0.25">
      <c r="A568" s="7">
        <v>858</v>
      </c>
      <c r="B568" s="7">
        <v>2007</v>
      </c>
      <c r="C568" s="8" t="s">
        <v>202</v>
      </c>
      <c r="D568" s="8" t="s">
        <v>266</v>
      </c>
      <c r="E568" s="8" t="s">
        <v>38</v>
      </c>
      <c r="F568" s="7" t="s">
        <v>39</v>
      </c>
      <c r="G568" s="8" t="s">
        <v>22</v>
      </c>
      <c r="H568" s="8" t="s">
        <v>202</v>
      </c>
      <c r="I568" s="9">
        <v>-82563</v>
      </c>
      <c r="J568" s="9">
        <f>'[1]Rates for Discussion'!$D$11</f>
        <v>1201.8007841674578</v>
      </c>
      <c r="K568" s="9">
        <f t="shared" si="18"/>
        <v>-49612.139071608908</v>
      </c>
      <c r="N568" s="12"/>
      <c r="O568" s="13"/>
      <c r="P568" s="13"/>
      <c r="Q568" s="13"/>
      <c r="R568" s="13"/>
    </row>
    <row r="569" spans="1:18" x14ac:dyDescent="0.25">
      <c r="A569" s="7">
        <v>859</v>
      </c>
      <c r="B569" s="7">
        <v>2007</v>
      </c>
      <c r="C569" s="8" t="s">
        <v>74</v>
      </c>
      <c r="D569" s="8" t="s">
        <v>266</v>
      </c>
      <c r="E569" s="8" t="s">
        <v>38</v>
      </c>
      <c r="F569" s="7" t="s">
        <v>39</v>
      </c>
      <c r="G569" s="8" t="s">
        <v>22</v>
      </c>
      <c r="H569" s="8" t="s">
        <v>74</v>
      </c>
      <c r="I569" s="9">
        <v>-1984</v>
      </c>
      <c r="J569" s="9">
        <f>'[1]Rates for Discussion'!$D$11</f>
        <v>1201.8007841674578</v>
      </c>
      <c r="K569" s="9">
        <f t="shared" si="18"/>
        <v>-1192.1863778941181</v>
      </c>
      <c r="N569" s="12"/>
      <c r="O569" s="13"/>
      <c r="P569" s="13"/>
      <c r="Q569" s="13"/>
      <c r="R569" s="13"/>
    </row>
    <row r="570" spans="1:18" x14ac:dyDescent="0.25">
      <c r="A570" s="7">
        <v>860</v>
      </c>
      <c r="B570" s="7">
        <v>2007</v>
      </c>
      <c r="C570" s="8" t="s">
        <v>203</v>
      </c>
      <c r="D570" s="8" t="s">
        <v>266</v>
      </c>
      <c r="E570" s="8" t="s">
        <v>38</v>
      </c>
      <c r="F570" s="7" t="s">
        <v>39</v>
      </c>
      <c r="G570" s="8" t="s">
        <v>22</v>
      </c>
      <c r="H570" s="8" t="s">
        <v>203</v>
      </c>
      <c r="I570" s="9">
        <v>-10136</v>
      </c>
      <c r="J570" s="9">
        <f>'[1]Rates for Discussion'!$D$11</f>
        <v>1201.8007841674578</v>
      </c>
      <c r="K570" s="9">
        <f t="shared" si="18"/>
        <v>-6090.7263741606766</v>
      </c>
      <c r="N570" s="12"/>
      <c r="O570" s="13"/>
      <c r="P570" s="13"/>
      <c r="Q570" s="13"/>
      <c r="R570" s="13"/>
    </row>
    <row r="571" spans="1:18" x14ac:dyDescent="0.25">
      <c r="A571" s="7">
        <v>861</v>
      </c>
      <c r="B571" s="7">
        <v>2007</v>
      </c>
      <c r="C571" s="8" t="s">
        <v>204</v>
      </c>
      <c r="D571" s="8" t="s">
        <v>266</v>
      </c>
      <c r="E571" s="8" t="s">
        <v>38</v>
      </c>
      <c r="F571" s="7" t="s">
        <v>39</v>
      </c>
      <c r="G571" s="8" t="s">
        <v>22</v>
      </c>
      <c r="H571" s="8" t="s">
        <v>204</v>
      </c>
      <c r="I571" s="9">
        <v>-4011</v>
      </c>
      <c r="J571" s="9">
        <f>'[1]Rates for Discussion'!$D$11</f>
        <v>1201.8007841674578</v>
      </c>
      <c r="K571" s="9">
        <f t="shared" ref="K571:K602" si="19">(I571*J571)/2000</f>
        <v>-2410.2114726478362</v>
      </c>
      <c r="N571" s="12"/>
      <c r="O571" s="13"/>
      <c r="P571" s="13"/>
      <c r="Q571" s="13"/>
      <c r="R571" s="13"/>
    </row>
    <row r="572" spans="1:18" x14ac:dyDescent="0.25">
      <c r="A572" s="7">
        <v>862</v>
      </c>
      <c r="B572" s="7">
        <v>2007</v>
      </c>
      <c r="C572" s="8" t="s">
        <v>205</v>
      </c>
      <c r="D572" s="8" t="s">
        <v>266</v>
      </c>
      <c r="E572" s="8" t="s">
        <v>38</v>
      </c>
      <c r="F572" s="7" t="s">
        <v>39</v>
      </c>
      <c r="G572" s="8" t="s">
        <v>22</v>
      </c>
      <c r="H572" s="8" t="s">
        <v>205</v>
      </c>
      <c r="I572" s="9">
        <v>-50</v>
      </c>
      <c r="J572" s="9">
        <f>'[1]Rates for Discussion'!$D$11</f>
        <v>1201.8007841674578</v>
      </c>
      <c r="K572" s="9">
        <f t="shared" si="19"/>
        <v>-30.045019604186443</v>
      </c>
      <c r="N572" s="12"/>
      <c r="O572" s="13"/>
      <c r="P572" s="13"/>
      <c r="Q572" s="13"/>
      <c r="R572" s="13"/>
    </row>
    <row r="573" spans="1:18" x14ac:dyDescent="0.25">
      <c r="A573" s="7">
        <v>863</v>
      </c>
      <c r="B573" s="7">
        <v>2007</v>
      </c>
      <c r="C573" s="8" t="s">
        <v>206</v>
      </c>
      <c r="D573" s="8" t="s">
        <v>266</v>
      </c>
      <c r="E573" s="8" t="s">
        <v>38</v>
      </c>
      <c r="F573" s="7" t="s">
        <v>39</v>
      </c>
      <c r="G573" s="8" t="s">
        <v>22</v>
      </c>
      <c r="H573" s="8" t="s">
        <v>206</v>
      </c>
      <c r="I573" s="9">
        <v>-4843</v>
      </c>
      <c r="J573" s="9">
        <f>'[1]Rates for Discussion'!$D$11</f>
        <v>1201.8007841674578</v>
      </c>
      <c r="K573" s="9">
        <f t="shared" si="19"/>
        <v>-2910.1605988614992</v>
      </c>
      <c r="N573" s="12"/>
      <c r="O573" s="13"/>
      <c r="P573" s="13"/>
      <c r="Q573" s="13"/>
      <c r="R573" s="13"/>
    </row>
    <row r="574" spans="1:18" x14ac:dyDescent="0.25">
      <c r="A574" s="7">
        <v>864</v>
      </c>
      <c r="B574" s="7">
        <v>2007</v>
      </c>
      <c r="C574" s="8" t="s">
        <v>207</v>
      </c>
      <c r="D574" s="8" t="s">
        <v>266</v>
      </c>
      <c r="E574" s="8" t="s">
        <v>38</v>
      </c>
      <c r="F574" s="7" t="s">
        <v>39</v>
      </c>
      <c r="G574" s="8" t="s">
        <v>22</v>
      </c>
      <c r="H574" s="8" t="s">
        <v>207</v>
      </c>
      <c r="I574" s="9">
        <v>-168650</v>
      </c>
      <c r="J574" s="9">
        <f>'[1]Rates for Discussion'!$D$11</f>
        <v>1201.8007841674578</v>
      </c>
      <c r="K574" s="9">
        <f t="shared" si="19"/>
        <v>-101341.85112492087</v>
      </c>
      <c r="N574" s="12"/>
      <c r="O574" s="13"/>
      <c r="P574" s="13"/>
      <c r="Q574" s="13"/>
      <c r="R574" s="13"/>
    </row>
    <row r="575" spans="1:18" x14ac:dyDescent="0.25">
      <c r="A575" s="7">
        <v>866</v>
      </c>
      <c r="B575" s="7">
        <v>2007</v>
      </c>
      <c r="C575" s="8" t="s">
        <v>209</v>
      </c>
      <c r="D575" s="8" t="s">
        <v>266</v>
      </c>
      <c r="E575" s="8" t="s">
        <v>38</v>
      </c>
      <c r="F575" s="7" t="s">
        <v>39</v>
      </c>
      <c r="G575" s="8" t="s">
        <v>22</v>
      </c>
      <c r="H575" s="8" t="s">
        <v>209</v>
      </c>
      <c r="I575" s="9">
        <v>-47675</v>
      </c>
      <c r="J575" s="9">
        <f>'[1]Rates for Discussion'!$D$11</f>
        <v>1201.8007841674578</v>
      </c>
      <c r="K575" s="9">
        <f t="shared" si="19"/>
        <v>-28647.926192591774</v>
      </c>
      <c r="N575" s="12"/>
      <c r="O575" s="13"/>
      <c r="P575" s="13"/>
      <c r="Q575" s="13"/>
      <c r="R575" s="13"/>
    </row>
    <row r="576" spans="1:18" x14ac:dyDescent="0.25">
      <c r="A576" s="7">
        <v>867</v>
      </c>
      <c r="B576" s="7">
        <v>2007</v>
      </c>
      <c r="C576" s="8" t="s">
        <v>213</v>
      </c>
      <c r="D576" s="8" t="s">
        <v>266</v>
      </c>
      <c r="E576" s="8" t="s">
        <v>38</v>
      </c>
      <c r="F576" s="7" t="s">
        <v>39</v>
      </c>
      <c r="G576" s="8" t="s">
        <v>22</v>
      </c>
      <c r="H576" s="8" t="s">
        <v>213</v>
      </c>
      <c r="I576" s="9">
        <v>-35775</v>
      </c>
      <c r="J576" s="9">
        <f>'[1]Rates for Discussion'!$D$11</f>
        <v>1201.8007841674578</v>
      </c>
      <c r="K576" s="9">
        <f t="shared" si="19"/>
        <v>-21497.211526795403</v>
      </c>
      <c r="N576" s="12"/>
      <c r="O576" s="13"/>
      <c r="P576" s="13"/>
      <c r="Q576" s="13"/>
      <c r="R576" s="13"/>
    </row>
    <row r="577" spans="1:18" x14ac:dyDescent="0.25">
      <c r="A577" s="7">
        <v>868</v>
      </c>
      <c r="B577" s="7">
        <v>2007</v>
      </c>
      <c r="C577" s="8" t="s">
        <v>119</v>
      </c>
      <c r="D577" s="8" t="s">
        <v>266</v>
      </c>
      <c r="E577" s="8" t="s">
        <v>38</v>
      </c>
      <c r="F577" s="7" t="s">
        <v>39</v>
      </c>
      <c r="G577" s="8" t="s">
        <v>22</v>
      </c>
      <c r="H577" s="8" t="s">
        <v>119</v>
      </c>
      <c r="I577" s="9">
        <v>-30400</v>
      </c>
      <c r="J577" s="9">
        <f>'[1]Rates for Discussion'!$D$11</f>
        <v>1201.8007841674578</v>
      </c>
      <c r="K577" s="9">
        <f t="shared" si="19"/>
        <v>-18267.371919345358</v>
      </c>
      <c r="N577" s="12"/>
      <c r="O577" s="13"/>
      <c r="P577" s="13"/>
      <c r="Q577" s="13"/>
      <c r="R577" s="13"/>
    </row>
    <row r="578" spans="1:18" x14ac:dyDescent="0.25">
      <c r="A578" s="7">
        <v>869</v>
      </c>
      <c r="B578" s="7">
        <v>2007</v>
      </c>
      <c r="C578" s="8" t="s">
        <v>215</v>
      </c>
      <c r="D578" s="8" t="s">
        <v>266</v>
      </c>
      <c r="E578" s="8" t="s">
        <v>38</v>
      </c>
      <c r="F578" s="7" t="s">
        <v>39</v>
      </c>
      <c r="G578" s="8" t="s">
        <v>22</v>
      </c>
      <c r="H578" s="8" t="s">
        <v>215</v>
      </c>
      <c r="I578" s="9">
        <v>-1172</v>
      </c>
      <c r="J578" s="9">
        <f>'[1]Rates for Discussion'!$D$11</f>
        <v>1201.8007841674578</v>
      </c>
      <c r="K578" s="9">
        <f t="shared" si="19"/>
        <v>-704.25525952213025</v>
      </c>
      <c r="N578" s="12"/>
      <c r="O578" s="13"/>
      <c r="P578" s="13"/>
      <c r="Q578" s="13"/>
      <c r="R578" s="13"/>
    </row>
    <row r="579" spans="1:18" x14ac:dyDescent="0.25">
      <c r="A579" s="7">
        <v>870</v>
      </c>
      <c r="B579" s="7">
        <v>2007</v>
      </c>
      <c r="C579" s="8" t="s">
        <v>216</v>
      </c>
      <c r="D579" s="8" t="s">
        <v>266</v>
      </c>
      <c r="E579" s="8" t="s">
        <v>38</v>
      </c>
      <c r="F579" s="7" t="s">
        <v>39</v>
      </c>
      <c r="G579" s="8" t="s">
        <v>22</v>
      </c>
      <c r="H579" s="8" t="s">
        <v>216</v>
      </c>
      <c r="I579" s="9">
        <v>-42162</v>
      </c>
      <c r="J579" s="9">
        <f>'[1]Rates for Discussion'!$D$11</f>
        <v>1201.8007841674578</v>
      </c>
      <c r="K579" s="9">
        <f t="shared" si="19"/>
        <v>-25335.162331034175</v>
      </c>
      <c r="N579" s="12"/>
      <c r="O579" s="13"/>
      <c r="P579" s="13"/>
      <c r="Q579" s="13"/>
      <c r="R579" s="13"/>
    </row>
    <row r="580" spans="1:18" x14ac:dyDescent="0.25">
      <c r="A580" s="7">
        <v>871</v>
      </c>
      <c r="B580" s="7">
        <v>2007</v>
      </c>
      <c r="C580" s="8" t="s">
        <v>217</v>
      </c>
      <c r="D580" s="8" t="s">
        <v>266</v>
      </c>
      <c r="E580" s="8" t="s">
        <v>38</v>
      </c>
      <c r="F580" s="7" t="s">
        <v>39</v>
      </c>
      <c r="G580" s="8" t="s">
        <v>22</v>
      </c>
      <c r="H580" s="8" t="s">
        <v>217</v>
      </c>
      <c r="I580" s="9">
        <v>-4310</v>
      </c>
      <c r="J580" s="9">
        <f>'[1]Rates for Discussion'!$D$11</f>
        <v>1201.8007841674578</v>
      </c>
      <c r="K580" s="9">
        <f t="shared" si="19"/>
        <v>-2589.8806898808716</v>
      </c>
      <c r="N580" s="12"/>
      <c r="O580" s="13"/>
      <c r="P580" s="13"/>
      <c r="Q580" s="13"/>
      <c r="R580" s="13"/>
    </row>
    <row r="581" spans="1:18" x14ac:dyDescent="0.25">
      <c r="A581" s="7">
        <v>872</v>
      </c>
      <c r="B581" s="7">
        <v>2007</v>
      </c>
      <c r="C581" s="8" t="s">
        <v>220</v>
      </c>
      <c r="D581" s="8" t="s">
        <v>266</v>
      </c>
      <c r="E581" s="8" t="s">
        <v>38</v>
      </c>
      <c r="F581" s="7" t="s">
        <v>39</v>
      </c>
      <c r="G581" s="8" t="s">
        <v>22</v>
      </c>
      <c r="H581" s="8" t="s">
        <v>220</v>
      </c>
      <c r="I581" s="9">
        <v>-20775</v>
      </c>
      <c r="J581" s="9">
        <f>'[1]Rates for Discussion'!$D$11</f>
        <v>1201.8007841674578</v>
      </c>
      <c r="K581" s="9">
        <f t="shared" si="19"/>
        <v>-12483.705645539469</v>
      </c>
      <c r="N581" s="12"/>
      <c r="O581" s="13"/>
      <c r="P581" s="13"/>
      <c r="Q581" s="13"/>
      <c r="R581" s="13"/>
    </row>
    <row r="582" spans="1:18" x14ac:dyDescent="0.25">
      <c r="A582" s="7">
        <v>873</v>
      </c>
      <c r="B582" s="7">
        <v>2007</v>
      </c>
      <c r="C582" s="8" t="s">
        <v>221</v>
      </c>
      <c r="D582" s="8" t="s">
        <v>266</v>
      </c>
      <c r="E582" s="8" t="s">
        <v>38</v>
      </c>
      <c r="F582" s="7" t="s">
        <v>39</v>
      </c>
      <c r="G582" s="8" t="s">
        <v>22</v>
      </c>
      <c r="H582" s="8" t="s">
        <v>221</v>
      </c>
      <c r="I582" s="9">
        <v>-5467</v>
      </c>
      <c r="J582" s="9">
        <f>'[1]Rates for Discussion'!$D$11</f>
        <v>1201.8007841674578</v>
      </c>
      <c r="K582" s="9">
        <f t="shared" si="19"/>
        <v>-3285.1224435217459</v>
      </c>
      <c r="N582" s="12"/>
      <c r="O582" s="13"/>
      <c r="P582" s="13"/>
      <c r="Q582" s="13"/>
      <c r="R582" s="13"/>
    </row>
    <row r="583" spans="1:18" x14ac:dyDescent="0.25">
      <c r="A583" s="7">
        <v>874</v>
      </c>
      <c r="B583" s="7">
        <v>2007</v>
      </c>
      <c r="C583" s="8" t="s">
        <v>75</v>
      </c>
      <c r="D583" s="8" t="s">
        <v>266</v>
      </c>
      <c r="E583" s="8" t="s">
        <v>38</v>
      </c>
      <c r="F583" s="7" t="s">
        <v>39</v>
      </c>
      <c r="G583" s="8" t="s">
        <v>22</v>
      </c>
      <c r="H583" s="8" t="s">
        <v>75</v>
      </c>
      <c r="I583" s="9">
        <v>-308680</v>
      </c>
      <c r="J583" s="9">
        <f>'[1]Rates for Discussion'!$D$11</f>
        <v>1201.8007841674578</v>
      </c>
      <c r="K583" s="9">
        <f t="shared" si="19"/>
        <v>-185485.93302840542</v>
      </c>
      <c r="N583" s="12"/>
      <c r="O583" s="13"/>
      <c r="P583" s="13"/>
      <c r="Q583" s="13"/>
      <c r="R583" s="13"/>
    </row>
    <row r="584" spans="1:18" x14ac:dyDescent="0.25">
      <c r="A584" s="7">
        <v>875</v>
      </c>
      <c r="B584" s="7">
        <v>2007</v>
      </c>
      <c r="C584" s="8" t="s">
        <v>223</v>
      </c>
      <c r="D584" s="8" t="s">
        <v>266</v>
      </c>
      <c r="E584" s="8" t="s">
        <v>38</v>
      </c>
      <c r="F584" s="7" t="s">
        <v>39</v>
      </c>
      <c r="G584" s="8" t="s">
        <v>22</v>
      </c>
      <c r="H584" s="8" t="s">
        <v>223</v>
      </c>
      <c r="I584" s="9">
        <v>-789</v>
      </c>
      <c r="J584" s="9">
        <f>'[1]Rates for Discussion'!$D$11</f>
        <v>1201.8007841674578</v>
      </c>
      <c r="K584" s="9">
        <f t="shared" si="19"/>
        <v>-474.11040935406209</v>
      </c>
      <c r="N584" s="12"/>
      <c r="O584" s="13"/>
      <c r="P584" s="13"/>
      <c r="Q584" s="13"/>
      <c r="R584" s="13"/>
    </row>
    <row r="585" spans="1:18" x14ac:dyDescent="0.25">
      <c r="A585" s="7">
        <v>876</v>
      </c>
      <c r="B585" s="7">
        <v>2007</v>
      </c>
      <c r="C585" s="8" t="s">
        <v>227</v>
      </c>
      <c r="D585" s="8" t="s">
        <v>266</v>
      </c>
      <c r="E585" s="8" t="s">
        <v>38</v>
      </c>
      <c r="F585" s="7" t="s">
        <v>39</v>
      </c>
      <c r="G585" s="8" t="s">
        <v>22</v>
      </c>
      <c r="H585" s="8" t="s">
        <v>227</v>
      </c>
      <c r="I585" s="9">
        <v>-5000</v>
      </c>
      <c r="J585" s="9">
        <f>'[1]Rates for Discussion'!$D$11</f>
        <v>1201.8007841674578</v>
      </c>
      <c r="K585" s="9">
        <f t="shared" si="19"/>
        <v>-3004.5019604186446</v>
      </c>
      <c r="N585" s="12"/>
      <c r="O585" s="13"/>
      <c r="P585" s="13"/>
      <c r="Q585" s="13"/>
      <c r="R585" s="13"/>
    </row>
    <row r="586" spans="1:18" x14ac:dyDescent="0.25">
      <c r="A586" s="7">
        <v>877</v>
      </c>
      <c r="B586" s="7">
        <v>2007</v>
      </c>
      <c r="C586" s="8" t="s">
        <v>229</v>
      </c>
      <c r="D586" s="8" t="s">
        <v>266</v>
      </c>
      <c r="E586" s="8" t="s">
        <v>38</v>
      </c>
      <c r="F586" s="7" t="s">
        <v>39</v>
      </c>
      <c r="G586" s="8" t="s">
        <v>22</v>
      </c>
      <c r="H586" s="8" t="s">
        <v>229</v>
      </c>
      <c r="I586" s="9">
        <v>-12286</v>
      </c>
      <c r="J586" s="9">
        <f>'[1]Rates for Discussion'!$D$11</f>
        <v>1201.8007841674578</v>
      </c>
      <c r="K586" s="9">
        <f t="shared" si="19"/>
        <v>-7382.6622171406934</v>
      </c>
      <c r="N586" s="12"/>
      <c r="O586" s="13"/>
      <c r="P586" s="13"/>
      <c r="Q586" s="13"/>
      <c r="R586" s="13"/>
    </row>
    <row r="587" spans="1:18" x14ac:dyDescent="0.25">
      <c r="A587" s="7">
        <v>878</v>
      </c>
      <c r="B587" s="7">
        <v>2007</v>
      </c>
      <c r="C587" s="8" t="s">
        <v>230</v>
      </c>
      <c r="D587" s="8" t="s">
        <v>266</v>
      </c>
      <c r="E587" s="8" t="s">
        <v>38</v>
      </c>
      <c r="F587" s="7" t="s">
        <v>39</v>
      </c>
      <c r="G587" s="8" t="s">
        <v>22</v>
      </c>
      <c r="H587" s="8" t="s">
        <v>230</v>
      </c>
      <c r="I587" s="9">
        <v>-19257</v>
      </c>
      <c r="J587" s="9">
        <f>'[1]Rates for Discussion'!$D$11</f>
        <v>1201.8007841674578</v>
      </c>
      <c r="K587" s="9">
        <f t="shared" si="19"/>
        <v>-11571.538850356366</v>
      </c>
      <c r="N587" s="12"/>
      <c r="O587" s="13"/>
      <c r="P587" s="13"/>
      <c r="Q587" s="13"/>
      <c r="R587" s="13"/>
    </row>
    <row r="588" spans="1:18" x14ac:dyDescent="0.25">
      <c r="A588" s="7">
        <v>879</v>
      </c>
      <c r="B588" s="7">
        <v>2007</v>
      </c>
      <c r="C588" s="8" t="s">
        <v>231</v>
      </c>
      <c r="D588" s="8" t="s">
        <v>266</v>
      </c>
      <c r="E588" s="8" t="s">
        <v>38</v>
      </c>
      <c r="F588" s="7" t="s">
        <v>39</v>
      </c>
      <c r="G588" s="8" t="s">
        <v>22</v>
      </c>
      <c r="H588" s="8" t="s">
        <v>231</v>
      </c>
      <c r="I588" s="9">
        <v>-1275</v>
      </c>
      <c r="J588" s="9">
        <f>'[1]Rates for Discussion'!$D$11</f>
        <v>1201.8007841674578</v>
      </c>
      <c r="K588" s="9">
        <f t="shared" si="19"/>
        <v>-766.14799990675431</v>
      </c>
      <c r="N588" s="12"/>
      <c r="O588" s="13"/>
      <c r="P588" s="13"/>
      <c r="Q588" s="13"/>
      <c r="R588" s="13"/>
    </row>
    <row r="589" spans="1:18" x14ac:dyDescent="0.25">
      <c r="A589" s="7">
        <v>880</v>
      </c>
      <c r="B589" s="7">
        <v>2007</v>
      </c>
      <c r="C589" s="8" t="s">
        <v>233</v>
      </c>
      <c r="D589" s="8" t="s">
        <v>266</v>
      </c>
      <c r="E589" s="8" t="s">
        <v>38</v>
      </c>
      <c r="F589" s="7" t="s">
        <v>39</v>
      </c>
      <c r="G589" s="8" t="s">
        <v>22</v>
      </c>
      <c r="H589" s="8" t="s">
        <v>233</v>
      </c>
      <c r="I589" s="9">
        <v>-15299</v>
      </c>
      <c r="J589" s="9">
        <f>'[1]Rates for Discussion'!$D$11</f>
        <v>1201.8007841674578</v>
      </c>
      <c r="K589" s="9">
        <f t="shared" si="19"/>
        <v>-9193.1750984889677</v>
      </c>
      <c r="N589" s="12"/>
      <c r="O589" s="13"/>
      <c r="P589" s="13"/>
      <c r="Q589" s="13"/>
      <c r="R589" s="13"/>
    </row>
    <row r="590" spans="1:18" x14ac:dyDescent="0.25">
      <c r="A590" s="7">
        <v>881</v>
      </c>
      <c r="B590" s="7">
        <v>2007</v>
      </c>
      <c r="C590" s="8" t="s">
        <v>234</v>
      </c>
      <c r="D590" s="8" t="s">
        <v>266</v>
      </c>
      <c r="E590" s="8" t="s">
        <v>38</v>
      </c>
      <c r="F590" s="7" t="s">
        <v>39</v>
      </c>
      <c r="G590" s="8" t="s">
        <v>22</v>
      </c>
      <c r="H590" s="8" t="s">
        <v>234</v>
      </c>
      <c r="I590" s="9">
        <v>-5250</v>
      </c>
      <c r="J590" s="9">
        <f>'[1]Rates for Discussion'!$D$11</f>
        <v>1201.8007841674578</v>
      </c>
      <c r="K590" s="9">
        <f t="shared" si="19"/>
        <v>-3154.7270584395765</v>
      </c>
      <c r="N590" s="12"/>
      <c r="O590" s="13"/>
      <c r="P590" s="13"/>
      <c r="Q590" s="13"/>
      <c r="R590" s="13"/>
    </row>
    <row r="591" spans="1:18" x14ac:dyDescent="0.25">
      <c r="A591" s="7">
        <v>882</v>
      </c>
      <c r="B591" s="7">
        <v>2007</v>
      </c>
      <c r="C591" s="8" t="s">
        <v>235</v>
      </c>
      <c r="D591" s="8" t="s">
        <v>266</v>
      </c>
      <c r="E591" s="8" t="s">
        <v>38</v>
      </c>
      <c r="F591" s="7" t="s">
        <v>39</v>
      </c>
      <c r="G591" s="8" t="s">
        <v>22</v>
      </c>
      <c r="H591" s="8" t="s">
        <v>235</v>
      </c>
      <c r="I591" s="9">
        <v>-137660</v>
      </c>
      <c r="J591" s="9">
        <f>'[1]Rates for Discussion'!$D$11</f>
        <v>1201.8007841674578</v>
      </c>
      <c r="K591" s="9">
        <f t="shared" si="19"/>
        <v>-82719.947974246112</v>
      </c>
      <c r="N591" s="12"/>
      <c r="O591" s="13"/>
      <c r="P591" s="13"/>
      <c r="Q591" s="13"/>
      <c r="R591" s="13"/>
    </row>
    <row r="592" spans="1:18" x14ac:dyDescent="0.25">
      <c r="A592" s="7">
        <v>883</v>
      </c>
      <c r="B592" s="7">
        <v>2007</v>
      </c>
      <c r="C592" s="8" t="s">
        <v>236</v>
      </c>
      <c r="D592" s="8" t="s">
        <v>266</v>
      </c>
      <c r="E592" s="8" t="s">
        <v>38</v>
      </c>
      <c r="F592" s="7" t="s">
        <v>39</v>
      </c>
      <c r="G592" s="8" t="s">
        <v>22</v>
      </c>
      <c r="H592" s="8" t="s">
        <v>236</v>
      </c>
      <c r="I592" s="9">
        <v>-2250</v>
      </c>
      <c r="J592" s="9">
        <f>'[1]Rates for Discussion'!$D$11</f>
        <v>1201.8007841674578</v>
      </c>
      <c r="K592" s="9">
        <f t="shared" si="19"/>
        <v>-1352.0258821883899</v>
      </c>
      <c r="N592" s="12"/>
      <c r="O592" s="13"/>
      <c r="P592" s="13"/>
      <c r="Q592" s="13"/>
      <c r="R592" s="13"/>
    </row>
    <row r="593" spans="1:18" x14ac:dyDescent="0.25">
      <c r="A593" s="7">
        <v>885</v>
      </c>
      <c r="B593" s="7">
        <v>2007</v>
      </c>
      <c r="C593" s="8" t="s">
        <v>238</v>
      </c>
      <c r="D593" s="8" t="s">
        <v>266</v>
      </c>
      <c r="E593" s="8" t="s">
        <v>38</v>
      </c>
      <c r="F593" s="7" t="s">
        <v>39</v>
      </c>
      <c r="G593" s="8" t="s">
        <v>22</v>
      </c>
      <c r="H593" s="8" t="s">
        <v>238</v>
      </c>
      <c r="I593" s="9">
        <v>-1034</v>
      </c>
      <c r="J593" s="9">
        <f>'[1]Rates for Discussion'!$D$11</f>
        <v>1201.8007841674578</v>
      </c>
      <c r="K593" s="9">
        <f t="shared" si="19"/>
        <v>-621.33100541457566</v>
      </c>
      <c r="N593" s="12"/>
      <c r="O593" s="13"/>
      <c r="P593" s="13"/>
      <c r="Q593" s="13"/>
      <c r="R593" s="13"/>
    </row>
    <row r="594" spans="1:18" x14ac:dyDescent="0.25">
      <c r="A594" s="7">
        <v>886</v>
      </c>
      <c r="B594" s="7">
        <v>2007</v>
      </c>
      <c r="C594" s="8" t="s">
        <v>239</v>
      </c>
      <c r="D594" s="8" t="s">
        <v>266</v>
      </c>
      <c r="E594" s="8" t="s">
        <v>38</v>
      </c>
      <c r="F594" s="7" t="s">
        <v>39</v>
      </c>
      <c r="G594" s="8" t="s">
        <v>22</v>
      </c>
      <c r="H594" s="8" t="s">
        <v>239</v>
      </c>
      <c r="I594" s="9">
        <v>-98543</v>
      </c>
      <c r="J594" s="9">
        <f>'[1]Rates for Discussion'!$D$11</f>
        <v>1201.8007841674578</v>
      </c>
      <c r="K594" s="9">
        <f t="shared" si="19"/>
        <v>-59214.527337106898</v>
      </c>
      <c r="N594" s="12"/>
      <c r="O594" s="13"/>
      <c r="P594" s="13"/>
      <c r="Q594" s="13"/>
      <c r="R594" s="13"/>
    </row>
    <row r="595" spans="1:18" x14ac:dyDescent="0.25">
      <c r="A595" s="7">
        <v>887</v>
      </c>
      <c r="B595" s="7">
        <v>2007</v>
      </c>
      <c r="C595" s="8" t="s">
        <v>78</v>
      </c>
      <c r="D595" s="8" t="s">
        <v>266</v>
      </c>
      <c r="E595" s="8" t="s">
        <v>38</v>
      </c>
      <c r="F595" s="7" t="s">
        <v>39</v>
      </c>
      <c r="G595" s="8" t="s">
        <v>22</v>
      </c>
      <c r="H595" s="8" t="s">
        <v>78</v>
      </c>
      <c r="I595" s="9">
        <v>-337035</v>
      </c>
      <c r="J595" s="9">
        <f>'[1]Rates for Discussion'!$D$11</f>
        <v>1201.8007841674578</v>
      </c>
      <c r="K595" s="9">
        <f t="shared" si="19"/>
        <v>-202524.46364593957</v>
      </c>
      <c r="N595" s="12"/>
      <c r="O595" s="13"/>
      <c r="P595" s="13"/>
      <c r="Q595" s="13"/>
      <c r="R595" s="13"/>
    </row>
    <row r="596" spans="1:18" x14ac:dyDescent="0.25">
      <c r="A596" s="7">
        <v>888</v>
      </c>
      <c r="B596" s="7">
        <v>2007</v>
      </c>
      <c r="C596" s="8" t="s">
        <v>240</v>
      </c>
      <c r="D596" s="8" t="s">
        <v>266</v>
      </c>
      <c r="E596" s="8" t="s">
        <v>38</v>
      </c>
      <c r="F596" s="7" t="s">
        <v>39</v>
      </c>
      <c r="G596" s="8" t="s">
        <v>22</v>
      </c>
      <c r="H596" s="8" t="s">
        <v>240</v>
      </c>
      <c r="I596" s="9">
        <v>-29839</v>
      </c>
      <c r="J596" s="9">
        <f>'[1]Rates for Discussion'!$D$11</f>
        <v>1201.8007841674578</v>
      </c>
      <c r="K596" s="9">
        <f t="shared" si="19"/>
        <v>-17930.266799386387</v>
      </c>
      <c r="N596" s="12"/>
      <c r="O596" s="13"/>
      <c r="P596" s="13"/>
      <c r="Q596" s="13"/>
      <c r="R596" s="13"/>
    </row>
    <row r="597" spans="1:18" x14ac:dyDescent="0.25">
      <c r="A597" s="7">
        <v>889</v>
      </c>
      <c r="B597" s="7">
        <v>2007</v>
      </c>
      <c r="C597" s="8" t="s">
        <v>241</v>
      </c>
      <c r="D597" s="8" t="s">
        <v>266</v>
      </c>
      <c r="E597" s="8" t="s">
        <v>38</v>
      </c>
      <c r="F597" s="7" t="s">
        <v>39</v>
      </c>
      <c r="G597" s="8" t="s">
        <v>22</v>
      </c>
      <c r="H597" s="8" t="s">
        <v>241</v>
      </c>
      <c r="I597" s="9">
        <v>-1668</v>
      </c>
      <c r="J597" s="9">
        <f>'[1]Rates for Discussion'!$D$11</f>
        <v>1201.8007841674578</v>
      </c>
      <c r="K597" s="9">
        <f t="shared" si="19"/>
        <v>-1002.3018539956597</v>
      </c>
      <c r="N597" s="12"/>
      <c r="O597" s="13"/>
      <c r="P597" s="13"/>
      <c r="Q597" s="13"/>
      <c r="R597" s="13"/>
    </row>
    <row r="598" spans="1:18" x14ac:dyDescent="0.25">
      <c r="A598" s="7">
        <v>890</v>
      </c>
      <c r="B598" s="7">
        <v>2007</v>
      </c>
      <c r="C598" s="8" t="s">
        <v>242</v>
      </c>
      <c r="D598" s="8" t="s">
        <v>266</v>
      </c>
      <c r="E598" s="8" t="s">
        <v>38</v>
      </c>
      <c r="F598" s="7" t="s">
        <v>39</v>
      </c>
      <c r="G598" s="8" t="s">
        <v>22</v>
      </c>
      <c r="H598" s="8" t="s">
        <v>242</v>
      </c>
      <c r="I598" s="9">
        <v>-174730</v>
      </c>
      <c r="J598" s="9">
        <f>'[1]Rates for Discussion'!$D$11</f>
        <v>1201.8007841674578</v>
      </c>
      <c r="K598" s="9">
        <f t="shared" si="19"/>
        <v>-104995.32550878995</v>
      </c>
      <c r="N598" s="12"/>
      <c r="O598" s="13"/>
      <c r="P598" s="13"/>
      <c r="Q598" s="13"/>
      <c r="R598" s="13"/>
    </row>
    <row r="599" spans="1:18" x14ac:dyDescent="0.25">
      <c r="A599" s="7">
        <v>891</v>
      </c>
      <c r="B599" s="7">
        <v>2007</v>
      </c>
      <c r="C599" s="8" t="s">
        <v>243</v>
      </c>
      <c r="D599" s="8" t="s">
        <v>266</v>
      </c>
      <c r="E599" s="8" t="s">
        <v>38</v>
      </c>
      <c r="F599" s="7" t="s">
        <v>39</v>
      </c>
      <c r="G599" s="8" t="s">
        <v>22</v>
      </c>
      <c r="H599" s="8" t="s">
        <v>243</v>
      </c>
      <c r="I599" s="9">
        <v>-702</v>
      </c>
      <c r="J599" s="9">
        <f>'[1]Rates for Discussion'!$D$11</f>
        <v>1201.8007841674578</v>
      </c>
      <c r="K599" s="9">
        <f t="shared" si="19"/>
        <v>-421.83207524277771</v>
      </c>
      <c r="N599" s="12"/>
      <c r="O599" s="13"/>
      <c r="P599" s="13"/>
      <c r="Q599" s="13"/>
      <c r="R599" s="13"/>
    </row>
    <row r="600" spans="1:18" x14ac:dyDescent="0.25">
      <c r="A600" s="7">
        <v>892</v>
      </c>
      <c r="B600" s="7">
        <v>2007</v>
      </c>
      <c r="C600" s="8" t="s">
        <v>244</v>
      </c>
      <c r="D600" s="8" t="s">
        <v>266</v>
      </c>
      <c r="E600" s="8" t="s">
        <v>38</v>
      </c>
      <c r="F600" s="7" t="s">
        <v>39</v>
      </c>
      <c r="G600" s="8" t="s">
        <v>22</v>
      </c>
      <c r="H600" s="8" t="s">
        <v>244</v>
      </c>
      <c r="I600" s="9">
        <v>-2980</v>
      </c>
      <c r="J600" s="9">
        <f>'[1]Rates for Discussion'!$D$11</f>
        <v>1201.8007841674578</v>
      </c>
      <c r="K600" s="9">
        <f t="shared" si="19"/>
        <v>-1790.6831684095121</v>
      </c>
      <c r="N600" s="12"/>
      <c r="O600" s="13"/>
      <c r="P600" s="13"/>
      <c r="Q600" s="13"/>
      <c r="R600" s="13"/>
    </row>
    <row r="601" spans="1:18" x14ac:dyDescent="0.25">
      <c r="A601" s="7">
        <v>893</v>
      </c>
      <c r="B601" s="7">
        <v>2007</v>
      </c>
      <c r="C601" s="8" t="s">
        <v>245</v>
      </c>
      <c r="D601" s="8" t="s">
        <v>266</v>
      </c>
      <c r="E601" s="8" t="s">
        <v>38</v>
      </c>
      <c r="F601" s="7" t="s">
        <v>39</v>
      </c>
      <c r="G601" s="8" t="s">
        <v>22</v>
      </c>
      <c r="H601" s="8" t="s">
        <v>245</v>
      </c>
      <c r="I601" s="9">
        <v>-1200</v>
      </c>
      <c r="J601" s="9">
        <f>'[1]Rates for Discussion'!$D$11</f>
        <v>1201.8007841674578</v>
      </c>
      <c r="K601" s="9">
        <f t="shared" si="19"/>
        <v>-721.08047050047469</v>
      </c>
      <c r="N601" s="12"/>
      <c r="O601" s="13"/>
      <c r="P601" s="13"/>
      <c r="Q601" s="13"/>
      <c r="R601" s="13"/>
    </row>
    <row r="602" spans="1:18" x14ac:dyDescent="0.25">
      <c r="A602" s="7">
        <v>894</v>
      </c>
      <c r="B602" s="7">
        <v>2007</v>
      </c>
      <c r="C602" s="8" t="s">
        <v>79</v>
      </c>
      <c r="D602" s="8" t="s">
        <v>266</v>
      </c>
      <c r="E602" s="8" t="s">
        <v>38</v>
      </c>
      <c r="F602" s="7" t="s">
        <v>39</v>
      </c>
      <c r="G602" s="8" t="s">
        <v>22</v>
      </c>
      <c r="H602" s="8" t="s">
        <v>79</v>
      </c>
      <c r="I602" s="9">
        <v>-45037</v>
      </c>
      <c r="J602" s="9">
        <f>'[1]Rates for Discussion'!$D$11</f>
        <v>1201.8007841674578</v>
      </c>
      <c r="K602" s="9">
        <f t="shared" si="19"/>
        <v>-27062.750958274897</v>
      </c>
      <c r="N602" s="12"/>
      <c r="O602" s="13"/>
      <c r="P602" s="13"/>
      <c r="Q602" s="13"/>
      <c r="R602" s="13"/>
    </row>
    <row r="603" spans="1:18" x14ac:dyDescent="0.25">
      <c r="A603" s="7">
        <v>895</v>
      </c>
      <c r="B603" s="7">
        <v>2007</v>
      </c>
      <c r="C603" s="8" t="s">
        <v>132</v>
      </c>
      <c r="D603" s="8" t="s">
        <v>266</v>
      </c>
      <c r="E603" s="8" t="s">
        <v>38</v>
      </c>
      <c r="F603" s="7" t="s">
        <v>39</v>
      </c>
      <c r="G603" s="8" t="s">
        <v>22</v>
      </c>
      <c r="H603" s="8" t="s">
        <v>132</v>
      </c>
      <c r="I603" s="9">
        <v>-137302</v>
      </c>
      <c r="J603" s="9">
        <f>'[1]Rates for Discussion'!$D$11</f>
        <v>1201.8007841674578</v>
      </c>
      <c r="K603" s="9">
        <f t="shared" ref="K603:K619" si="20">(I603*J603)/2000</f>
        <v>-82504.825633880144</v>
      </c>
      <c r="N603" s="12"/>
      <c r="O603" s="13"/>
      <c r="P603" s="13"/>
      <c r="Q603" s="13"/>
      <c r="R603" s="13"/>
    </row>
    <row r="604" spans="1:18" x14ac:dyDescent="0.25">
      <c r="A604" s="7">
        <v>896</v>
      </c>
      <c r="B604" s="7">
        <v>2007</v>
      </c>
      <c r="C604" s="8" t="s">
        <v>80</v>
      </c>
      <c r="D604" s="8" t="s">
        <v>266</v>
      </c>
      <c r="E604" s="8" t="s">
        <v>38</v>
      </c>
      <c r="F604" s="7" t="s">
        <v>39</v>
      </c>
      <c r="G604" s="8" t="s">
        <v>22</v>
      </c>
      <c r="H604" s="8" t="s">
        <v>80</v>
      </c>
      <c r="I604" s="9">
        <v>-155921</v>
      </c>
      <c r="J604" s="9">
        <f>'[1]Rates for Discussion'!$D$11</f>
        <v>1201.8007841674578</v>
      </c>
      <c r="K604" s="9">
        <f t="shared" si="20"/>
        <v>-93692.990034087095</v>
      </c>
      <c r="N604" s="12"/>
      <c r="O604" s="13"/>
      <c r="P604" s="13"/>
      <c r="Q604" s="13"/>
      <c r="R604" s="13"/>
    </row>
    <row r="605" spans="1:18" x14ac:dyDescent="0.25">
      <c r="A605" s="7">
        <v>897</v>
      </c>
      <c r="B605" s="7">
        <v>2007</v>
      </c>
      <c r="C605" s="8" t="s">
        <v>248</v>
      </c>
      <c r="D605" s="8" t="s">
        <v>266</v>
      </c>
      <c r="E605" s="8" t="s">
        <v>38</v>
      </c>
      <c r="F605" s="7" t="s">
        <v>39</v>
      </c>
      <c r="G605" s="8" t="s">
        <v>22</v>
      </c>
      <c r="H605" s="8" t="s">
        <v>248</v>
      </c>
      <c r="I605" s="9">
        <v>-15870</v>
      </c>
      <c r="J605" s="9">
        <f>'[1]Rates for Discussion'!$D$11</f>
        <v>1201.8007841674578</v>
      </c>
      <c r="K605" s="9">
        <f t="shared" si="20"/>
        <v>-9536.2892223687777</v>
      </c>
      <c r="N605" s="12"/>
      <c r="O605" s="13"/>
      <c r="P605" s="13"/>
      <c r="Q605" s="13"/>
      <c r="R605" s="13"/>
    </row>
    <row r="606" spans="1:18" x14ac:dyDescent="0.25">
      <c r="A606" s="7">
        <v>898</v>
      </c>
      <c r="B606" s="7">
        <v>2007</v>
      </c>
      <c r="C606" s="8" t="s">
        <v>249</v>
      </c>
      <c r="D606" s="8" t="s">
        <v>266</v>
      </c>
      <c r="E606" s="8" t="s">
        <v>38</v>
      </c>
      <c r="F606" s="7" t="s">
        <v>39</v>
      </c>
      <c r="G606" s="8" t="s">
        <v>22</v>
      </c>
      <c r="H606" s="8" t="s">
        <v>249</v>
      </c>
      <c r="I606" s="9">
        <v>-1548</v>
      </c>
      <c r="J606" s="9">
        <f>'[1]Rates for Discussion'!$D$11</f>
        <v>1201.8007841674578</v>
      </c>
      <c r="K606" s="9">
        <f t="shared" si="20"/>
        <v>-930.19380694561232</v>
      </c>
      <c r="N606" s="12"/>
      <c r="O606" s="13"/>
      <c r="P606" s="13"/>
      <c r="Q606" s="13"/>
      <c r="R606" s="13"/>
    </row>
    <row r="607" spans="1:18" x14ac:dyDescent="0.25">
      <c r="A607" s="7">
        <v>899</v>
      </c>
      <c r="B607" s="7">
        <v>2007</v>
      </c>
      <c r="C607" s="8" t="s">
        <v>250</v>
      </c>
      <c r="D607" s="8" t="s">
        <v>266</v>
      </c>
      <c r="E607" s="8" t="s">
        <v>38</v>
      </c>
      <c r="F607" s="7" t="s">
        <v>39</v>
      </c>
      <c r="G607" s="8" t="s">
        <v>22</v>
      </c>
      <c r="H607" s="8" t="s">
        <v>250</v>
      </c>
      <c r="I607" s="9">
        <v>-25283</v>
      </c>
      <c r="J607" s="9">
        <f>'[1]Rates for Discussion'!$D$11</f>
        <v>1201.8007841674578</v>
      </c>
      <c r="K607" s="9">
        <f t="shared" si="20"/>
        <v>-15192.564613052919</v>
      </c>
      <c r="N607" s="12"/>
      <c r="O607" s="13"/>
      <c r="P607" s="13"/>
      <c r="Q607" s="13"/>
      <c r="R607" s="13"/>
    </row>
    <row r="608" spans="1:18" x14ac:dyDescent="0.25">
      <c r="A608" s="7">
        <v>900</v>
      </c>
      <c r="B608" s="7">
        <v>2007</v>
      </c>
      <c r="C608" s="8" t="s">
        <v>251</v>
      </c>
      <c r="D608" s="8" t="s">
        <v>266</v>
      </c>
      <c r="E608" s="8" t="s">
        <v>38</v>
      </c>
      <c r="F608" s="7" t="s">
        <v>39</v>
      </c>
      <c r="G608" s="8" t="s">
        <v>22</v>
      </c>
      <c r="H608" s="8" t="s">
        <v>251</v>
      </c>
      <c r="I608" s="9">
        <v>-5734</v>
      </c>
      <c r="J608" s="9">
        <f>'[1]Rates for Discussion'!$D$11</f>
        <v>1201.8007841674578</v>
      </c>
      <c r="K608" s="9">
        <f t="shared" si="20"/>
        <v>-3445.5628482081015</v>
      </c>
      <c r="N608" s="12"/>
      <c r="O608" s="13"/>
      <c r="P608" s="13"/>
      <c r="Q608" s="13"/>
      <c r="R608" s="13"/>
    </row>
    <row r="609" spans="1:19" x14ac:dyDescent="0.25">
      <c r="A609" s="7">
        <v>901</v>
      </c>
      <c r="B609" s="7">
        <v>2007</v>
      </c>
      <c r="C609" s="8" t="s">
        <v>252</v>
      </c>
      <c r="D609" s="8" t="s">
        <v>266</v>
      </c>
      <c r="E609" s="8" t="s">
        <v>38</v>
      </c>
      <c r="F609" s="7" t="s">
        <v>39</v>
      </c>
      <c r="G609" s="8" t="s">
        <v>22</v>
      </c>
      <c r="H609" s="8" t="s">
        <v>252</v>
      </c>
      <c r="I609" s="9">
        <v>-83511</v>
      </c>
      <c r="J609" s="9">
        <f>'[1]Rates for Discussion'!$D$11</f>
        <v>1201.8007841674578</v>
      </c>
      <c r="K609" s="9">
        <f t="shared" si="20"/>
        <v>-50181.792643304281</v>
      </c>
      <c r="N609" s="12"/>
      <c r="O609" s="13"/>
      <c r="P609" s="13"/>
      <c r="Q609" s="13"/>
      <c r="R609" s="13"/>
    </row>
    <row r="610" spans="1:19" x14ac:dyDescent="0.25">
      <c r="A610" s="7">
        <v>902</v>
      </c>
      <c r="B610" s="7">
        <v>2007</v>
      </c>
      <c r="C610" s="8" t="s">
        <v>81</v>
      </c>
      <c r="D610" s="8" t="s">
        <v>266</v>
      </c>
      <c r="E610" s="8" t="s">
        <v>38</v>
      </c>
      <c r="F610" s="7" t="s">
        <v>39</v>
      </c>
      <c r="G610" s="8" t="s">
        <v>22</v>
      </c>
      <c r="H610" s="8" t="s">
        <v>81</v>
      </c>
      <c r="I610" s="9">
        <v>-6646</v>
      </c>
      <c r="J610" s="9">
        <f>'[1]Rates for Discussion'!$D$11</f>
        <v>1201.8007841674578</v>
      </c>
      <c r="K610" s="9">
        <f t="shared" si="20"/>
        <v>-3993.584005788462</v>
      </c>
      <c r="N610" s="12"/>
      <c r="O610" s="13"/>
      <c r="P610" s="13"/>
      <c r="Q610" s="13"/>
      <c r="R610" s="13"/>
    </row>
    <row r="611" spans="1:19" x14ac:dyDescent="0.25">
      <c r="A611" s="7">
        <v>903</v>
      </c>
      <c r="B611" s="7">
        <v>2007</v>
      </c>
      <c r="C611" s="8" t="s">
        <v>253</v>
      </c>
      <c r="D611" s="8" t="s">
        <v>266</v>
      </c>
      <c r="E611" s="8" t="s">
        <v>38</v>
      </c>
      <c r="F611" s="7" t="s">
        <v>39</v>
      </c>
      <c r="G611" s="8" t="s">
        <v>22</v>
      </c>
      <c r="H611" s="8" t="s">
        <v>253</v>
      </c>
      <c r="I611" s="9">
        <v>-1217</v>
      </c>
      <c r="J611" s="9">
        <f>'[1]Rates for Discussion'!$D$11</f>
        <v>1201.8007841674578</v>
      </c>
      <c r="K611" s="9">
        <f t="shared" si="20"/>
        <v>-731.29577716589802</v>
      </c>
      <c r="N611" s="12"/>
      <c r="O611" s="13"/>
      <c r="P611" s="13"/>
      <c r="Q611" s="13"/>
      <c r="R611" s="13"/>
    </row>
    <row r="612" spans="1:19" x14ac:dyDescent="0.25">
      <c r="A612" s="7">
        <v>904</v>
      </c>
      <c r="B612" s="7">
        <v>2007</v>
      </c>
      <c r="C612" s="8" t="s">
        <v>255</v>
      </c>
      <c r="D612" s="8" t="s">
        <v>266</v>
      </c>
      <c r="E612" s="8" t="s">
        <v>38</v>
      </c>
      <c r="F612" s="7" t="s">
        <v>39</v>
      </c>
      <c r="G612" s="8" t="s">
        <v>22</v>
      </c>
      <c r="H612" s="8" t="s">
        <v>255</v>
      </c>
      <c r="I612" s="9">
        <v>-511</v>
      </c>
      <c r="J612" s="9">
        <f>'[1]Rates for Discussion'!$D$11</f>
        <v>1201.8007841674578</v>
      </c>
      <c r="K612" s="9">
        <f t="shared" si="20"/>
        <v>-307.06010035478545</v>
      </c>
      <c r="N612" s="12"/>
      <c r="O612" s="13"/>
      <c r="P612" s="13"/>
      <c r="Q612" s="13"/>
      <c r="R612" s="13"/>
    </row>
    <row r="613" spans="1:19" x14ac:dyDescent="0.25">
      <c r="A613" s="7">
        <v>905</v>
      </c>
      <c r="B613" s="7">
        <v>2007</v>
      </c>
      <c r="C613" s="8" t="s">
        <v>83</v>
      </c>
      <c r="D613" s="8" t="s">
        <v>266</v>
      </c>
      <c r="E613" s="8" t="s">
        <v>38</v>
      </c>
      <c r="F613" s="7" t="s">
        <v>39</v>
      </c>
      <c r="G613" s="8" t="s">
        <v>22</v>
      </c>
      <c r="H613" s="8" t="s">
        <v>83</v>
      </c>
      <c r="I613" s="9">
        <v>-1339719</v>
      </c>
      <c r="J613" s="9">
        <f>'[1]Rates for Discussion'!$D$11</f>
        <v>1201.8007841674578</v>
      </c>
      <c r="K613" s="9">
        <f t="shared" si="20"/>
        <v>-805037.67238202121</v>
      </c>
      <c r="N613" s="12"/>
      <c r="O613" s="13"/>
      <c r="P613" s="13"/>
      <c r="Q613" s="13"/>
      <c r="R613" s="13"/>
    </row>
    <row r="614" spans="1:19" x14ac:dyDescent="0.25">
      <c r="A614" s="7">
        <v>906</v>
      </c>
      <c r="B614" s="7">
        <v>2007</v>
      </c>
      <c r="C614" s="8" t="s">
        <v>256</v>
      </c>
      <c r="D614" s="8" t="s">
        <v>266</v>
      </c>
      <c r="E614" s="8" t="s">
        <v>38</v>
      </c>
      <c r="F614" s="7" t="s">
        <v>39</v>
      </c>
      <c r="G614" s="8" t="s">
        <v>22</v>
      </c>
      <c r="H614" s="8" t="s">
        <v>256</v>
      </c>
      <c r="I614" s="9">
        <v>-3855</v>
      </c>
      <c r="J614" s="9">
        <f>'[1]Rates for Discussion'!$D$11</f>
        <v>1201.8007841674578</v>
      </c>
      <c r="K614" s="9">
        <f t="shared" si="20"/>
        <v>-2316.4710114827749</v>
      </c>
      <c r="N614" s="12"/>
      <c r="O614" s="13"/>
      <c r="P614" s="13"/>
      <c r="Q614" s="13"/>
      <c r="R614" s="13"/>
    </row>
    <row r="615" spans="1:19" x14ac:dyDescent="0.25">
      <c r="A615" s="7">
        <v>907</v>
      </c>
      <c r="B615" s="7">
        <v>2007</v>
      </c>
      <c r="C615" s="8" t="s">
        <v>258</v>
      </c>
      <c r="D615" s="8" t="s">
        <v>266</v>
      </c>
      <c r="E615" s="8" t="s">
        <v>38</v>
      </c>
      <c r="F615" s="7" t="s">
        <v>39</v>
      </c>
      <c r="G615" s="8" t="s">
        <v>22</v>
      </c>
      <c r="H615" s="8" t="s">
        <v>258</v>
      </c>
      <c r="I615" s="9">
        <v>-2083</v>
      </c>
      <c r="J615" s="9">
        <f>'[1]Rates for Discussion'!$D$11</f>
        <v>1201.8007841674578</v>
      </c>
      <c r="K615" s="9">
        <f t="shared" si="20"/>
        <v>-1251.6755167104072</v>
      </c>
      <c r="N615" s="12"/>
      <c r="O615" s="13"/>
      <c r="P615" s="13"/>
      <c r="Q615" s="13"/>
      <c r="R615" s="13"/>
    </row>
    <row r="616" spans="1:19" x14ac:dyDescent="0.25">
      <c r="A616" s="7">
        <v>908</v>
      </c>
      <c r="B616" s="7">
        <v>2007</v>
      </c>
      <c r="C616" s="8" t="s">
        <v>260</v>
      </c>
      <c r="D616" s="8" t="s">
        <v>266</v>
      </c>
      <c r="E616" s="8" t="s">
        <v>38</v>
      </c>
      <c r="F616" s="7" t="s">
        <v>39</v>
      </c>
      <c r="G616" s="8" t="s">
        <v>22</v>
      </c>
      <c r="H616" s="8" t="s">
        <v>260</v>
      </c>
      <c r="I616" s="9">
        <v>-1311</v>
      </c>
      <c r="J616" s="9">
        <f>'[1]Rates for Discussion'!$D$11</f>
        <v>1201.8007841674578</v>
      </c>
      <c r="K616" s="9">
        <f t="shared" si="20"/>
        <v>-787.78041402176859</v>
      </c>
      <c r="N616" s="12"/>
      <c r="O616" s="13"/>
      <c r="P616" s="13"/>
      <c r="Q616" s="13"/>
      <c r="R616" s="13"/>
    </row>
    <row r="617" spans="1:19" x14ac:dyDescent="0.25">
      <c r="A617" s="7">
        <v>909</v>
      </c>
      <c r="B617" s="7">
        <v>2007</v>
      </c>
      <c r="C617" s="8" t="s">
        <v>261</v>
      </c>
      <c r="D617" s="8" t="s">
        <v>266</v>
      </c>
      <c r="E617" s="8" t="s">
        <v>38</v>
      </c>
      <c r="F617" s="7" t="s">
        <v>39</v>
      </c>
      <c r="G617" s="8" t="s">
        <v>22</v>
      </c>
      <c r="H617" s="8" t="s">
        <v>261</v>
      </c>
      <c r="I617" s="9">
        <v>-18330</v>
      </c>
      <c r="J617" s="9">
        <f>'[1]Rates for Discussion'!$D$11</f>
        <v>1201.8007841674578</v>
      </c>
      <c r="K617" s="9">
        <f t="shared" si="20"/>
        <v>-11014.50418689475</v>
      </c>
      <c r="N617" s="12"/>
      <c r="O617" s="13"/>
      <c r="P617" s="13"/>
      <c r="Q617" s="13"/>
      <c r="R617" s="13"/>
    </row>
    <row r="618" spans="1:19" x14ac:dyDescent="0.25">
      <c r="A618" s="7">
        <v>910</v>
      </c>
      <c r="B618" s="7">
        <v>2007</v>
      </c>
      <c r="C618" s="8" t="s">
        <v>263</v>
      </c>
      <c r="D618" s="8" t="s">
        <v>266</v>
      </c>
      <c r="E618" s="8" t="s">
        <v>38</v>
      </c>
      <c r="F618" s="7" t="s">
        <v>39</v>
      </c>
      <c r="G618" s="8" t="s">
        <v>22</v>
      </c>
      <c r="H618" s="8" t="s">
        <v>263</v>
      </c>
      <c r="I618" s="9">
        <v>-410</v>
      </c>
      <c r="J618" s="9">
        <f>'[1]Rates for Discussion'!$D$11</f>
        <v>1201.8007841674578</v>
      </c>
      <c r="K618" s="9">
        <f t="shared" si="20"/>
        <v>-246.36916075432885</v>
      </c>
      <c r="N618" s="12"/>
      <c r="O618" s="13"/>
      <c r="P618" s="13"/>
      <c r="Q618" s="13"/>
      <c r="R618" s="13"/>
    </row>
    <row r="619" spans="1:19" x14ac:dyDescent="0.25">
      <c r="A619" s="11">
        <v>911</v>
      </c>
      <c r="B619" s="11">
        <v>2007</v>
      </c>
      <c r="C619" s="44" t="s">
        <v>265</v>
      </c>
      <c r="D619" s="44" t="s">
        <v>266</v>
      </c>
      <c r="E619" s="44" t="s">
        <v>38</v>
      </c>
      <c r="F619" s="11" t="s">
        <v>39</v>
      </c>
      <c r="G619" s="44" t="s">
        <v>22</v>
      </c>
      <c r="H619" s="44" t="s">
        <v>265</v>
      </c>
      <c r="I619" s="9">
        <v>-1186</v>
      </c>
      <c r="J619" s="9">
        <f>'[1]Rates for Discussion'!$D$11</f>
        <v>1201.8007841674578</v>
      </c>
      <c r="K619" s="9">
        <f t="shared" si="20"/>
        <v>-712.66786501130241</v>
      </c>
      <c r="N619" s="47"/>
      <c r="O619" s="48"/>
      <c r="P619" s="48"/>
      <c r="Q619" s="48"/>
      <c r="R619" s="48"/>
      <c r="S619" s="11"/>
    </row>
    <row r="620" spans="1:19" x14ac:dyDescent="0.25">
      <c r="A620" s="7">
        <v>954</v>
      </c>
      <c r="B620" s="7">
        <v>2008</v>
      </c>
      <c r="C620" s="8" t="s">
        <v>18</v>
      </c>
      <c r="D620" s="8" t="s">
        <v>19</v>
      </c>
      <c r="E620" s="8" t="s">
        <v>20</v>
      </c>
      <c r="F620" s="7" t="s">
        <v>21</v>
      </c>
      <c r="G620" s="8" t="s">
        <v>22</v>
      </c>
      <c r="H620" s="8" t="s">
        <v>18</v>
      </c>
      <c r="I620" s="9">
        <v>96154.205000000002</v>
      </c>
      <c r="J620" s="10">
        <v>0</v>
      </c>
      <c r="K620" s="10">
        <f>(J620*I620)/2000</f>
        <v>0</v>
      </c>
      <c r="L620" s="10"/>
      <c r="M620" s="11" t="s">
        <v>23</v>
      </c>
      <c r="N620" s="12"/>
      <c r="O620" s="13"/>
      <c r="P620" s="13"/>
      <c r="Q620" s="13"/>
      <c r="R620" s="13"/>
    </row>
    <row r="621" spans="1:19" x14ac:dyDescent="0.25">
      <c r="A621" s="7">
        <v>955</v>
      </c>
      <c r="B621" s="7">
        <v>2008</v>
      </c>
      <c r="C621" s="8" t="s">
        <v>24</v>
      </c>
      <c r="D621" s="8" t="s">
        <v>19</v>
      </c>
      <c r="E621" s="8" t="s">
        <v>20</v>
      </c>
      <c r="F621" s="7" t="s">
        <v>21</v>
      </c>
      <c r="G621" s="8" t="s">
        <v>22</v>
      </c>
      <c r="H621" s="8" t="s">
        <v>24</v>
      </c>
      <c r="I621" s="9">
        <v>321027.40000000002</v>
      </c>
      <c r="J621" s="10">
        <v>0</v>
      </c>
      <c r="K621" s="10">
        <f>(J621*I621)/2000</f>
        <v>0</v>
      </c>
      <c r="L621" s="10"/>
      <c r="M621" s="11" t="s">
        <v>23</v>
      </c>
      <c r="N621" s="12"/>
      <c r="O621" s="13"/>
      <c r="P621" s="13"/>
      <c r="Q621" s="13"/>
      <c r="R621" s="13"/>
    </row>
    <row r="622" spans="1:19" x14ac:dyDescent="0.25">
      <c r="A622" s="7">
        <v>956</v>
      </c>
      <c r="B622" s="7">
        <v>2008</v>
      </c>
      <c r="C622" s="8" t="s">
        <v>25</v>
      </c>
      <c r="D622" s="8" t="s">
        <v>19</v>
      </c>
      <c r="E622" s="8" t="s">
        <v>20</v>
      </c>
      <c r="F622" s="7" t="s">
        <v>21</v>
      </c>
      <c r="G622" s="8" t="s">
        <v>22</v>
      </c>
      <c r="H622" s="8" t="s">
        <v>25</v>
      </c>
      <c r="I622" s="9">
        <v>59492</v>
      </c>
      <c r="J622" s="10">
        <v>0</v>
      </c>
      <c r="K622" s="10">
        <f>(J622*I622)/2000</f>
        <v>0</v>
      </c>
      <c r="L622" s="10"/>
      <c r="M622" s="11" t="s">
        <v>23</v>
      </c>
      <c r="N622" s="12"/>
      <c r="O622" s="13"/>
      <c r="P622" s="13"/>
      <c r="Q622" s="13"/>
      <c r="R622" s="13"/>
    </row>
    <row r="623" spans="1:19" x14ac:dyDescent="0.25">
      <c r="A623" s="7">
        <v>957</v>
      </c>
      <c r="B623" s="7">
        <v>2008</v>
      </c>
      <c r="C623" s="8" t="s">
        <v>26</v>
      </c>
      <c r="D623" s="8" t="s">
        <v>19</v>
      </c>
      <c r="E623" s="8" t="s">
        <v>20</v>
      </c>
      <c r="F623" s="7" t="s">
        <v>21</v>
      </c>
      <c r="G623" s="8" t="s">
        <v>22</v>
      </c>
      <c r="H623" s="8" t="s">
        <v>26</v>
      </c>
      <c r="I623" s="9">
        <v>181143.4</v>
      </c>
      <c r="J623" s="10">
        <v>0</v>
      </c>
      <c r="K623" s="10">
        <f>(J623*I623)/2000</f>
        <v>0</v>
      </c>
      <c r="L623" s="10"/>
      <c r="M623" s="11" t="s">
        <v>23</v>
      </c>
      <c r="N623" s="12"/>
      <c r="O623" s="13"/>
      <c r="P623" s="13"/>
      <c r="Q623" s="13"/>
      <c r="R623" s="13"/>
    </row>
    <row r="624" spans="1:19" x14ac:dyDescent="0.25">
      <c r="A624" s="7">
        <v>959</v>
      </c>
      <c r="B624" s="7">
        <v>2008</v>
      </c>
      <c r="C624" s="8" t="s">
        <v>27</v>
      </c>
      <c r="D624" s="8" t="s">
        <v>19</v>
      </c>
      <c r="E624" s="8" t="s">
        <v>20</v>
      </c>
      <c r="F624" s="7" t="s">
        <v>21</v>
      </c>
      <c r="G624" s="8" t="s">
        <v>22</v>
      </c>
      <c r="H624" s="8" t="s">
        <v>27</v>
      </c>
      <c r="I624" s="9">
        <v>317108.09000000003</v>
      </c>
      <c r="J624" s="10">
        <v>0</v>
      </c>
      <c r="K624" s="10">
        <f>(J624*I624)/2000</f>
        <v>0</v>
      </c>
      <c r="L624" s="10"/>
      <c r="M624" s="11" t="s">
        <v>23</v>
      </c>
      <c r="N624" s="12"/>
      <c r="O624" s="13"/>
      <c r="P624" s="13"/>
      <c r="Q624" s="13"/>
      <c r="R624" s="13"/>
    </row>
    <row r="625" spans="1:19" x14ac:dyDescent="0.2">
      <c r="A625" s="7">
        <v>963</v>
      </c>
      <c r="B625" s="7">
        <v>2008</v>
      </c>
      <c r="C625" s="8" t="s">
        <v>55</v>
      </c>
      <c r="D625" s="8" t="s">
        <v>56</v>
      </c>
      <c r="E625" s="8" t="s">
        <v>20</v>
      </c>
      <c r="F625" s="7" t="s">
        <v>57</v>
      </c>
      <c r="G625" s="8" t="s">
        <v>22</v>
      </c>
      <c r="H625" s="8" t="s">
        <v>55</v>
      </c>
      <c r="I625" s="9">
        <v>2124142</v>
      </c>
      <c r="J625" s="9">
        <f t="shared" ref="J625:J634" si="21">(K625*2000)/I625</f>
        <v>2267.4590707636312</v>
      </c>
      <c r="K625" s="9">
        <v>2408202.5227450002</v>
      </c>
      <c r="M625" s="14"/>
      <c r="N625" s="12"/>
      <c r="O625" s="13"/>
      <c r="P625" s="13"/>
      <c r="Q625" s="13"/>
      <c r="R625" s="13"/>
      <c r="S625" s="7" t="s">
        <v>60</v>
      </c>
    </row>
    <row r="626" spans="1:19" x14ac:dyDescent="0.2">
      <c r="A626" s="7">
        <v>964</v>
      </c>
      <c r="B626" s="7">
        <v>2008</v>
      </c>
      <c r="C626" s="8" t="s">
        <v>63</v>
      </c>
      <c r="D626" s="8" t="s">
        <v>56</v>
      </c>
      <c r="E626" s="8" t="s">
        <v>20</v>
      </c>
      <c r="F626" s="7" t="s">
        <v>57</v>
      </c>
      <c r="G626" s="8" t="s">
        <v>22</v>
      </c>
      <c r="H626" s="8" t="s">
        <v>63</v>
      </c>
      <c r="I626" s="9">
        <v>2943303</v>
      </c>
      <c r="J626" s="9">
        <f t="shared" si="21"/>
        <v>2142.8522308464335</v>
      </c>
      <c r="K626" s="9">
        <v>3153531.6998035</v>
      </c>
      <c r="M626" s="14"/>
      <c r="N626" s="12"/>
      <c r="O626" s="13"/>
      <c r="P626" s="13"/>
      <c r="Q626" s="13"/>
      <c r="R626" s="13"/>
      <c r="S626" s="7" t="s">
        <v>60</v>
      </c>
    </row>
    <row r="627" spans="1:19" x14ac:dyDescent="0.25">
      <c r="A627" s="7">
        <v>965</v>
      </c>
      <c r="B627" s="7">
        <v>2008</v>
      </c>
      <c r="C627" s="8" t="s">
        <v>40</v>
      </c>
      <c r="D627" s="8" t="s">
        <v>56</v>
      </c>
      <c r="E627" s="8" t="s">
        <v>20</v>
      </c>
      <c r="F627" s="7" t="s">
        <v>41</v>
      </c>
      <c r="G627" s="8" t="s">
        <v>22</v>
      </c>
      <c r="H627" s="8" t="s">
        <v>40</v>
      </c>
      <c r="I627" s="9">
        <v>98884</v>
      </c>
      <c r="J627" s="9">
        <f t="shared" si="21"/>
        <v>906.74784925910285</v>
      </c>
      <c r="K627" s="9">
        <v>44831.427163068562</v>
      </c>
      <c r="N627" s="12"/>
      <c r="O627" s="13"/>
      <c r="P627" s="13"/>
      <c r="Q627" s="13"/>
      <c r="R627" s="13"/>
      <c r="S627" s="7" t="s">
        <v>33</v>
      </c>
    </row>
    <row r="628" spans="1:19" x14ac:dyDescent="0.25">
      <c r="A628" s="7">
        <v>966</v>
      </c>
      <c r="B628" s="7">
        <v>2008</v>
      </c>
      <c r="C628" s="8" t="s">
        <v>47</v>
      </c>
      <c r="D628" s="8" t="s">
        <v>56</v>
      </c>
      <c r="E628" s="8" t="s">
        <v>20</v>
      </c>
      <c r="F628" s="7" t="s">
        <v>41</v>
      </c>
      <c r="G628" s="8" t="s">
        <v>22</v>
      </c>
      <c r="H628" s="8" t="s">
        <v>47</v>
      </c>
      <c r="I628" s="9">
        <v>1368284</v>
      </c>
      <c r="J628" s="9">
        <f t="shared" si="21"/>
        <v>686.37780729974656</v>
      </c>
      <c r="K628" s="9">
        <v>469579.88584166323</v>
      </c>
      <c r="N628" s="12"/>
      <c r="O628" s="13"/>
      <c r="P628" s="13"/>
      <c r="Q628" s="13"/>
      <c r="R628" s="13"/>
      <c r="S628" s="7" t="s">
        <v>33</v>
      </c>
    </row>
    <row r="629" spans="1:19" x14ac:dyDescent="0.25">
      <c r="A629" s="7">
        <v>967</v>
      </c>
      <c r="B629" s="7">
        <v>2008</v>
      </c>
      <c r="C629" s="8" t="s">
        <v>52</v>
      </c>
      <c r="D629" s="8" t="s">
        <v>56</v>
      </c>
      <c r="E629" s="8" t="s">
        <v>20</v>
      </c>
      <c r="F629" s="7" t="s">
        <v>41</v>
      </c>
      <c r="G629" s="8" t="s">
        <v>22</v>
      </c>
      <c r="H629" s="8" t="s">
        <v>52</v>
      </c>
      <c r="I629" s="9">
        <v>218930.30000000002</v>
      </c>
      <c r="J629" s="9">
        <f t="shared" si="21"/>
        <v>797.76810168096608</v>
      </c>
      <c r="K629" s="16">
        <v>87327.804915722212</v>
      </c>
      <c r="N629" s="12"/>
      <c r="O629" s="13"/>
      <c r="P629" s="13"/>
      <c r="Q629" s="13"/>
      <c r="R629" s="13"/>
      <c r="S629" s="7" t="s">
        <v>33</v>
      </c>
    </row>
    <row r="630" spans="1:19" x14ac:dyDescent="0.25">
      <c r="A630" s="7">
        <v>970</v>
      </c>
      <c r="B630" s="7">
        <v>2008</v>
      </c>
      <c r="C630" s="8" t="s">
        <v>28</v>
      </c>
      <c r="D630" s="8" t="s">
        <v>29</v>
      </c>
      <c r="E630" s="8" t="s">
        <v>20</v>
      </c>
      <c r="F630" s="7" t="s">
        <v>30</v>
      </c>
      <c r="G630" s="8" t="s">
        <v>22</v>
      </c>
      <c r="H630" s="8" t="s">
        <v>28</v>
      </c>
      <c r="I630" s="9">
        <v>360.91</v>
      </c>
      <c r="J630" s="9">
        <f t="shared" si="21"/>
        <v>1689.2057570020049</v>
      </c>
      <c r="K630" s="9">
        <v>304.82562487979681</v>
      </c>
      <c r="N630" s="12"/>
      <c r="O630" s="13"/>
      <c r="P630" s="13"/>
      <c r="Q630" s="13"/>
      <c r="R630" s="13"/>
      <c r="S630" s="7" t="s">
        <v>33</v>
      </c>
    </row>
    <row r="631" spans="1:19" x14ac:dyDescent="0.25">
      <c r="A631" s="7">
        <v>972</v>
      </c>
      <c r="B631" s="7">
        <v>2008</v>
      </c>
      <c r="C631" s="8" t="s">
        <v>43</v>
      </c>
      <c r="D631" s="8" t="s">
        <v>29</v>
      </c>
      <c r="E631" s="8" t="s">
        <v>20</v>
      </c>
      <c r="F631" s="7" t="s">
        <v>41</v>
      </c>
      <c r="G631" s="8" t="s">
        <v>22</v>
      </c>
      <c r="H631" s="8" t="s">
        <v>43</v>
      </c>
      <c r="I631" s="9">
        <v>545866.18700000003</v>
      </c>
      <c r="J631" s="9">
        <f t="shared" si="21"/>
        <v>350.34815600198544</v>
      </c>
      <c r="K631" s="9">
        <v>95621.606019642481</v>
      </c>
      <c r="N631" s="12"/>
      <c r="O631" s="13"/>
      <c r="P631" s="13"/>
      <c r="Q631" s="13"/>
      <c r="R631" s="13"/>
      <c r="S631" s="7" t="s">
        <v>33</v>
      </c>
    </row>
    <row r="632" spans="1:19" x14ac:dyDescent="0.25">
      <c r="A632" s="7">
        <v>973</v>
      </c>
      <c r="B632" s="7">
        <v>2008</v>
      </c>
      <c r="C632" s="8" t="s">
        <v>44</v>
      </c>
      <c r="D632" s="8" t="s">
        <v>29</v>
      </c>
      <c r="E632" s="8" t="s">
        <v>20</v>
      </c>
      <c r="F632" s="7" t="s">
        <v>41</v>
      </c>
      <c r="G632" s="8" t="s">
        <v>22</v>
      </c>
      <c r="H632" s="8" t="s">
        <v>44</v>
      </c>
      <c r="I632" s="9">
        <v>7453.4</v>
      </c>
      <c r="J632" s="9">
        <f t="shared" si="21"/>
        <v>1941.0520125311277</v>
      </c>
      <c r="K632" s="9">
        <v>7233.7185350997534</v>
      </c>
      <c r="N632" s="12"/>
      <c r="O632" s="13"/>
      <c r="P632" s="13"/>
      <c r="Q632" s="13"/>
      <c r="R632" s="13"/>
      <c r="S632" s="7" t="s">
        <v>33</v>
      </c>
    </row>
    <row r="633" spans="1:19" x14ac:dyDescent="0.25">
      <c r="A633" s="7">
        <v>974</v>
      </c>
      <c r="B633" s="7">
        <v>2008</v>
      </c>
      <c r="C633" s="8" t="s">
        <v>45</v>
      </c>
      <c r="D633" s="8" t="s">
        <v>29</v>
      </c>
      <c r="E633" s="8" t="s">
        <v>20</v>
      </c>
      <c r="F633" s="7" t="s">
        <v>41</v>
      </c>
      <c r="G633" s="8" t="s">
        <v>22</v>
      </c>
      <c r="H633" s="8" t="s">
        <v>45</v>
      </c>
      <c r="I633" s="9">
        <v>9931.2999999999993</v>
      </c>
      <c r="J633" s="9">
        <f t="shared" si="21"/>
        <v>1159.0524695461825</v>
      </c>
      <c r="K633" s="9">
        <v>5755.4488954019998</v>
      </c>
      <c r="N633" s="12"/>
      <c r="O633" s="13"/>
      <c r="P633" s="13"/>
      <c r="Q633" s="13"/>
      <c r="R633" s="13"/>
      <c r="S633" s="7" t="s">
        <v>33</v>
      </c>
    </row>
    <row r="634" spans="1:19" x14ac:dyDescent="0.25">
      <c r="A634" s="7">
        <v>975</v>
      </c>
      <c r="B634" s="7">
        <v>2008</v>
      </c>
      <c r="C634" s="8" t="s">
        <v>46</v>
      </c>
      <c r="D634" s="8" t="s">
        <v>29</v>
      </c>
      <c r="E634" s="8" t="s">
        <v>20</v>
      </c>
      <c r="F634" s="7" t="s">
        <v>41</v>
      </c>
      <c r="G634" s="8" t="s">
        <v>22</v>
      </c>
      <c r="H634" s="8" t="s">
        <v>46</v>
      </c>
      <c r="I634" s="9">
        <v>15741.2</v>
      </c>
      <c r="J634" s="9">
        <f t="shared" si="21"/>
        <v>2256.0428671996333</v>
      </c>
      <c r="K634" s="16">
        <v>17756.410990581433</v>
      </c>
      <c r="N634" s="12"/>
      <c r="O634" s="13"/>
      <c r="P634" s="13"/>
      <c r="Q634" s="13"/>
      <c r="R634" s="13"/>
      <c r="S634" s="7" t="s">
        <v>33</v>
      </c>
    </row>
    <row r="635" spans="1:19" x14ac:dyDescent="0.25">
      <c r="A635" s="7">
        <v>977</v>
      </c>
      <c r="B635" s="7">
        <v>2008</v>
      </c>
      <c r="C635" s="8" t="s">
        <v>48</v>
      </c>
      <c r="D635" s="8" t="s">
        <v>29</v>
      </c>
      <c r="E635" s="8" t="s">
        <v>20</v>
      </c>
      <c r="F635" s="7" t="s">
        <v>21</v>
      </c>
      <c r="G635" s="8" t="s">
        <v>22</v>
      </c>
      <c r="H635" s="8" t="s">
        <v>48</v>
      </c>
      <c r="I635" s="9">
        <v>425322.08</v>
      </c>
      <c r="J635" s="10">
        <v>0</v>
      </c>
      <c r="K635" s="10">
        <f>(J635*I635)/2000</f>
        <v>0</v>
      </c>
      <c r="L635" s="10"/>
      <c r="M635" s="11" t="s">
        <v>49</v>
      </c>
      <c r="N635" s="12"/>
      <c r="O635" s="13"/>
      <c r="P635" s="13"/>
      <c r="Q635" s="13"/>
      <c r="R635" s="13"/>
    </row>
    <row r="636" spans="1:19" x14ac:dyDescent="0.25">
      <c r="A636" s="7">
        <v>981</v>
      </c>
      <c r="B636" s="7">
        <v>2008</v>
      </c>
      <c r="C636" s="8" t="s">
        <v>53</v>
      </c>
      <c r="D636" s="8" t="s">
        <v>29</v>
      </c>
      <c r="E636" s="8" t="s">
        <v>20</v>
      </c>
      <c r="F636" s="7" t="s">
        <v>41</v>
      </c>
      <c r="G636" s="8" t="s">
        <v>22</v>
      </c>
      <c r="H636" s="8" t="s">
        <v>53</v>
      </c>
      <c r="I636" s="9">
        <v>4135</v>
      </c>
      <c r="J636" s="9">
        <f>(K636*2000)/I636</f>
        <v>1771.6363840734703</v>
      </c>
      <c r="K636" s="9">
        <v>3662.8582240718997</v>
      </c>
      <c r="N636" s="12"/>
      <c r="O636" s="13"/>
      <c r="P636" s="13"/>
      <c r="Q636" s="13"/>
      <c r="R636" s="13"/>
      <c r="S636" s="7" t="s">
        <v>33</v>
      </c>
    </row>
    <row r="637" spans="1:19" x14ac:dyDescent="0.25">
      <c r="A637" s="7">
        <v>982</v>
      </c>
      <c r="B637" s="7">
        <v>2008</v>
      </c>
      <c r="C637" s="8" t="s">
        <v>54</v>
      </c>
      <c r="D637" s="8" t="s">
        <v>29</v>
      </c>
      <c r="E637" s="8" t="s">
        <v>20</v>
      </c>
      <c r="F637" s="7" t="s">
        <v>21</v>
      </c>
      <c r="G637" s="8" t="s">
        <v>22</v>
      </c>
      <c r="H637" s="8" t="s">
        <v>54</v>
      </c>
      <c r="I637" s="9">
        <v>682096.78399999999</v>
      </c>
      <c r="J637" s="10">
        <v>0</v>
      </c>
      <c r="K637" s="10">
        <f>(J637*I637)/2000</f>
        <v>0</v>
      </c>
      <c r="L637" s="10"/>
      <c r="M637" s="11" t="s">
        <v>49</v>
      </c>
      <c r="N637" s="12"/>
      <c r="O637" s="13"/>
      <c r="P637" s="13"/>
      <c r="Q637" s="13"/>
      <c r="R637" s="13"/>
    </row>
    <row r="638" spans="1:19" x14ac:dyDescent="0.25">
      <c r="A638" s="7">
        <v>984</v>
      </c>
      <c r="B638" s="7">
        <v>2008</v>
      </c>
      <c r="C638" s="8" t="s">
        <v>94</v>
      </c>
      <c r="D638" s="8" t="s">
        <v>90</v>
      </c>
      <c r="E638" s="8" t="s">
        <v>91</v>
      </c>
      <c r="F638" s="7" t="s">
        <v>39</v>
      </c>
      <c r="G638" s="8" t="s">
        <v>22</v>
      </c>
      <c r="H638" s="8" t="s">
        <v>94</v>
      </c>
      <c r="I638" s="9">
        <v>22695.39</v>
      </c>
      <c r="J638" s="9">
        <f>'[1]NWPP Emission Rates'!$E$31</f>
        <v>845.2820744685913</v>
      </c>
      <c r="K638" s="9">
        <f>(I638*J638)/2000</f>
        <v>9592.0031700368618</v>
      </c>
      <c r="N638" s="12"/>
      <c r="O638" s="13"/>
      <c r="P638" s="13"/>
      <c r="Q638" s="13"/>
      <c r="R638" s="13"/>
    </row>
    <row r="639" spans="1:19" x14ac:dyDescent="0.25">
      <c r="A639" s="7">
        <v>985</v>
      </c>
      <c r="B639" s="7">
        <v>2008</v>
      </c>
      <c r="C639" s="8" t="s">
        <v>69</v>
      </c>
      <c r="D639" s="8" t="s">
        <v>90</v>
      </c>
      <c r="E639" s="8" t="s">
        <v>91</v>
      </c>
      <c r="F639" s="7" t="s">
        <v>21</v>
      </c>
      <c r="G639" s="8" t="s">
        <v>22</v>
      </c>
      <c r="H639" s="8" t="s">
        <v>69</v>
      </c>
      <c r="I639" s="9">
        <v>7063</v>
      </c>
      <c r="J639" s="10">
        <v>0</v>
      </c>
      <c r="K639" s="10">
        <f>(J639*I639)/2000</f>
        <v>0</v>
      </c>
      <c r="L639" s="10"/>
      <c r="M639" s="11" t="s">
        <v>101</v>
      </c>
      <c r="N639" s="12"/>
      <c r="O639" s="13"/>
      <c r="P639" s="13"/>
      <c r="Q639" s="13"/>
      <c r="R639" s="13"/>
    </row>
    <row r="640" spans="1:19" x14ac:dyDescent="0.25">
      <c r="A640" s="7">
        <v>986</v>
      </c>
      <c r="B640" s="7">
        <v>2008</v>
      </c>
      <c r="C640" s="8" t="s">
        <v>103</v>
      </c>
      <c r="D640" s="8" t="s">
        <v>90</v>
      </c>
      <c r="E640" s="8" t="s">
        <v>91</v>
      </c>
      <c r="F640" s="7" t="s">
        <v>39</v>
      </c>
      <c r="G640" s="8" t="s">
        <v>22</v>
      </c>
      <c r="H640" s="8" t="s">
        <v>103</v>
      </c>
      <c r="I640" s="9">
        <v>374999</v>
      </c>
      <c r="J640" s="9">
        <f>'[1]NWPP Emission Rates'!$E$31</f>
        <v>845.2820744685913</v>
      </c>
      <c r="K640" s="9">
        <f>(I640*J640)/2000</f>
        <v>158489.96632182362</v>
      </c>
      <c r="L640" s="10"/>
      <c r="M640" s="11" t="s">
        <v>104</v>
      </c>
      <c r="N640" s="12"/>
      <c r="O640" s="13"/>
      <c r="P640" s="13"/>
      <c r="Q640" s="13"/>
      <c r="R640" s="13"/>
    </row>
    <row r="641" spans="1:19" x14ac:dyDescent="0.25">
      <c r="A641" s="7">
        <v>988</v>
      </c>
      <c r="B641" s="7">
        <v>2008</v>
      </c>
      <c r="C641" s="8" t="s">
        <v>107</v>
      </c>
      <c r="D641" s="8" t="s">
        <v>90</v>
      </c>
      <c r="E641" s="8" t="s">
        <v>91</v>
      </c>
      <c r="F641" s="7" t="s">
        <v>21</v>
      </c>
      <c r="G641" s="8" t="s">
        <v>22</v>
      </c>
      <c r="H641" s="8" t="s">
        <v>107</v>
      </c>
      <c r="I641" s="9">
        <v>1327464</v>
      </c>
      <c r="J641" s="10">
        <v>0</v>
      </c>
      <c r="K641" s="10">
        <f t="shared" ref="K641:K646" si="22">(J641*I641)/2000</f>
        <v>0</v>
      </c>
      <c r="L641" s="10"/>
      <c r="M641" s="11" t="s">
        <v>23</v>
      </c>
      <c r="N641" s="12"/>
      <c r="O641" s="13"/>
      <c r="P641" s="13"/>
      <c r="Q641" s="13"/>
      <c r="R641" s="13"/>
    </row>
    <row r="642" spans="1:19" x14ac:dyDescent="0.25">
      <c r="A642" s="7">
        <v>989</v>
      </c>
      <c r="B642" s="7">
        <v>2008</v>
      </c>
      <c r="C642" s="8" t="s">
        <v>108</v>
      </c>
      <c r="D642" s="8" t="s">
        <v>90</v>
      </c>
      <c r="E642" s="8" t="s">
        <v>91</v>
      </c>
      <c r="F642" s="7" t="s">
        <v>21</v>
      </c>
      <c r="G642" s="8" t="s">
        <v>22</v>
      </c>
      <c r="H642" s="8" t="s">
        <v>108</v>
      </c>
      <c r="I642" s="9">
        <v>2144307</v>
      </c>
      <c r="J642" s="10">
        <v>0</v>
      </c>
      <c r="K642" s="10">
        <f t="shared" si="22"/>
        <v>0</v>
      </c>
      <c r="L642" s="10"/>
      <c r="M642" s="11" t="s">
        <v>23</v>
      </c>
      <c r="N642" s="12"/>
      <c r="O642" s="13"/>
      <c r="P642" s="13"/>
      <c r="Q642" s="13"/>
      <c r="R642" s="13"/>
    </row>
    <row r="643" spans="1:19" x14ac:dyDescent="0.25">
      <c r="A643" s="7">
        <v>990</v>
      </c>
      <c r="B643" s="7">
        <v>2008</v>
      </c>
      <c r="C643" s="8" t="s">
        <v>110</v>
      </c>
      <c r="D643" s="8" t="s">
        <v>90</v>
      </c>
      <c r="E643" s="8" t="s">
        <v>91</v>
      </c>
      <c r="F643" s="7" t="s">
        <v>21</v>
      </c>
      <c r="G643" s="8" t="s">
        <v>22</v>
      </c>
      <c r="H643" s="8" t="s">
        <v>110</v>
      </c>
      <c r="I643" s="9">
        <v>1045492</v>
      </c>
      <c r="J643" s="10">
        <v>0</v>
      </c>
      <c r="K643" s="10">
        <f t="shared" si="22"/>
        <v>0</v>
      </c>
      <c r="L643" s="10"/>
      <c r="M643" s="11" t="s">
        <v>23</v>
      </c>
      <c r="N643" s="12"/>
      <c r="O643" s="13"/>
      <c r="P643" s="13"/>
      <c r="Q643" s="13"/>
      <c r="R643" s="13"/>
    </row>
    <row r="644" spans="1:19" x14ac:dyDescent="0.25">
      <c r="A644" s="7">
        <v>991</v>
      </c>
      <c r="B644" s="7">
        <v>2008</v>
      </c>
      <c r="C644" s="8" t="s">
        <v>115</v>
      </c>
      <c r="D644" s="8" t="s">
        <v>90</v>
      </c>
      <c r="E644" s="8" t="s">
        <v>91</v>
      </c>
      <c r="F644" s="7" t="s">
        <v>21</v>
      </c>
      <c r="G644" s="8" t="s">
        <v>22</v>
      </c>
      <c r="H644" s="8" t="s">
        <v>115</v>
      </c>
      <c r="I644" s="9">
        <v>464474</v>
      </c>
      <c r="J644" s="10">
        <v>0</v>
      </c>
      <c r="K644" s="10">
        <f t="shared" si="22"/>
        <v>0</v>
      </c>
      <c r="L644" s="10"/>
      <c r="M644" s="11" t="s">
        <v>23</v>
      </c>
      <c r="N644" s="12"/>
      <c r="O644" s="13"/>
      <c r="P644" s="13"/>
      <c r="Q644" s="13"/>
      <c r="R644" s="13"/>
    </row>
    <row r="645" spans="1:19" x14ac:dyDescent="0.25">
      <c r="A645" s="7">
        <v>992</v>
      </c>
      <c r="B645" s="7">
        <v>2008</v>
      </c>
      <c r="C645" s="8" t="s">
        <v>117</v>
      </c>
      <c r="D645" s="8" t="s">
        <v>90</v>
      </c>
      <c r="E645" s="8" t="s">
        <v>91</v>
      </c>
      <c r="F645" s="7" t="s">
        <v>21</v>
      </c>
      <c r="G645" s="8" t="s">
        <v>22</v>
      </c>
      <c r="H645" s="8" t="s">
        <v>117</v>
      </c>
      <c r="I645" s="9">
        <v>456458</v>
      </c>
      <c r="J645" s="10">
        <v>0</v>
      </c>
      <c r="K645" s="10">
        <f t="shared" si="22"/>
        <v>0</v>
      </c>
      <c r="L645" s="10"/>
      <c r="M645" s="11" t="s">
        <v>23</v>
      </c>
      <c r="N645" s="12"/>
      <c r="O645" s="13"/>
      <c r="P645" s="13"/>
      <c r="Q645" s="13"/>
      <c r="R645" s="13"/>
    </row>
    <row r="646" spans="1:19" x14ac:dyDescent="0.25">
      <c r="A646" s="7">
        <v>993</v>
      </c>
      <c r="B646" s="7">
        <v>2008</v>
      </c>
      <c r="C646" s="8" t="s">
        <v>123</v>
      </c>
      <c r="D646" s="8" t="s">
        <v>90</v>
      </c>
      <c r="E646" s="8" t="s">
        <v>91</v>
      </c>
      <c r="F646" s="7" t="s">
        <v>21</v>
      </c>
      <c r="G646" s="8" t="s">
        <v>22</v>
      </c>
      <c r="H646" s="8" t="s">
        <v>123</v>
      </c>
      <c r="I646" s="9">
        <v>148311</v>
      </c>
      <c r="J646" s="10">
        <v>0</v>
      </c>
      <c r="K646" s="10">
        <f t="shared" si="22"/>
        <v>0</v>
      </c>
      <c r="L646" s="10"/>
      <c r="M646" s="11" t="s">
        <v>49</v>
      </c>
      <c r="N646" s="12"/>
      <c r="O646" s="13"/>
      <c r="P646" s="13"/>
      <c r="Q646" s="13"/>
      <c r="R646" s="13"/>
    </row>
    <row r="647" spans="1:19" x14ac:dyDescent="0.2">
      <c r="A647" s="7">
        <v>994</v>
      </c>
      <c r="B647" s="7">
        <v>2008</v>
      </c>
      <c r="C647" s="8" t="s">
        <v>125</v>
      </c>
      <c r="D647" s="8" t="s">
        <v>90</v>
      </c>
      <c r="E647" s="8" t="s">
        <v>91</v>
      </c>
      <c r="F647" s="7" t="s">
        <v>57</v>
      </c>
      <c r="G647" s="8" t="s">
        <v>22</v>
      </c>
      <c r="H647" s="8" t="s">
        <v>125</v>
      </c>
      <c r="I647" s="9">
        <v>795395</v>
      </c>
      <c r="J647" s="17">
        <v>2.0163308936624658</v>
      </c>
      <c r="K647" s="17">
        <f>(I647*J647)/2000</f>
        <v>801.88975558232846</v>
      </c>
      <c r="L647" s="17"/>
      <c r="M647" s="11" t="s">
        <v>126</v>
      </c>
      <c r="N647" s="12"/>
      <c r="O647" s="13"/>
      <c r="P647" s="13"/>
      <c r="Q647" s="13"/>
      <c r="R647" s="21"/>
      <c r="S647" s="7" t="s">
        <v>128</v>
      </c>
    </row>
    <row r="648" spans="1:19" x14ac:dyDescent="0.25">
      <c r="A648" s="7">
        <v>995</v>
      </c>
      <c r="B648" s="7">
        <v>2008</v>
      </c>
      <c r="C648" s="8" t="s">
        <v>135</v>
      </c>
      <c r="D648" s="8" t="s">
        <v>90</v>
      </c>
      <c r="E648" s="8" t="s">
        <v>91</v>
      </c>
      <c r="F648" s="7" t="s">
        <v>39</v>
      </c>
      <c r="G648" s="8" t="s">
        <v>22</v>
      </c>
      <c r="H648" s="8" t="s">
        <v>135</v>
      </c>
      <c r="I648" s="9">
        <v>89984</v>
      </c>
      <c r="J648" s="9">
        <f>'[1]NWPP Emission Rates'!$E$31</f>
        <v>845.2820744685913</v>
      </c>
      <c r="K648" s="9">
        <f>(I648*J648)/2000</f>
        <v>38030.931094490865</v>
      </c>
      <c r="N648" s="12"/>
      <c r="O648" s="13"/>
      <c r="P648" s="13"/>
      <c r="Q648" s="13"/>
      <c r="R648" s="13"/>
    </row>
    <row r="649" spans="1:19" x14ac:dyDescent="0.25">
      <c r="A649" s="7">
        <v>996</v>
      </c>
      <c r="B649" s="7">
        <v>2008</v>
      </c>
      <c r="C649" s="8" t="s">
        <v>140</v>
      </c>
      <c r="D649" s="8" t="s">
        <v>90</v>
      </c>
      <c r="E649" s="8" t="s">
        <v>91</v>
      </c>
      <c r="F649" s="7" t="s">
        <v>21</v>
      </c>
      <c r="G649" s="8" t="s">
        <v>22</v>
      </c>
      <c r="H649" s="8" t="s">
        <v>140</v>
      </c>
      <c r="I649" s="9">
        <v>2232</v>
      </c>
      <c r="J649" s="10">
        <v>0</v>
      </c>
      <c r="K649" s="10">
        <f>(J649*I649)/2000</f>
        <v>0</v>
      </c>
      <c r="L649" s="10"/>
      <c r="M649" s="11" t="s">
        <v>112</v>
      </c>
      <c r="N649" s="12"/>
      <c r="O649" s="13"/>
      <c r="P649" s="13"/>
      <c r="Q649" s="13"/>
      <c r="R649" s="13"/>
    </row>
    <row r="650" spans="1:19" x14ac:dyDescent="0.25">
      <c r="A650" s="7">
        <v>997</v>
      </c>
      <c r="B650" s="7">
        <v>2008</v>
      </c>
      <c r="C650" s="8" t="s">
        <v>141</v>
      </c>
      <c r="D650" s="8" t="s">
        <v>90</v>
      </c>
      <c r="E650" s="8" t="s">
        <v>91</v>
      </c>
      <c r="F650" s="7" t="s">
        <v>21</v>
      </c>
      <c r="G650" s="8" t="s">
        <v>22</v>
      </c>
      <c r="H650" s="8" t="s">
        <v>141</v>
      </c>
      <c r="I650" s="9">
        <v>41552</v>
      </c>
      <c r="J650" s="10">
        <v>0</v>
      </c>
      <c r="K650" s="10">
        <f>(J650*I650)/2000</f>
        <v>0</v>
      </c>
      <c r="L650" s="10"/>
      <c r="M650" s="11" t="s">
        <v>23</v>
      </c>
      <c r="N650" s="12"/>
      <c r="O650" s="13"/>
      <c r="P650" s="13"/>
      <c r="Q650" s="13"/>
      <c r="R650" s="13"/>
    </row>
    <row r="651" spans="1:19" x14ac:dyDescent="0.25">
      <c r="A651" s="7">
        <v>999</v>
      </c>
      <c r="B651" s="7">
        <v>2008</v>
      </c>
      <c r="C651" s="8" t="s">
        <v>148</v>
      </c>
      <c r="D651" s="8" t="s">
        <v>142</v>
      </c>
      <c r="E651" s="8" t="s">
        <v>91</v>
      </c>
      <c r="F651" s="7" t="s">
        <v>21</v>
      </c>
      <c r="G651" s="8" t="s">
        <v>22</v>
      </c>
      <c r="H651" s="8" t="s">
        <v>148</v>
      </c>
      <c r="I651" s="9">
        <v>2058.2399999999998</v>
      </c>
      <c r="J651" s="10">
        <v>0</v>
      </c>
      <c r="K651" s="10">
        <f>(J651*I651)/2000</f>
        <v>0</v>
      </c>
      <c r="L651" s="10"/>
      <c r="M651" s="11" t="s">
        <v>23</v>
      </c>
      <c r="N651" s="12"/>
      <c r="O651" s="13"/>
      <c r="P651" s="13"/>
      <c r="Q651" s="13"/>
      <c r="R651" s="13"/>
    </row>
    <row r="652" spans="1:19" x14ac:dyDescent="0.25">
      <c r="A652" s="7">
        <v>1000</v>
      </c>
      <c r="B652" s="7">
        <v>2008</v>
      </c>
      <c r="C652" s="8" t="s">
        <v>149</v>
      </c>
      <c r="D652" s="8" t="s">
        <v>142</v>
      </c>
      <c r="E652" s="8" t="s">
        <v>91</v>
      </c>
      <c r="F652" s="7" t="s">
        <v>21</v>
      </c>
      <c r="G652" s="8" t="s">
        <v>22</v>
      </c>
      <c r="H652" s="8" t="s">
        <v>149</v>
      </c>
      <c r="I652" s="9">
        <v>36091.56</v>
      </c>
      <c r="J652" s="10">
        <v>0</v>
      </c>
      <c r="K652" s="10">
        <f>(J652*I652)/2000</f>
        <v>0</v>
      </c>
      <c r="L652" s="10"/>
      <c r="M652" s="11" t="s">
        <v>23</v>
      </c>
      <c r="N652" s="12"/>
      <c r="O652" s="13"/>
      <c r="P652" s="13"/>
      <c r="Q652" s="13"/>
      <c r="R652" s="13"/>
    </row>
    <row r="653" spans="1:19" x14ac:dyDescent="0.2">
      <c r="A653" s="7">
        <v>1002</v>
      </c>
      <c r="B653" s="7">
        <v>2008</v>
      </c>
      <c r="C653" s="8" t="s">
        <v>151</v>
      </c>
      <c r="D653" s="8" t="s">
        <v>142</v>
      </c>
      <c r="E653" s="8" t="s">
        <v>91</v>
      </c>
      <c r="F653" s="7" t="s">
        <v>41</v>
      </c>
      <c r="G653" s="8" t="s">
        <v>22</v>
      </c>
      <c r="H653" s="8" t="s">
        <v>151</v>
      </c>
      <c r="I653" s="9">
        <v>1022961.27</v>
      </c>
      <c r="J653" s="17">
        <f>R653</f>
        <v>712.18637801833165</v>
      </c>
      <c r="K653" s="17">
        <f>(+I653*J653)/2000</f>
        <v>364269.54086716636</v>
      </c>
      <c r="L653" s="17"/>
      <c r="M653" s="11" t="s">
        <v>121</v>
      </c>
      <c r="N653" s="20">
        <v>5.8439999999999999E-2</v>
      </c>
      <c r="O653" s="21">
        <v>6233209</v>
      </c>
      <c r="P653" s="21">
        <f>(O653*N653)</f>
        <v>364268.73395999998</v>
      </c>
      <c r="Q653" s="21">
        <v>1022959.004</v>
      </c>
      <c r="R653" s="21">
        <f>(P653*2000)/Q653</f>
        <v>712.18637801833165</v>
      </c>
      <c r="S653" s="7" t="s">
        <v>122</v>
      </c>
    </row>
    <row r="654" spans="1:19" x14ac:dyDescent="0.25">
      <c r="A654" s="7">
        <v>1003</v>
      </c>
      <c r="B654" s="7">
        <v>2008</v>
      </c>
      <c r="C654" s="8" t="s">
        <v>152</v>
      </c>
      <c r="D654" s="8" t="s">
        <v>142</v>
      </c>
      <c r="E654" s="8" t="s">
        <v>91</v>
      </c>
      <c r="F654" s="7" t="s">
        <v>21</v>
      </c>
      <c r="G654" s="8" t="s">
        <v>22</v>
      </c>
      <c r="H654" s="8" t="s">
        <v>152</v>
      </c>
      <c r="I654" s="9">
        <v>19741.439999999999</v>
      </c>
      <c r="J654" s="10">
        <v>0</v>
      </c>
      <c r="K654" s="10">
        <f>(J654*I654)/2000</f>
        <v>0</v>
      </c>
      <c r="L654" s="10"/>
      <c r="M654" s="11" t="s">
        <v>23</v>
      </c>
      <c r="N654" s="12"/>
      <c r="O654" s="13"/>
      <c r="P654" s="13"/>
      <c r="Q654" s="13"/>
      <c r="R654" s="13"/>
    </row>
    <row r="655" spans="1:19" x14ac:dyDescent="0.2">
      <c r="A655" s="7">
        <v>1004</v>
      </c>
      <c r="B655" s="7">
        <v>2008</v>
      </c>
      <c r="C655" s="8" t="s">
        <v>153</v>
      </c>
      <c r="D655" s="8" t="s">
        <v>142</v>
      </c>
      <c r="E655" s="8" t="s">
        <v>91</v>
      </c>
      <c r="F655" s="7" t="s">
        <v>154</v>
      </c>
      <c r="G655" s="8" t="s">
        <v>22</v>
      </c>
      <c r="H655" s="8" t="s">
        <v>153</v>
      </c>
      <c r="I655" s="9">
        <v>2366.1799999999998</v>
      </c>
      <c r="J655" s="17">
        <f>R655</f>
        <v>2523.9512462867506</v>
      </c>
      <c r="K655" s="17">
        <f>(+I655*J655)/2000</f>
        <v>2986.0614799693917</v>
      </c>
      <c r="L655" s="17"/>
      <c r="M655" s="11" t="s">
        <v>154</v>
      </c>
      <c r="N655" s="20">
        <v>0.10448</v>
      </c>
      <c r="O655" s="21">
        <v>503740</v>
      </c>
      <c r="P655" s="21">
        <f>(O655*N655)</f>
        <v>52630.7552</v>
      </c>
      <c r="Q655" s="21">
        <v>41705.048999999999</v>
      </c>
      <c r="R655" s="21">
        <f>(P655*2000)/Q655</f>
        <v>2523.9512462867506</v>
      </c>
      <c r="S655" s="7" t="s">
        <v>122</v>
      </c>
    </row>
    <row r="656" spans="1:19" x14ac:dyDescent="0.25">
      <c r="A656" s="7">
        <v>1005</v>
      </c>
      <c r="B656" s="7">
        <v>2008</v>
      </c>
      <c r="C656" s="8" t="s">
        <v>155</v>
      </c>
      <c r="D656" s="8" t="s">
        <v>142</v>
      </c>
      <c r="E656" s="8" t="s">
        <v>91</v>
      </c>
      <c r="F656" s="7" t="s">
        <v>21</v>
      </c>
      <c r="G656" s="8" t="s">
        <v>22</v>
      </c>
      <c r="H656" s="8" t="s">
        <v>155</v>
      </c>
      <c r="I656" s="9">
        <v>1746.732</v>
      </c>
      <c r="J656" s="10">
        <v>0</v>
      </c>
      <c r="K656" s="10">
        <f>(J656*I656)/2000</f>
        <v>0</v>
      </c>
      <c r="L656" s="10"/>
      <c r="M656" s="11" t="s">
        <v>96</v>
      </c>
      <c r="N656" s="12"/>
      <c r="O656" s="13"/>
      <c r="P656" s="13"/>
      <c r="Q656" s="13"/>
      <c r="R656" s="13"/>
    </row>
    <row r="657" spans="1:19" x14ac:dyDescent="0.2">
      <c r="A657" s="7">
        <v>1006</v>
      </c>
      <c r="B657" s="7">
        <v>2008</v>
      </c>
      <c r="C657" s="8" t="s">
        <v>156</v>
      </c>
      <c r="D657" s="8" t="s">
        <v>142</v>
      </c>
      <c r="E657" s="8" t="s">
        <v>91</v>
      </c>
      <c r="F657" s="7" t="s">
        <v>157</v>
      </c>
      <c r="G657" s="8" t="s">
        <v>22</v>
      </c>
      <c r="H657" s="8" t="s">
        <v>156</v>
      </c>
      <c r="I657" s="9">
        <v>128135</v>
      </c>
      <c r="J657" s="17">
        <f>R657</f>
        <v>4609.4725050143998</v>
      </c>
      <c r="K657" s="17">
        <f>(+I657*J657)/2000</f>
        <v>295317.37971501006</v>
      </c>
      <c r="L657" s="17"/>
      <c r="M657" s="11" t="s">
        <v>158</v>
      </c>
      <c r="N657" s="20">
        <v>0.11289</v>
      </c>
      <c r="O657" s="21">
        <v>2615893</v>
      </c>
      <c r="P657" s="21">
        <f>(O657*N657)</f>
        <v>295308.16077000002</v>
      </c>
      <c r="Q657" s="21">
        <v>128131</v>
      </c>
      <c r="R657" s="21">
        <f>(P657*2000)/Q657</f>
        <v>4609.4725050143998</v>
      </c>
      <c r="S657" s="7" t="s">
        <v>122</v>
      </c>
    </row>
    <row r="658" spans="1:19" x14ac:dyDescent="0.25">
      <c r="A658" s="7">
        <v>1008</v>
      </c>
      <c r="B658" s="7">
        <v>2008</v>
      </c>
      <c r="C658" s="8" t="s">
        <v>160</v>
      </c>
      <c r="D658" s="8" t="s">
        <v>142</v>
      </c>
      <c r="E658" s="8" t="s">
        <v>91</v>
      </c>
      <c r="F658" s="7" t="s">
        <v>21</v>
      </c>
      <c r="G658" s="8" t="s">
        <v>22</v>
      </c>
      <c r="H658" s="8" t="s">
        <v>160</v>
      </c>
      <c r="I658" s="9">
        <v>651.84</v>
      </c>
      <c r="J658" s="10">
        <v>0</v>
      </c>
      <c r="K658" s="10">
        <f>(J658*I658)/2000</f>
        <v>0</v>
      </c>
      <c r="L658" s="10"/>
      <c r="M658" s="11" t="s">
        <v>23</v>
      </c>
      <c r="N658" s="12"/>
      <c r="O658" s="13"/>
      <c r="P658" s="13"/>
      <c r="Q658" s="13"/>
      <c r="R658" s="13"/>
    </row>
    <row r="659" spans="1:19" x14ac:dyDescent="0.2">
      <c r="A659" s="7">
        <v>1009</v>
      </c>
      <c r="B659" s="7">
        <v>2008</v>
      </c>
      <c r="C659" s="8" t="s">
        <v>161</v>
      </c>
      <c r="D659" s="8" t="s">
        <v>142</v>
      </c>
      <c r="E659" s="8" t="s">
        <v>91</v>
      </c>
      <c r="F659" s="7" t="s">
        <v>41</v>
      </c>
      <c r="G659" s="8" t="s">
        <v>22</v>
      </c>
      <c r="H659" s="8" t="s">
        <v>161</v>
      </c>
      <c r="I659" s="9">
        <v>491579.42</v>
      </c>
      <c r="J659" s="17">
        <f>R659</f>
        <v>873.94129317441275</v>
      </c>
      <c r="K659" s="17">
        <f>(+I659*J659)/2000</f>
        <v>214805.77700636387</v>
      </c>
      <c r="L659" s="17"/>
      <c r="M659" s="11" t="s">
        <v>121</v>
      </c>
      <c r="N659" s="20">
        <v>5.8439999999999999E-2</v>
      </c>
      <c r="O659" s="21">
        <v>4568893</v>
      </c>
      <c r="P659" s="21">
        <f>(O659*N659)</f>
        <v>267006.10691999999</v>
      </c>
      <c r="Q659" s="21">
        <v>611039</v>
      </c>
      <c r="R659" s="21">
        <f>(P659*2000)/Q659</f>
        <v>873.94129317441275</v>
      </c>
      <c r="S659" s="7" t="s">
        <v>122</v>
      </c>
    </row>
    <row r="660" spans="1:19" x14ac:dyDescent="0.25">
      <c r="A660" s="7">
        <v>1010</v>
      </c>
      <c r="B660" s="7">
        <v>2008</v>
      </c>
      <c r="C660" s="8" t="s">
        <v>162</v>
      </c>
      <c r="D660" s="8" t="s">
        <v>142</v>
      </c>
      <c r="E660" s="8" t="s">
        <v>91</v>
      </c>
      <c r="F660" s="7" t="s">
        <v>21</v>
      </c>
      <c r="G660" s="8" t="s">
        <v>22</v>
      </c>
      <c r="H660" s="8" t="s">
        <v>162</v>
      </c>
      <c r="I660" s="9">
        <v>73323</v>
      </c>
      <c r="J660" s="10">
        <v>0</v>
      </c>
      <c r="K660" s="10">
        <f>(J660*I660)/2000</f>
        <v>0</v>
      </c>
      <c r="L660" s="10"/>
      <c r="M660" s="11" t="s">
        <v>23</v>
      </c>
      <c r="N660" s="12"/>
      <c r="O660" s="13"/>
      <c r="P660" s="13"/>
      <c r="Q660" s="13"/>
      <c r="R660" s="13"/>
    </row>
    <row r="661" spans="1:19" x14ac:dyDescent="0.25">
      <c r="A661" s="7">
        <v>1011</v>
      </c>
      <c r="B661" s="7">
        <v>2008</v>
      </c>
      <c r="C661" s="8" t="s">
        <v>163</v>
      </c>
      <c r="D661" s="8" t="s">
        <v>142</v>
      </c>
      <c r="E661" s="8" t="s">
        <v>91</v>
      </c>
      <c r="F661" s="7" t="s">
        <v>21</v>
      </c>
      <c r="G661" s="8" t="s">
        <v>22</v>
      </c>
      <c r="H661" s="8" t="s">
        <v>163</v>
      </c>
      <c r="I661" s="9">
        <v>11993.8</v>
      </c>
      <c r="J661" s="10">
        <v>0</v>
      </c>
      <c r="K661" s="10">
        <f>(J661*I661)/2000</f>
        <v>0</v>
      </c>
      <c r="L661" s="10"/>
      <c r="M661" s="11" t="s">
        <v>23</v>
      </c>
      <c r="N661" s="12"/>
      <c r="O661" s="13"/>
      <c r="P661" s="13"/>
      <c r="Q661" s="13"/>
      <c r="R661" s="13"/>
    </row>
    <row r="662" spans="1:19" x14ac:dyDescent="0.25">
      <c r="A662" s="7">
        <v>1013</v>
      </c>
      <c r="B662" s="7">
        <v>2008</v>
      </c>
      <c r="C662" s="8" t="s">
        <v>167</v>
      </c>
      <c r="D662" s="8" t="s">
        <v>165</v>
      </c>
      <c r="E662" s="8" t="s">
        <v>38</v>
      </c>
      <c r="F662" s="7" t="s">
        <v>39</v>
      </c>
      <c r="G662" s="8" t="s">
        <v>22</v>
      </c>
      <c r="H662" s="8" t="s">
        <v>167</v>
      </c>
      <c r="I662" s="9">
        <v>228885.04</v>
      </c>
      <c r="J662" s="9">
        <f>'[1]Rates for Discussion'!$D$10</f>
        <v>1024.4699545804308</v>
      </c>
      <c r="K662" s="9">
        <f t="shared" ref="K662:K693" si="23">(I662*J662)/2000</f>
        <v>117242.92326647004</v>
      </c>
      <c r="N662" s="12"/>
      <c r="O662" s="13"/>
      <c r="P662" s="13"/>
      <c r="Q662" s="13"/>
      <c r="R662" s="13"/>
    </row>
    <row r="663" spans="1:19" x14ac:dyDescent="0.25">
      <c r="A663" s="7">
        <v>1014</v>
      </c>
      <c r="B663" s="7">
        <v>2008</v>
      </c>
      <c r="C663" s="8" t="s">
        <v>92</v>
      </c>
      <c r="D663" s="8" t="s">
        <v>165</v>
      </c>
      <c r="E663" s="8" t="s">
        <v>38</v>
      </c>
      <c r="F663" s="7" t="s">
        <v>39</v>
      </c>
      <c r="G663" s="8" t="s">
        <v>22</v>
      </c>
      <c r="H663" s="8" t="s">
        <v>92</v>
      </c>
      <c r="I663" s="9">
        <v>54188</v>
      </c>
      <c r="J663" s="9">
        <f>'[1]Rates for Discussion'!$D$10</f>
        <v>1024.4699545804308</v>
      </c>
      <c r="K663" s="9">
        <f t="shared" si="23"/>
        <v>27756.988949402192</v>
      </c>
      <c r="N663" s="12"/>
      <c r="O663" s="13"/>
      <c r="P663" s="13"/>
      <c r="Q663" s="13"/>
      <c r="R663" s="13"/>
    </row>
    <row r="664" spans="1:19" x14ac:dyDescent="0.25">
      <c r="A664" s="7">
        <v>1015</v>
      </c>
      <c r="B664" s="7">
        <v>2008</v>
      </c>
      <c r="C664" s="8" t="s">
        <v>169</v>
      </c>
      <c r="D664" s="8" t="s">
        <v>165</v>
      </c>
      <c r="E664" s="8" t="s">
        <v>38</v>
      </c>
      <c r="F664" s="7" t="s">
        <v>39</v>
      </c>
      <c r="G664" s="8" t="s">
        <v>22</v>
      </c>
      <c r="H664" s="8" t="s">
        <v>169</v>
      </c>
      <c r="I664" s="9">
        <v>82433</v>
      </c>
      <c r="J664" s="9">
        <f>'[1]Rates for Discussion'!$D$10</f>
        <v>1024.4699545804308</v>
      </c>
      <c r="K664" s="9">
        <f t="shared" si="23"/>
        <v>42225.065882964329</v>
      </c>
      <c r="N664" s="12"/>
      <c r="O664" s="13"/>
      <c r="P664" s="13"/>
      <c r="Q664" s="13"/>
      <c r="R664" s="13"/>
    </row>
    <row r="665" spans="1:19" x14ac:dyDescent="0.25">
      <c r="A665" s="7">
        <v>1016</v>
      </c>
      <c r="B665" s="7">
        <v>2008</v>
      </c>
      <c r="C665" s="8" t="s">
        <v>170</v>
      </c>
      <c r="D665" s="8" t="s">
        <v>165</v>
      </c>
      <c r="E665" s="8" t="s">
        <v>38</v>
      </c>
      <c r="F665" s="7" t="s">
        <v>39</v>
      </c>
      <c r="G665" s="8" t="s">
        <v>22</v>
      </c>
      <c r="H665" s="8" t="s">
        <v>170</v>
      </c>
      <c r="I665" s="9">
        <v>5473</v>
      </c>
      <c r="J665" s="9">
        <f>'[1]Rates for Discussion'!$D$10</f>
        <v>1024.4699545804308</v>
      </c>
      <c r="K665" s="9">
        <f t="shared" si="23"/>
        <v>2803.4620307093492</v>
      </c>
      <c r="N665" s="12"/>
      <c r="O665" s="13"/>
      <c r="P665" s="13"/>
      <c r="Q665" s="13"/>
      <c r="R665" s="13"/>
    </row>
    <row r="666" spans="1:19" x14ac:dyDescent="0.25">
      <c r="A666" s="7">
        <v>1017</v>
      </c>
      <c r="B666" s="7">
        <v>2008</v>
      </c>
      <c r="C666" s="8" t="s">
        <v>171</v>
      </c>
      <c r="D666" s="8" t="s">
        <v>165</v>
      </c>
      <c r="E666" s="8" t="s">
        <v>38</v>
      </c>
      <c r="F666" s="7" t="s">
        <v>39</v>
      </c>
      <c r="G666" s="8" t="s">
        <v>22</v>
      </c>
      <c r="H666" s="8" t="s">
        <v>171</v>
      </c>
      <c r="I666" s="9">
        <v>4193</v>
      </c>
      <c r="J666" s="9">
        <f>'[1]Rates for Discussion'!$D$10</f>
        <v>1024.4699545804308</v>
      </c>
      <c r="K666" s="9">
        <f t="shared" si="23"/>
        <v>2147.8012597778734</v>
      </c>
      <c r="N666" s="12"/>
      <c r="O666" s="13"/>
      <c r="P666" s="13"/>
      <c r="Q666" s="13"/>
      <c r="R666" s="13"/>
    </row>
    <row r="667" spans="1:19" x14ac:dyDescent="0.25">
      <c r="A667" s="7">
        <v>1018</v>
      </c>
      <c r="B667" s="7">
        <v>2008</v>
      </c>
      <c r="C667" s="8" t="s">
        <v>98</v>
      </c>
      <c r="D667" s="8" t="s">
        <v>165</v>
      </c>
      <c r="E667" s="8" t="s">
        <v>38</v>
      </c>
      <c r="F667" s="7" t="s">
        <v>39</v>
      </c>
      <c r="G667" s="8" t="s">
        <v>22</v>
      </c>
      <c r="H667" s="8" t="s">
        <v>98</v>
      </c>
      <c r="I667" s="9">
        <v>-1458513</v>
      </c>
      <c r="J667" s="9">
        <f>'[1]Rates for Discussion'!$D$10</f>
        <v>1024.4699545804308</v>
      </c>
      <c r="K667" s="9">
        <f t="shared" si="23"/>
        <v>-747101.37343248387</v>
      </c>
      <c r="N667" s="12"/>
      <c r="O667" s="13"/>
      <c r="P667" s="13"/>
      <c r="Q667" s="13"/>
      <c r="R667" s="13"/>
    </row>
    <row r="668" spans="1:19" x14ac:dyDescent="0.25">
      <c r="A668" s="7">
        <v>1019</v>
      </c>
      <c r="B668" s="7">
        <v>2008</v>
      </c>
      <c r="C668" s="8" t="s">
        <v>174</v>
      </c>
      <c r="D668" s="8" t="s">
        <v>165</v>
      </c>
      <c r="E668" s="8" t="s">
        <v>38</v>
      </c>
      <c r="F668" s="7" t="s">
        <v>39</v>
      </c>
      <c r="G668" s="8" t="s">
        <v>22</v>
      </c>
      <c r="H668" s="8" t="s">
        <v>174</v>
      </c>
      <c r="I668" s="9">
        <v>8471</v>
      </c>
      <c r="J668" s="9">
        <f>'[1]Rates for Discussion'!$D$10</f>
        <v>1024.4699545804308</v>
      </c>
      <c r="K668" s="9">
        <f t="shared" si="23"/>
        <v>4339.142492625414</v>
      </c>
      <c r="N668" s="12"/>
      <c r="O668" s="13"/>
      <c r="P668" s="13"/>
      <c r="Q668" s="13"/>
      <c r="R668" s="13"/>
    </row>
    <row r="669" spans="1:19" x14ac:dyDescent="0.25">
      <c r="A669" s="7">
        <v>1020</v>
      </c>
      <c r="B669" s="7">
        <v>2008</v>
      </c>
      <c r="C669" s="8" t="s">
        <v>69</v>
      </c>
      <c r="D669" s="8" t="s">
        <v>165</v>
      </c>
      <c r="E669" s="8" t="s">
        <v>38</v>
      </c>
      <c r="F669" s="7" t="s">
        <v>39</v>
      </c>
      <c r="G669" s="8" t="s">
        <v>22</v>
      </c>
      <c r="H669" s="8" t="s">
        <v>69</v>
      </c>
      <c r="I669" s="9">
        <v>287771</v>
      </c>
      <c r="J669" s="9">
        <f>'[1]Rates for Discussion'!$D$10</f>
        <v>1024.4699545804308</v>
      </c>
      <c r="K669" s="9">
        <f t="shared" si="23"/>
        <v>147406.37164978258</v>
      </c>
      <c r="N669" s="12"/>
      <c r="O669" s="13"/>
      <c r="P669" s="13"/>
      <c r="Q669" s="13"/>
      <c r="R669" s="13"/>
    </row>
    <row r="670" spans="1:19" x14ac:dyDescent="0.25">
      <c r="A670" s="7">
        <v>1021</v>
      </c>
      <c r="B670" s="7">
        <v>2008</v>
      </c>
      <c r="C670" s="8" t="s">
        <v>177</v>
      </c>
      <c r="D670" s="8" t="s">
        <v>165</v>
      </c>
      <c r="E670" s="8" t="s">
        <v>38</v>
      </c>
      <c r="F670" s="7" t="s">
        <v>39</v>
      </c>
      <c r="G670" s="8" t="s">
        <v>22</v>
      </c>
      <c r="H670" s="8" t="s">
        <v>177</v>
      </c>
      <c r="I670" s="9">
        <v>1205</v>
      </c>
      <c r="J670" s="9">
        <f>'[1]Rates for Discussion'!$D$10</f>
        <v>1024.4699545804308</v>
      </c>
      <c r="K670" s="9">
        <f t="shared" si="23"/>
        <v>617.24314763470966</v>
      </c>
      <c r="N670" s="12"/>
      <c r="O670" s="13"/>
      <c r="P670" s="13"/>
      <c r="Q670" s="13"/>
      <c r="R670" s="13"/>
    </row>
    <row r="671" spans="1:19" x14ac:dyDescent="0.25">
      <c r="A671" s="7">
        <v>1022</v>
      </c>
      <c r="B671" s="7">
        <v>2008</v>
      </c>
      <c r="C671" s="8" t="s">
        <v>70</v>
      </c>
      <c r="D671" s="8" t="s">
        <v>165</v>
      </c>
      <c r="E671" s="8" t="s">
        <v>38</v>
      </c>
      <c r="F671" s="7" t="s">
        <v>39</v>
      </c>
      <c r="G671" s="8" t="s">
        <v>22</v>
      </c>
      <c r="H671" s="8" t="s">
        <v>70</v>
      </c>
      <c r="I671" s="9">
        <v>156466</v>
      </c>
      <c r="J671" s="9">
        <f>'[1]Rates for Discussion'!$D$10</f>
        <v>1024.4699545804308</v>
      </c>
      <c r="K671" s="9">
        <f t="shared" si="23"/>
        <v>80147.357956690845</v>
      </c>
      <c r="N671" s="12"/>
      <c r="O671" s="13"/>
      <c r="P671" s="13"/>
      <c r="Q671" s="13"/>
      <c r="R671" s="13"/>
    </row>
    <row r="672" spans="1:19" x14ac:dyDescent="0.25">
      <c r="A672" s="7">
        <v>1023</v>
      </c>
      <c r="B672" s="7">
        <v>2008</v>
      </c>
      <c r="C672" s="8" t="s">
        <v>183</v>
      </c>
      <c r="D672" s="8" t="s">
        <v>165</v>
      </c>
      <c r="E672" s="8" t="s">
        <v>38</v>
      </c>
      <c r="F672" s="7" t="s">
        <v>39</v>
      </c>
      <c r="G672" s="8" t="s">
        <v>22</v>
      </c>
      <c r="H672" s="8" t="s">
        <v>183</v>
      </c>
      <c r="I672" s="9">
        <v>60076</v>
      </c>
      <c r="J672" s="9">
        <f>'[1]Rates for Discussion'!$D$10</f>
        <v>1024.4699545804308</v>
      </c>
      <c r="K672" s="9">
        <f t="shared" si="23"/>
        <v>30773.02849568698</v>
      </c>
      <c r="N672" s="12"/>
      <c r="O672" s="13"/>
      <c r="P672" s="13"/>
      <c r="Q672" s="13"/>
      <c r="R672" s="13"/>
    </row>
    <row r="673" spans="1:18" x14ac:dyDescent="0.25">
      <c r="A673" s="7">
        <v>1024</v>
      </c>
      <c r="B673" s="7">
        <v>2008</v>
      </c>
      <c r="C673" s="8" t="s">
        <v>85</v>
      </c>
      <c r="D673" s="8" t="s">
        <v>165</v>
      </c>
      <c r="E673" s="8" t="s">
        <v>38</v>
      </c>
      <c r="F673" s="7" t="s">
        <v>39</v>
      </c>
      <c r="G673" s="8" t="s">
        <v>22</v>
      </c>
      <c r="H673" s="8" t="s">
        <v>85</v>
      </c>
      <c r="I673" s="9">
        <v>176981</v>
      </c>
      <c r="J673" s="9">
        <f>'[1]Rates for Discussion'!$D$10</f>
        <v>1024.4699545804308</v>
      </c>
      <c r="K673" s="9">
        <f t="shared" si="23"/>
        <v>90655.858515799613</v>
      </c>
      <c r="N673" s="12"/>
      <c r="O673" s="13"/>
      <c r="P673" s="13"/>
      <c r="Q673" s="13"/>
      <c r="R673" s="13"/>
    </row>
    <row r="674" spans="1:18" x14ac:dyDescent="0.25">
      <c r="A674" s="7">
        <v>1025</v>
      </c>
      <c r="B674" s="7">
        <v>2008</v>
      </c>
      <c r="C674" s="8" t="s">
        <v>189</v>
      </c>
      <c r="D674" s="8" t="s">
        <v>165</v>
      </c>
      <c r="E674" s="8" t="s">
        <v>38</v>
      </c>
      <c r="F674" s="7" t="s">
        <v>39</v>
      </c>
      <c r="G674" s="8" t="s">
        <v>22</v>
      </c>
      <c r="H674" s="8" t="s">
        <v>189</v>
      </c>
      <c r="I674" s="9">
        <v>29829</v>
      </c>
      <c r="J674" s="9">
        <f>'[1]Rates for Discussion'!$D$10</f>
        <v>1024.4699545804308</v>
      </c>
      <c r="K674" s="9">
        <f t="shared" si="23"/>
        <v>15279.457137589834</v>
      </c>
      <c r="N674" s="12"/>
      <c r="O674" s="13"/>
      <c r="P674" s="13"/>
      <c r="Q674" s="13"/>
      <c r="R674" s="13"/>
    </row>
    <row r="675" spans="1:18" x14ac:dyDescent="0.25">
      <c r="A675" s="7">
        <v>1026</v>
      </c>
      <c r="B675" s="7">
        <v>2008</v>
      </c>
      <c r="C675" s="8" t="s">
        <v>190</v>
      </c>
      <c r="D675" s="8" t="s">
        <v>165</v>
      </c>
      <c r="E675" s="8" t="s">
        <v>38</v>
      </c>
      <c r="F675" s="7" t="s">
        <v>39</v>
      </c>
      <c r="G675" s="8" t="s">
        <v>22</v>
      </c>
      <c r="H675" s="8" t="s">
        <v>190</v>
      </c>
      <c r="I675" s="9">
        <v>260284</v>
      </c>
      <c r="J675" s="9">
        <f>'[1]Rates for Discussion'!$D$10</f>
        <v>1024.4699545804308</v>
      </c>
      <c r="K675" s="9">
        <f t="shared" si="23"/>
        <v>133326.56882900643</v>
      </c>
      <c r="N675" s="12"/>
      <c r="O675" s="13"/>
      <c r="P675" s="13"/>
      <c r="Q675" s="13"/>
      <c r="R675" s="13"/>
    </row>
    <row r="676" spans="1:18" x14ac:dyDescent="0.25">
      <c r="A676" s="7">
        <v>1027</v>
      </c>
      <c r="B676" s="7">
        <v>2008</v>
      </c>
      <c r="C676" s="8" t="s">
        <v>71</v>
      </c>
      <c r="D676" s="8" t="s">
        <v>165</v>
      </c>
      <c r="E676" s="8" t="s">
        <v>38</v>
      </c>
      <c r="F676" s="7" t="s">
        <v>39</v>
      </c>
      <c r="G676" s="8" t="s">
        <v>22</v>
      </c>
      <c r="H676" s="8" t="s">
        <v>71</v>
      </c>
      <c r="I676" s="9">
        <v>447128</v>
      </c>
      <c r="J676" s="9">
        <f>'[1]Rates for Discussion'!$D$10</f>
        <v>1024.4699545804308</v>
      </c>
      <c r="K676" s="9">
        <f t="shared" si="23"/>
        <v>229034.60092581942</v>
      </c>
      <c r="N676" s="12"/>
      <c r="O676" s="13"/>
      <c r="P676" s="13"/>
      <c r="Q676" s="13"/>
      <c r="R676" s="13"/>
    </row>
    <row r="677" spans="1:18" x14ac:dyDescent="0.25">
      <c r="A677" s="7">
        <v>1028</v>
      </c>
      <c r="B677" s="7">
        <v>2008</v>
      </c>
      <c r="C677" s="8" t="s">
        <v>192</v>
      </c>
      <c r="D677" s="8" t="s">
        <v>165</v>
      </c>
      <c r="E677" s="8" t="s">
        <v>38</v>
      </c>
      <c r="F677" s="7" t="s">
        <v>39</v>
      </c>
      <c r="G677" s="8" t="s">
        <v>22</v>
      </c>
      <c r="H677" s="8" t="s">
        <v>192</v>
      </c>
      <c r="I677" s="9">
        <v>30330</v>
      </c>
      <c r="J677" s="9">
        <f>'[1]Rates for Discussion'!$D$10</f>
        <v>1024.4699545804308</v>
      </c>
      <c r="K677" s="9">
        <f t="shared" si="23"/>
        <v>15536.086861212232</v>
      </c>
      <c r="N677" s="12"/>
      <c r="O677" s="13"/>
      <c r="P677" s="13"/>
      <c r="Q677" s="13"/>
      <c r="R677" s="13"/>
    </row>
    <row r="678" spans="1:18" x14ac:dyDescent="0.25">
      <c r="A678" s="7">
        <v>1029</v>
      </c>
      <c r="B678" s="7">
        <v>2008</v>
      </c>
      <c r="C678" s="8" t="s">
        <v>109</v>
      </c>
      <c r="D678" s="8" t="s">
        <v>165</v>
      </c>
      <c r="E678" s="8" t="s">
        <v>38</v>
      </c>
      <c r="F678" s="7" t="s">
        <v>39</v>
      </c>
      <c r="G678" s="8" t="s">
        <v>22</v>
      </c>
      <c r="H678" s="8" t="s">
        <v>109</v>
      </c>
      <c r="I678" s="9">
        <v>28450</v>
      </c>
      <c r="J678" s="9">
        <f>'[1]Rates for Discussion'!$D$10</f>
        <v>1024.4699545804308</v>
      </c>
      <c r="K678" s="9">
        <f t="shared" si="23"/>
        <v>14573.085103906627</v>
      </c>
      <c r="N678" s="12"/>
      <c r="O678" s="13"/>
      <c r="P678" s="13"/>
      <c r="Q678" s="13"/>
      <c r="R678" s="13"/>
    </row>
    <row r="679" spans="1:18" x14ac:dyDescent="0.25">
      <c r="A679" s="7">
        <v>1030</v>
      </c>
      <c r="B679" s="7">
        <v>2008</v>
      </c>
      <c r="C679" s="8" t="s">
        <v>193</v>
      </c>
      <c r="D679" s="8" t="s">
        <v>165</v>
      </c>
      <c r="E679" s="8" t="s">
        <v>38</v>
      </c>
      <c r="F679" s="7" t="s">
        <v>39</v>
      </c>
      <c r="G679" s="8" t="s">
        <v>22</v>
      </c>
      <c r="H679" s="8" t="s">
        <v>193</v>
      </c>
      <c r="I679" s="9">
        <v>43073</v>
      </c>
      <c r="J679" s="9">
        <f>'[1]Rates for Discussion'!$D$10</f>
        <v>1024.4699545804308</v>
      </c>
      <c r="K679" s="9">
        <f t="shared" si="23"/>
        <v>22063.497176821449</v>
      </c>
      <c r="N679" s="12"/>
      <c r="O679" s="13"/>
      <c r="P679" s="13"/>
      <c r="Q679" s="13"/>
      <c r="R679" s="13"/>
    </row>
    <row r="680" spans="1:18" x14ac:dyDescent="0.25">
      <c r="A680" s="7">
        <v>1031</v>
      </c>
      <c r="B680" s="7">
        <v>2008</v>
      </c>
      <c r="C680" s="8" t="s">
        <v>73</v>
      </c>
      <c r="D680" s="8" t="s">
        <v>165</v>
      </c>
      <c r="E680" s="8" t="s">
        <v>38</v>
      </c>
      <c r="F680" s="7" t="s">
        <v>39</v>
      </c>
      <c r="G680" s="8" t="s">
        <v>22</v>
      </c>
      <c r="H680" s="8" t="s">
        <v>73</v>
      </c>
      <c r="I680" s="9">
        <v>239272</v>
      </c>
      <c r="J680" s="9">
        <f>'[1]Rates for Discussion'!$D$10</f>
        <v>1024.4699545804308</v>
      </c>
      <c r="K680" s="9">
        <f t="shared" si="23"/>
        <v>122563.48748618441</v>
      </c>
      <c r="N680" s="12"/>
      <c r="O680" s="13"/>
      <c r="P680" s="13"/>
      <c r="Q680" s="13"/>
      <c r="R680" s="13"/>
    </row>
    <row r="681" spans="1:18" x14ac:dyDescent="0.25">
      <c r="A681" s="7">
        <v>1032</v>
      </c>
      <c r="B681" s="7">
        <v>2008</v>
      </c>
      <c r="C681" s="8" t="s">
        <v>198</v>
      </c>
      <c r="D681" s="8" t="s">
        <v>165</v>
      </c>
      <c r="E681" s="8" t="s">
        <v>38</v>
      </c>
      <c r="F681" s="7" t="s">
        <v>39</v>
      </c>
      <c r="G681" s="8" t="s">
        <v>22</v>
      </c>
      <c r="H681" s="8" t="s">
        <v>198</v>
      </c>
      <c r="I681" s="9">
        <v>868</v>
      </c>
      <c r="J681" s="9">
        <f>'[1]Rates for Discussion'!$D$10</f>
        <v>1024.4699545804308</v>
      </c>
      <c r="K681" s="9">
        <f t="shared" si="23"/>
        <v>444.61996028790696</v>
      </c>
      <c r="N681" s="12"/>
      <c r="O681" s="13"/>
      <c r="P681" s="13"/>
      <c r="Q681" s="13"/>
      <c r="R681" s="13"/>
    </row>
    <row r="682" spans="1:18" x14ac:dyDescent="0.25">
      <c r="A682" s="7">
        <v>1033</v>
      </c>
      <c r="B682" s="7">
        <v>2008</v>
      </c>
      <c r="C682" s="8" t="s">
        <v>200</v>
      </c>
      <c r="D682" s="8" t="s">
        <v>165</v>
      </c>
      <c r="E682" s="8" t="s">
        <v>38</v>
      </c>
      <c r="F682" s="7" t="s">
        <v>39</v>
      </c>
      <c r="G682" s="8" t="s">
        <v>22</v>
      </c>
      <c r="H682" s="8" t="s">
        <v>200</v>
      </c>
      <c r="I682" s="9">
        <v>123300</v>
      </c>
      <c r="J682" s="9">
        <f>'[1]Rates for Discussion'!$D$10</f>
        <v>1024.4699545804308</v>
      </c>
      <c r="K682" s="9">
        <f t="shared" si="23"/>
        <v>63158.57269988356</v>
      </c>
      <c r="N682" s="12"/>
      <c r="O682" s="13"/>
      <c r="P682" s="13"/>
      <c r="Q682" s="13"/>
      <c r="R682" s="13"/>
    </row>
    <row r="683" spans="1:18" x14ac:dyDescent="0.25">
      <c r="A683" s="7">
        <v>1034</v>
      </c>
      <c r="B683" s="7">
        <v>2008</v>
      </c>
      <c r="C683" s="8" t="s">
        <v>202</v>
      </c>
      <c r="D683" s="8" t="s">
        <v>165</v>
      </c>
      <c r="E683" s="8" t="s">
        <v>38</v>
      </c>
      <c r="F683" s="7" t="s">
        <v>39</v>
      </c>
      <c r="G683" s="8" t="s">
        <v>22</v>
      </c>
      <c r="H683" s="8" t="s">
        <v>202</v>
      </c>
      <c r="I683" s="9">
        <v>145965</v>
      </c>
      <c r="J683" s="9">
        <f>'[1]Rates for Discussion'!$D$10</f>
        <v>1024.4699545804308</v>
      </c>
      <c r="K683" s="9">
        <f t="shared" si="23"/>
        <v>74768.378460166292</v>
      </c>
      <c r="N683" s="12"/>
      <c r="O683" s="13"/>
      <c r="P683" s="13"/>
      <c r="Q683" s="13"/>
      <c r="R683" s="13"/>
    </row>
    <row r="684" spans="1:18" x14ac:dyDescent="0.25">
      <c r="A684" s="7">
        <v>1035</v>
      </c>
      <c r="B684" s="7">
        <v>2008</v>
      </c>
      <c r="C684" s="8" t="s">
        <v>74</v>
      </c>
      <c r="D684" s="8" t="s">
        <v>165</v>
      </c>
      <c r="E684" s="8" t="s">
        <v>38</v>
      </c>
      <c r="F684" s="7" t="s">
        <v>39</v>
      </c>
      <c r="G684" s="8" t="s">
        <v>22</v>
      </c>
      <c r="H684" s="8" t="s">
        <v>74</v>
      </c>
      <c r="I684" s="9">
        <v>4960</v>
      </c>
      <c r="J684" s="9">
        <f>'[1]Rates for Discussion'!$D$10</f>
        <v>1024.4699545804308</v>
      </c>
      <c r="K684" s="9">
        <f t="shared" si="23"/>
        <v>2540.6854873594684</v>
      </c>
      <c r="N684" s="12"/>
      <c r="O684" s="13"/>
      <c r="P684" s="13"/>
      <c r="Q684" s="13"/>
      <c r="R684" s="13"/>
    </row>
    <row r="685" spans="1:18" x14ac:dyDescent="0.25">
      <c r="A685" s="7">
        <v>1036</v>
      </c>
      <c r="B685" s="7">
        <v>2008</v>
      </c>
      <c r="C685" s="8" t="s">
        <v>203</v>
      </c>
      <c r="D685" s="8" t="s">
        <v>165</v>
      </c>
      <c r="E685" s="8" t="s">
        <v>38</v>
      </c>
      <c r="F685" s="7" t="s">
        <v>39</v>
      </c>
      <c r="G685" s="8" t="s">
        <v>22</v>
      </c>
      <c r="H685" s="8" t="s">
        <v>203</v>
      </c>
      <c r="I685" s="9">
        <v>40063</v>
      </c>
      <c r="J685" s="9">
        <f>'[1]Rates for Discussion'!$D$10</f>
        <v>1024.4699545804308</v>
      </c>
      <c r="K685" s="9">
        <f t="shared" si="23"/>
        <v>20521.6698951779</v>
      </c>
      <c r="N685" s="12"/>
      <c r="O685" s="13"/>
      <c r="P685" s="13"/>
      <c r="Q685" s="13"/>
      <c r="R685" s="13"/>
    </row>
    <row r="686" spans="1:18" x14ac:dyDescent="0.25">
      <c r="A686" s="7">
        <v>1037</v>
      </c>
      <c r="B686" s="7">
        <v>2008</v>
      </c>
      <c r="C686" s="8" t="s">
        <v>204</v>
      </c>
      <c r="D686" s="8" t="s">
        <v>165</v>
      </c>
      <c r="E686" s="8" t="s">
        <v>38</v>
      </c>
      <c r="F686" s="7" t="s">
        <v>39</v>
      </c>
      <c r="G686" s="8" t="s">
        <v>22</v>
      </c>
      <c r="H686" s="8" t="s">
        <v>204</v>
      </c>
      <c r="I686" s="9">
        <v>10385</v>
      </c>
      <c r="J686" s="9">
        <f>'[1]Rates for Discussion'!$D$10</f>
        <v>1024.4699545804308</v>
      </c>
      <c r="K686" s="9">
        <f t="shared" si="23"/>
        <v>5319.5602391588864</v>
      </c>
      <c r="N686" s="12"/>
      <c r="O686" s="13"/>
      <c r="P686" s="13"/>
      <c r="Q686" s="13"/>
      <c r="R686" s="13"/>
    </row>
    <row r="687" spans="1:18" x14ac:dyDescent="0.25">
      <c r="A687" s="7">
        <v>1038</v>
      </c>
      <c r="B687" s="7">
        <v>2008</v>
      </c>
      <c r="C687" s="8" t="s">
        <v>205</v>
      </c>
      <c r="D687" s="8" t="s">
        <v>165</v>
      </c>
      <c r="E687" s="8" t="s">
        <v>38</v>
      </c>
      <c r="F687" s="7" t="s">
        <v>39</v>
      </c>
      <c r="G687" s="8" t="s">
        <v>22</v>
      </c>
      <c r="H687" s="8" t="s">
        <v>205</v>
      </c>
      <c r="I687" s="9">
        <v>14297</v>
      </c>
      <c r="J687" s="9">
        <f>'[1]Rates for Discussion'!$D$10</f>
        <v>1024.4699545804308</v>
      </c>
      <c r="K687" s="9">
        <f t="shared" si="23"/>
        <v>7323.4234703182092</v>
      </c>
      <c r="N687" s="12"/>
      <c r="O687" s="13"/>
      <c r="P687" s="13"/>
      <c r="Q687" s="13"/>
      <c r="R687" s="13"/>
    </row>
    <row r="688" spans="1:18" x14ac:dyDescent="0.25">
      <c r="A688" s="7">
        <v>1039</v>
      </c>
      <c r="B688" s="7">
        <v>2008</v>
      </c>
      <c r="C688" s="8" t="s">
        <v>206</v>
      </c>
      <c r="D688" s="8" t="s">
        <v>165</v>
      </c>
      <c r="E688" s="8" t="s">
        <v>38</v>
      </c>
      <c r="F688" s="7" t="s">
        <v>39</v>
      </c>
      <c r="G688" s="8" t="s">
        <v>22</v>
      </c>
      <c r="H688" s="8" t="s">
        <v>206</v>
      </c>
      <c r="I688" s="9">
        <v>2000</v>
      </c>
      <c r="J688" s="9">
        <f>'[1]Rates for Discussion'!$D$10</f>
        <v>1024.4699545804308</v>
      </c>
      <c r="K688" s="9">
        <f t="shared" si="23"/>
        <v>1024.4699545804308</v>
      </c>
      <c r="N688" s="12"/>
      <c r="O688" s="13"/>
      <c r="P688" s="13"/>
      <c r="Q688" s="13"/>
      <c r="R688" s="13"/>
    </row>
    <row r="689" spans="1:18" x14ac:dyDescent="0.25">
      <c r="A689" s="7">
        <v>1040</v>
      </c>
      <c r="B689" s="7">
        <v>2008</v>
      </c>
      <c r="C689" s="8" t="s">
        <v>207</v>
      </c>
      <c r="D689" s="8" t="s">
        <v>165</v>
      </c>
      <c r="E689" s="8" t="s">
        <v>38</v>
      </c>
      <c r="F689" s="7" t="s">
        <v>39</v>
      </c>
      <c r="G689" s="8" t="s">
        <v>22</v>
      </c>
      <c r="H689" s="8" t="s">
        <v>207</v>
      </c>
      <c r="I689" s="9">
        <v>448401</v>
      </c>
      <c r="J689" s="9">
        <f>'[1]Rates for Discussion'!$D$10</f>
        <v>1024.4699545804308</v>
      </c>
      <c r="K689" s="9">
        <f t="shared" si="23"/>
        <v>229686.67605190986</v>
      </c>
      <c r="N689" s="12"/>
      <c r="O689" s="13"/>
      <c r="P689" s="13"/>
      <c r="Q689" s="13"/>
      <c r="R689" s="13"/>
    </row>
    <row r="690" spans="1:18" x14ac:dyDescent="0.25">
      <c r="A690" s="7">
        <v>1041</v>
      </c>
      <c r="B690" s="7">
        <v>2008</v>
      </c>
      <c r="C690" s="8" t="s">
        <v>209</v>
      </c>
      <c r="D690" s="8" t="s">
        <v>165</v>
      </c>
      <c r="E690" s="8" t="s">
        <v>38</v>
      </c>
      <c r="F690" s="7" t="s">
        <v>39</v>
      </c>
      <c r="G690" s="8" t="s">
        <v>22</v>
      </c>
      <c r="H690" s="8" t="s">
        <v>209</v>
      </c>
      <c r="I690" s="9">
        <v>55219</v>
      </c>
      <c r="J690" s="9">
        <f>'[1]Rates for Discussion'!$D$10</f>
        <v>1024.4699545804308</v>
      </c>
      <c r="K690" s="9">
        <f t="shared" si="23"/>
        <v>28285.103210988404</v>
      </c>
      <c r="N690" s="12"/>
      <c r="O690" s="13"/>
      <c r="P690" s="13"/>
      <c r="Q690" s="13"/>
      <c r="R690" s="13"/>
    </row>
    <row r="691" spans="1:18" x14ac:dyDescent="0.25">
      <c r="A691" s="7">
        <v>1042</v>
      </c>
      <c r="B691" s="7">
        <v>2008</v>
      </c>
      <c r="C691" s="8" t="s">
        <v>210</v>
      </c>
      <c r="D691" s="8" t="s">
        <v>165</v>
      </c>
      <c r="E691" s="8" t="s">
        <v>38</v>
      </c>
      <c r="F691" s="7" t="s">
        <v>39</v>
      </c>
      <c r="G691" s="8" t="s">
        <v>22</v>
      </c>
      <c r="H691" s="8" t="s">
        <v>210</v>
      </c>
      <c r="I691" s="9">
        <v>2400</v>
      </c>
      <c r="J691" s="9">
        <f>'[1]Rates for Discussion'!$D$10</f>
        <v>1024.4699545804308</v>
      </c>
      <c r="K691" s="9">
        <f t="shared" si="23"/>
        <v>1229.3639454965171</v>
      </c>
      <c r="N691" s="12"/>
      <c r="O691" s="13"/>
      <c r="P691" s="13"/>
      <c r="Q691" s="13"/>
      <c r="R691" s="13"/>
    </row>
    <row r="692" spans="1:18" x14ac:dyDescent="0.25">
      <c r="A692" s="7">
        <v>1043</v>
      </c>
      <c r="B692" s="7">
        <v>2008</v>
      </c>
      <c r="C692" s="8" t="s">
        <v>213</v>
      </c>
      <c r="D692" s="8" t="s">
        <v>165</v>
      </c>
      <c r="E692" s="8" t="s">
        <v>38</v>
      </c>
      <c r="F692" s="7" t="s">
        <v>39</v>
      </c>
      <c r="G692" s="8" t="s">
        <v>22</v>
      </c>
      <c r="H692" s="8" t="s">
        <v>213</v>
      </c>
      <c r="I692" s="9">
        <v>36400</v>
      </c>
      <c r="J692" s="9">
        <f>'[1]Rates for Discussion'!$D$10</f>
        <v>1024.4699545804308</v>
      </c>
      <c r="K692" s="9">
        <f t="shared" si="23"/>
        <v>18645.353173363841</v>
      </c>
      <c r="N692" s="12"/>
      <c r="O692" s="13"/>
      <c r="P692" s="13"/>
      <c r="Q692" s="13"/>
      <c r="R692" s="13"/>
    </row>
    <row r="693" spans="1:18" x14ac:dyDescent="0.25">
      <c r="A693" s="7">
        <v>1044</v>
      </c>
      <c r="B693" s="7">
        <v>2008</v>
      </c>
      <c r="C693" s="8" t="s">
        <v>119</v>
      </c>
      <c r="D693" s="8" t="s">
        <v>165</v>
      </c>
      <c r="E693" s="8" t="s">
        <v>38</v>
      </c>
      <c r="F693" s="7" t="s">
        <v>39</v>
      </c>
      <c r="G693" s="8" t="s">
        <v>22</v>
      </c>
      <c r="H693" s="8" t="s">
        <v>119</v>
      </c>
      <c r="I693" s="9">
        <v>96579</v>
      </c>
      <c r="J693" s="9">
        <f>'[1]Rates for Discussion'!$D$10</f>
        <v>1024.4699545804308</v>
      </c>
      <c r="K693" s="9">
        <f t="shared" si="23"/>
        <v>49471.141871711719</v>
      </c>
      <c r="N693" s="12"/>
      <c r="O693" s="13"/>
      <c r="P693" s="13"/>
      <c r="Q693" s="13"/>
      <c r="R693" s="13"/>
    </row>
    <row r="694" spans="1:18" x14ac:dyDescent="0.25">
      <c r="A694" s="7">
        <v>1045</v>
      </c>
      <c r="B694" s="7">
        <v>2008</v>
      </c>
      <c r="C694" s="8" t="s">
        <v>216</v>
      </c>
      <c r="D694" s="8" t="s">
        <v>165</v>
      </c>
      <c r="E694" s="8" t="s">
        <v>38</v>
      </c>
      <c r="F694" s="7" t="s">
        <v>39</v>
      </c>
      <c r="G694" s="8" t="s">
        <v>22</v>
      </c>
      <c r="H694" s="8" t="s">
        <v>216</v>
      </c>
      <c r="I694" s="9">
        <v>14444</v>
      </c>
      <c r="J694" s="9">
        <f>'[1]Rates for Discussion'!$D$10</f>
        <v>1024.4699545804308</v>
      </c>
      <c r="K694" s="9">
        <f t="shared" ref="K694:K725" si="24">(I694*J694)/2000</f>
        <v>7398.7220119798712</v>
      </c>
      <c r="N694" s="12"/>
      <c r="O694" s="13"/>
      <c r="P694" s="13"/>
      <c r="Q694" s="13"/>
      <c r="R694" s="13"/>
    </row>
    <row r="695" spans="1:18" x14ac:dyDescent="0.25">
      <c r="A695" s="7">
        <v>1046</v>
      </c>
      <c r="B695" s="7">
        <v>2008</v>
      </c>
      <c r="C695" s="8" t="s">
        <v>217</v>
      </c>
      <c r="D695" s="8" t="s">
        <v>165</v>
      </c>
      <c r="E695" s="8" t="s">
        <v>38</v>
      </c>
      <c r="F695" s="7" t="s">
        <v>39</v>
      </c>
      <c r="G695" s="8" t="s">
        <v>22</v>
      </c>
      <c r="H695" s="8" t="s">
        <v>217</v>
      </c>
      <c r="I695" s="9">
        <v>480</v>
      </c>
      <c r="J695" s="9">
        <f>'[1]Rates for Discussion'!$D$10</f>
        <v>1024.4699545804308</v>
      </c>
      <c r="K695" s="9">
        <f t="shared" si="24"/>
        <v>245.87278909930339</v>
      </c>
      <c r="N695" s="12"/>
      <c r="O695" s="13"/>
      <c r="P695" s="13"/>
      <c r="Q695" s="13"/>
      <c r="R695" s="13"/>
    </row>
    <row r="696" spans="1:18" x14ac:dyDescent="0.25">
      <c r="A696" s="7">
        <v>1047</v>
      </c>
      <c r="B696" s="7">
        <v>2008</v>
      </c>
      <c r="C696" s="8" t="s">
        <v>218</v>
      </c>
      <c r="D696" s="8" t="s">
        <v>165</v>
      </c>
      <c r="E696" s="8" t="s">
        <v>38</v>
      </c>
      <c r="F696" s="7" t="s">
        <v>39</v>
      </c>
      <c r="G696" s="8" t="s">
        <v>22</v>
      </c>
      <c r="H696" s="8" t="s">
        <v>218</v>
      </c>
      <c r="I696" s="9">
        <v>285</v>
      </c>
      <c r="J696" s="9">
        <f>'[1]Rates for Discussion'!$D$10</f>
        <v>1024.4699545804308</v>
      </c>
      <c r="K696" s="9">
        <f t="shared" si="24"/>
        <v>145.98696852771138</v>
      </c>
      <c r="N696" s="12"/>
      <c r="O696" s="13"/>
      <c r="P696" s="13"/>
      <c r="Q696" s="13"/>
      <c r="R696" s="13"/>
    </row>
    <row r="697" spans="1:18" x14ac:dyDescent="0.25">
      <c r="A697" s="7">
        <v>1048</v>
      </c>
      <c r="B697" s="7">
        <v>2008</v>
      </c>
      <c r="C697" s="8" t="s">
        <v>221</v>
      </c>
      <c r="D697" s="8" t="s">
        <v>165</v>
      </c>
      <c r="E697" s="8" t="s">
        <v>38</v>
      </c>
      <c r="F697" s="7" t="s">
        <v>39</v>
      </c>
      <c r="G697" s="8" t="s">
        <v>22</v>
      </c>
      <c r="H697" s="8" t="s">
        <v>221</v>
      </c>
      <c r="I697" s="9">
        <v>430</v>
      </c>
      <c r="J697" s="9">
        <f>'[1]Rates for Discussion'!$D$10</f>
        <v>1024.4699545804308</v>
      </c>
      <c r="K697" s="9">
        <f t="shared" si="24"/>
        <v>220.26104023479263</v>
      </c>
      <c r="N697" s="12"/>
      <c r="O697" s="13"/>
      <c r="P697" s="13"/>
      <c r="Q697" s="13"/>
      <c r="R697" s="13"/>
    </row>
    <row r="698" spans="1:18" x14ac:dyDescent="0.25">
      <c r="A698" s="7">
        <v>1049</v>
      </c>
      <c r="B698" s="7">
        <v>2008</v>
      </c>
      <c r="C698" s="8" t="s">
        <v>75</v>
      </c>
      <c r="D698" s="8" t="s">
        <v>165</v>
      </c>
      <c r="E698" s="8" t="s">
        <v>38</v>
      </c>
      <c r="F698" s="7" t="s">
        <v>39</v>
      </c>
      <c r="G698" s="8" t="s">
        <v>22</v>
      </c>
      <c r="H698" s="8" t="s">
        <v>75</v>
      </c>
      <c r="I698" s="9">
        <v>1248783</v>
      </c>
      <c r="J698" s="9">
        <f>'[1]Rates for Discussion'!$D$10</f>
        <v>1024.4699545804308</v>
      </c>
      <c r="K698" s="9">
        <f t="shared" si="24"/>
        <v>639670.33164540713</v>
      </c>
      <c r="N698" s="12"/>
      <c r="O698" s="13"/>
      <c r="P698" s="13"/>
      <c r="Q698" s="13"/>
      <c r="R698" s="13"/>
    </row>
    <row r="699" spans="1:18" x14ac:dyDescent="0.25">
      <c r="A699" s="7">
        <v>1050</v>
      </c>
      <c r="B699" s="7">
        <v>2008</v>
      </c>
      <c r="C699" s="8" t="s">
        <v>223</v>
      </c>
      <c r="D699" s="8" t="s">
        <v>165</v>
      </c>
      <c r="E699" s="8" t="s">
        <v>38</v>
      </c>
      <c r="F699" s="7" t="s">
        <v>39</v>
      </c>
      <c r="G699" s="8" t="s">
        <v>22</v>
      </c>
      <c r="H699" s="8" t="s">
        <v>223</v>
      </c>
      <c r="I699" s="9">
        <v>439</v>
      </c>
      <c r="J699" s="9">
        <f>'[1]Rates for Discussion'!$D$10</f>
        <v>1024.4699545804308</v>
      </c>
      <c r="K699" s="9">
        <f t="shared" si="24"/>
        <v>224.87115503040457</v>
      </c>
      <c r="N699" s="12"/>
      <c r="O699" s="13"/>
      <c r="P699" s="13"/>
      <c r="Q699" s="13"/>
      <c r="R699" s="13"/>
    </row>
    <row r="700" spans="1:18" x14ac:dyDescent="0.25">
      <c r="A700" s="7">
        <v>1051</v>
      </c>
      <c r="B700" s="7">
        <v>2008</v>
      </c>
      <c r="C700" s="8" t="s">
        <v>229</v>
      </c>
      <c r="D700" s="8" t="s">
        <v>165</v>
      </c>
      <c r="E700" s="8" t="s">
        <v>38</v>
      </c>
      <c r="F700" s="7" t="s">
        <v>39</v>
      </c>
      <c r="G700" s="8" t="s">
        <v>22</v>
      </c>
      <c r="H700" s="8" t="s">
        <v>229</v>
      </c>
      <c r="I700" s="9">
        <v>8475</v>
      </c>
      <c r="J700" s="9">
        <f>'[1]Rates for Discussion'!$D$10</f>
        <v>1024.4699545804308</v>
      </c>
      <c r="K700" s="9">
        <f t="shared" si="24"/>
        <v>4341.1914325345751</v>
      </c>
      <c r="N700" s="12"/>
      <c r="O700" s="13"/>
      <c r="P700" s="13"/>
      <c r="Q700" s="13"/>
      <c r="R700" s="13"/>
    </row>
    <row r="701" spans="1:18" x14ac:dyDescent="0.25">
      <c r="A701" s="7">
        <v>1052</v>
      </c>
      <c r="B701" s="7">
        <v>2008</v>
      </c>
      <c r="C701" s="8" t="s">
        <v>230</v>
      </c>
      <c r="D701" s="8" t="s">
        <v>165</v>
      </c>
      <c r="E701" s="8" t="s">
        <v>38</v>
      </c>
      <c r="F701" s="7" t="s">
        <v>39</v>
      </c>
      <c r="G701" s="8" t="s">
        <v>22</v>
      </c>
      <c r="H701" s="8" t="s">
        <v>230</v>
      </c>
      <c r="I701" s="9">
        <v>27923</v>
      </c>
      <c r="J701" s="9">
        <f>'[1]Rates for Discussion'!$D$10</f>
        <v>1024.4699545804308</v>
      </c>
      <c r="K701" s="9">
        <f t="shared" si="24"/>
        <v>14303.137270874684</v>
      </c>
      <c r="N701" s="12"/>
      <c r="O701" s="13"/>
      <c r="P701" s="13"/>
      <c r="Q701" s="13"/>
      <c r="R701" s="13"/>
    </row>
    <row r="702" spans="1:18" x14ac:dyDescent="0.25">
      <c r="A702" s="7">
        <v>1053</v>
      </c>
      <c r="B702" s="7">
        <v>2008</v>
      </c>
      <c r="C702" s="8" t="s">
        <v>231</v>
      </c>
      <c r="D702" s="8" t="s">
        <v>165</v>
      </c>
      <c r="E702" s="8" t="s">
        <v>38</v>
      </c>
      <c r="F702" s="7" t="s">
        <v>39</v>
      </c>
      <c r="G702" s="8" t="s">
        <v>22</v>
      </c>
      <c r="H702" s="8" t="s">
        <v>231</v>
      </c>
      <c r="I702" s="9">
        <v>200</v>
      </c>
      <c r="J702" s="9">
        <f>'[1]Rates for Discussion'!$D$10</f>
        <v>1024.4699545804308</v>
      </c>
      <c r="K702" s="9">
        <f t="shared" si="24"/>
        <v>102.44699545804308</v>
      </c>
      <c r="N702" s="12"/>
      <c r="O702" s="13"/>
      <c r="P702" s="13"/>
      <c r="Q702" s="13"/>
      <c r="R702" s="13"/>
    </row>
    <row r="703" spans="1:18" x14ac:dyDescent="0.25">
      <c r="A703" s="7">
        <v>1054</v>
      </c>
      <c r="B703" s="7">
        <v>2008</v>
      </c>
      <c r="C703" s="8" t="s">
        <v>232</v>
      </c>
      <c r="D703" s="8" t="s">
        <v>165</v>
      </c>
      <c r="E703" s="8" t="s">
        <v>38</v>
      </c>
      <c r="F703" s="7" t="s">
        <v>39</v>
      </c>
      <c r="G703" s="8" t="s">
        <v>22</v>
      </c>
      <c r="H703" s="8" t="s">
        <v>232</v>
      </c>
      <c r="I703" s="9">
        <v>3660</v>
      </c>
      <c r="J703" s="9">
        <f>'[1]Rates for Discussion'!$D$10</f>
        <v>1024.4699545804308</v>
      </c>
      <c r="K703" s="9">
        <f t="shared" si="24"/>
        <v>1874.7800168821884</v>
      </c>
      <c r="N703" s="12"/>
      <c r="O703" s="13"/>
      <c r="P703" s="13"/>
      <c r="Q703" s="13"/>
      <c r="R703" s="13"/>
    </row>
    <row r="704" spans="1:18" x14ac:dyDescent="0.25">
      <c r="A704" s="7">
        <v>1055</v>
      </c>
      <c r="B704" s="7">
        <v>2008</v>
      </c>
      <c r="C704" s="8" t="s">
        <v>233</v>
      </c>
      <c r="D704" s="8" t="s">
        <v>165</v>
      </c>
      <c r="E704" s="8" t="s">
        <v>38</v>
      </c>
      <c r="F704" s="7" t="s">
        <v>39</v>
      </c>
      <c r="G704" s="8" t="s">
        <v>22</v>
      </c>
      <c r="H704" s="8" t="s">
        <v>233</v>
      </c>
      <c r="I704" s="9">
        <v>156918</v>
      </c>
      <c r="J704" s="9">
        <f>'[1]Rates for Discussion'!$D$10</f>
        <v>1024.4699545804308</v>
      </c>
      <c r="K704" s="9">
        <f t="shared" si="24"/>
        <v>80378.888166426012</v>
      </c>
      <c r="N704" s="12"/>
      <c r="O704" s="13"/>
      <c r="P704" s="13"/>
      <c r="Q704" s="13"/>
      <c r="R704" s="13"/>
    </row>
    <row r="705" spans="1:18" x14ac:dyDescent="0.25">
      <c r="A705" s="7">
        <v>1056</v>
      </c>
      <c r="B705" s="7">
        <v>2008</v>
      </c>
      <c r="C705" s="8" t="s">
        <v>234</v>
      </c>
      <c r="D705" s="8" t="s">
        <v>165</v>
      </c>
      <c r="E705" s="8" t="s">
        <v>38</v>
      </c>
      <c r="F705" s="7" t="s">
        <v>39</v>
      </c>
      <c r="G705" s="8" t="s">
        <v>22</v>
      </c>
      <c r="H705" s="8" t="s">
        <v>234</v>
      </c>
      <c r="I705" s="9">
        <v>82391</v>
      </c>
      <c r="J705" s="9">
        <f>'[1]Rates for Discussion'!$D$10</f>
        <v>1024.4699545804308</v>
      </c>
      <c r="K705" s="9">
        <f t="shared" si="24"/>
        <v>42203.552013918139</v>
      </c>
      <c r="N705" s="12"/>
      <c r="O705" s="13"/>
      <c r="P705" s="13"/>
      <c r="Q705" s="13"/>
      <c r="R705" s="13"/>
    </row>
    <row r="706" spans="1:18" x14ac:dyDescent="0.25">
      <c r="A706" s="7">
        <v>1057</v>
      </c>
      <c r="B706" s="7">
        <v>2008</v>
      </c>
      <c r="C706" s="8" t="s">
        <v>235</v>
      </c>
      <c r="D706" s="8" t="s">
        <v>165</v>
      </c>
      <c r="E706" s="8" t="s">
        <v>38</v>
      </c>
      <c r="F706" s="7" t="s">
        <v>39</v>
      </c>
      <c r="G706" s="8" t="s">
        <v>22</v>
      </c>
      <c r="H706" s="8" t="s">
        <v>235</v>
      </c>
      <c r="I706" s="9">
        <v>290962</v>
      </c>
      <c r="J706" s="9">
        <f>'[1]Rates for Discussion'!$D$10</f>
        <v>1024.4699545804308</v>
      </c>
      <c r="K706" s="9">
        <f t="shared" si="24"/>
        <v>149040.91346231566</v>
      </c>
      <c r="N706" s="12"/>
      <c r="O706" s="13"/>
      <c r="P706" s="13"/>
      <c r="Q706" s="13"/>
      <c r="R706" s="13"/>
    </row>
    <row r="707" spans="1:18" x14ac:dyDescent="0.25">
      <c r="A707" s="7">
        <v>1058</v>
      </c>
      <c r="B707" s="7">
        <v>2008</v>
      </c>
      <c r="C707" s="8" t="s">
        <v>236</v>
      </c>
      <c r="D707" s="8" t="s">
        <v>165</v>
      </c>
      <c r="E707" s="8" t="s">
        <v>38</v>
      </c>
      <c r="F707" s="7" t="s">
        <v>39</v>
      </c>
      <c r="G707" s="8" t="s">
        <v>22</v>
      </c>
      <c r="H707" s="8" t="s">
        <v>236</v>
      </c>
      <c r="I707" s="9">
        <v>506</v>
      </c>
      <c r="J707" s="9">
        <f>'[1]Rates for Discussion'!$D$10</f>
        <v>1024.4699545804308</v>
      </c>
      <c r="K707" s="9">
        <f t="shared" si="24"/>
        <v>259.19089850884899</v>
      </c>
      <c r="N707" s="12"/>
      <c r="O707" s="13"/>
      <c r="P707" s="13"/>
      <c r="Q707" s="13"/>
      <c r="R707" s="13"/>
    </row>
    <row r="708" spans="1:18" x14ac:dyDescent="0.25">
      <c r="A708" s="7">
        <v>1059</v>
      </c>
      <c r="B708" s="7">
        <v>2008</v>
      </c>
      <c r="C708" s="8" t="s">
        <v>239</v>
      </c>
      <c r="D708" s="8" t="s">
        <v>165</v>
      </c>
      <c r="E708" s="8" t="s">
        <v>38</v>
      </c>
      <c r="F708" s="7" t="s">
        <v>39</v>
      </c>
      <c r="G708" s="8" t="s">
        <v>22</v>
      </c>
      <c r="H708" s="8" t="s">
        <v>239</v>
      </c>
      <c r="I708" s="9">
        <v>106316</v>
      </c>
      <c r="J708" s="9">
        <f>'[1]Rates for Discussion'!$D$10</f>
        <v>1024.4699545804308</v>
      </c>
      <c r="K708" s="9">
        <f t="shared" si="24"/>
        <v>54458.77384558654</v>
      </c>
      <c r="N708" s="12"/>
      <c r="O708" s="13"/>
      <c r="P708" s="13"/>
      <c r="Q708" s="13"/>
      <c r="R708" s="13"/>
    </row>
    <row r="709" spans="1:18" x14ac:dyDescent="0.25">
      <c r="A709" s="7">
        <v>1060</v>
      </c>
      <c r="B709" s="7">
        <v>2008</v>
      </c>
      <c r="C709" s="8" t="s">
        <v>78</v>
      </c>
      <c r="D709" s="8" t="s">
        <v>165</v>
      </c>
      <c r="E709" s="8" t="s">
        <v>38</v>
      </c>
      <c r="F709" s="7" t="s">
        <v>39</v>
      </c>
      <c r="G709" s="8" t="s">
        <v>22</v>
      </c>
      <c r="H709" s="8" t="s">
        <v>78</v>
      </c>
      <c r="I709" s="9">
        <v>352187</v>
      </c>
      <c r="J709" s="9">
        <f>'[1]Rates for Discussion'!$D$10</f>
        <v>1024.4699545804308</v>
      </c>
      <c r="K709" s="9">
        <f t="shared" si="24"/>
        <v>180402.49994690911</v>
      </c>
      <c r="N709" s="12"/>
      <c r="O709" s="13"/>
      <c r="P709" s="13"/>
      <c r="Q709" s="13"/>
      <c r="R709" s="13"/>
    </row>
    <row r="710" spans="1:18" x14ac:dyDescent="0.25">
      <c r="A710" s="7">
        <v>1061</v>
      </c>
      <c r="B710" s="7">
        <v>2008</v>
      </c>
      <c r="C710" s="8" t="s">
        <v>241</v>
      </c>
      <c r="D710" s="8" t="s">
        <v>165</v>
      </c>
      <c r="E710" s="8" t="s">
        <v>38</v>
      </c>
      <c r="F710" s="7" t="s">
        <v>39</v>
      </c>
      <c r="G710" s="8" t="s">
        <v>22</v>
      </c>
      <c r="H710" s="8" t="s">
        <v>241</v>
      </c>
      <c r="I710" s="9">
        <v>9806</v>
      </c>
      <c r="J710" s="9">
        <f>'[1]Rates for Discussion'!$D$10</f>
        <v>1024.4699545804308</v>
      </c>
      <c r="K710" s="9">
        <f t="shared" si="24"/>
        <v>5022.9761873078523</v>
      </c>
      <c r="N710" s="12"/>
      <c r="O710" s="13"/>
      <c r="P710" s="13"/>
      <c r="Q710" s="13"/>
      <c r="R710" s="13"/>
    </row>
    <row r="711" spans="1:18" x14ac:dyDescent="0.25">
      <c r="A711" s="7">
        <v>1062</v>
      </c>
      <c r="B711" s="7">
        <v>2008</v>
      </c>
      <c r="C711" s="8" t="s">
        <v>242</v>
      </c>
      <c r="D711" s="8" t="s">
        <v>165</v>
      </c>
      <c r="E711" s="8" t="s">
        <v>38</v>
      </c>
      <c r="F711" s="7" t="s">
        <v>39</v>
      </c>
      <c r="G711" s="8" t="s">
        <v>22</v>
      </c>
      <c r="H711" s="8" t="s">
        <v>242</v>
      </c>
      <c r="I711" s="9">
        <v>82452</v>
      </c>
      <c r="J711" s="9">
        <f>'[1]Rates for Discussion'!$D$10</f>
        <v>1024.4699545804308</v>
      </c>
      <c r="K711" s="9">
        <f t="shared" si="24"/>
        <v>42234.798347532836</v>
      </c>
      <c r="N711" s="12"/>
      <c r="O711" s="13"/>
      <c r="P711" s="13"/>
      <c r="Q711" s="13"/>
      <c r="R711" s="13"/>
    </row>
    <row r="712" spans="1:18" x14ac:dyDescent="0.25">
      <c r="A712" s="7">
        <v>1063</v>
      </c>
      <c r="B712" s="7">
        <v>2008</v>
      </c>
      <c r="C712" s="8" t="s">
        <v>243</v>
      </c>
      <c r="D712" s="8" t="s">
        <v>165</v>
      </c>
      <c r="E712" s="8" t="s">
        <v>38</v>
      </c>
      <c r="F712" s="7" t="s">
        <v>39</v>
      </c>
      <c r="G712" s="8" t="s">
        <v>22</v>
      </c>
      <c r="H712" s="8" t="s">
        <v>243</v>
      </c>
      <c r="I712" s="9">
        <v>1284</v>
      </c>
      <c r="J712" s="9">
        <f>'[1]Rates for Discussion'!$D$10</f>
        <v>1024.4699545804308</v>
      </c>
      <c r="K712" s="9">
        <f t="shared" si="24"/>
        <v>657.70971084063649</v>
      </c>
      <c r="N712" s="12"/>
      <c r="O712" s="13"/>
      <c r="P712" s="13"/>
      <c r="Q712" s="13"/>
      <c r="R712" s="13"/>
    </row>
    <row r="713" spans="1:18" x14ac:dyDescent="0.25">
      <c r="A713" s="7">
        <v>1064</v>
      </c>
      <c r="B713" s="7">
        <v>2008</v>
      </c>
      <c r="C713" s="8" t="s">
        <v>244</v>
      </c>
      <c r="D713" s="8" t="s">
        <v>165</v>
      </c>
      <c r="E713" s="8" t="s">
        <v>38</v>
      </c>
      <c r="F713" s="7" t="s">
        <v>39</v>
      </c>
      <c r="G713" s="8" t="s">
        <v>22</v>
      </c>
      <c r="H713" s="8" t="s">
        <v>244</v>
      </c>
      <c r="I713" s="9">
        <v>2095</v>
      </c>
      <c r="J713" s="9">
        <f>'[1]Rates for Discussion'!$D$10</f>
        <v>1024.4699545804308</v>
      </c>
      <c r="K713" s="9">
        <f t="shared" si="24"/>
        <v>1073.1322774230014</v>
      </c>
      <c r="N713" s="12"/>
      <c r="O713" s="13"/>
      <c r="P713" s="13"/>
      <c r="Q713" s="13"/>
      <c r="R713" s="13"/>
    </row>
    <row r="714" spans="1:18" x14ac:dyDescent="0.25">
      <c r="A714" s="7">
        <v>1065</v>
      </c>
      <c r="B714" s="7">
        <v>2008</v>
      </c>
      <c r="C714" s="8" t="s">
        <v>245</v>
      </c>
      <c r="D714" s="8" t="s">
        <v>165</v>
      </c>
      <c r="E714" s="8" t="s">
        <v>38</v>
      </c>
      <c r="F714" s="7" t="s">
        <v>39</v>
      </c>
      <c r="G714" s="8" t="s">
        <v>22</v>
      </c>
      <c r="H714" s="8" t="s">
        <v>245</v>
      </c>
      <c r="I714" s="9">
        <v>1032</v>
      </c>
      <c r="J714" s="9">
        <f>'[1]Rates for Discussion'!$D$10</f>
        <v>1024.4699545804308</v>
      </c>
      <c r="K714" s="9">
        <f t="shared" si="24"/>
        <v>528.6264965635022</v>
      </c>
      <c r="N714" s="12"/>
      <c r="O714" s="13"/>
      <c r="P714" s="13"/>
      <c r="Q714" s="13"/>
      <c r="R714" s="13"/>
    </row>
    <row r="715" spans="1:18" x14ac:dyDescent="0.25">
      <c r="A715" s="7">
        <v>1066</v>
      </c>
      <c r="B715" s="7">
        <v>2008</v>
      </c>
      <c r="C715" s="8" t="s">
        <v>79</v>
      </c>
      <c r="D715" s="8" t="s">
        <v>165</v>
      </c>
      <c r="E715" s="8" t="s">
        <v>38</v>
      </c>
      <c r="F715" s="7" t="s">
        <v>39</v>
      </c>
      <c r="G715" s="8" t="s">
        <v>22</v>
      </c>
      <c r="H715" s="8" t="s">
        <v>79</v>
      </c>
      <c r="I715" s="9">
        <v>113723</v>
      </c>
      <c r="J715" s="9">
        <f>'[1]Rates for Discussion'!$D$10</f>
        <v>1024.4699545804308</v>
      </c>
      <c r="K715" s="9">
        <f t="shared" si="24"/>
        <v>58252.898322375164</v>
      </c>
      <c r="N715" s="12"/>
      <c r="O715" s="13"/>
      <c r="P715" s="13"/>
      <c r="Q715" s="13"/>
      <c r="R715" s="13"/>
    </row>
    <row r="716" spans="1:18" x14ac:dyDescent="0.25">
      <c r="A716" s="7">
        <v>1067</v>
      </c>
      <c r="B716" s="7">
        <v>2008</v>
      </c>
      <c r="C716" s="8" t="s">
        <v>132</v>
      </c>
      <c r="D716" s="8" t="s">
        <v>165</v>
      </c>
      <c r="E716" s="8" t="s">
        <v>38</v>
      </c>
      <c r="F716" s="7" t="s">
        <v>39</v>
      </c>
      <c r="G716" s="8" t="s">
        <v>22</v>
      </c>
      <c r="H716" s="8" t="s">
        <v>132</v>
      </c>
      <c r="I716" s="9">
        <v>894356</v>
      </c>
      <c r="J716" s="9">
        <f>'[1]Rates for Discussion'!$D$10</f>
        <v>1024.4699545804308</v>
      </c>
      <c r="K716" s="9">
        <f t="shared" si="24"/>
        <v>458120.42534936784</v>
      </c>
      <c r="N716" s="12"/>
      <c r="O716" s="13"/>
      <c r="P716" s="13"/>
      <c r="Q716" s="13"/>
      <c r="R716" s="13"/>
    </row>
    <row r="717" spans="1:18" x14ac:dyDescent="0.25">
      <c r="A717" s="7">
        <v>1068</v>
      </c>
      <c r="B717" s="7">
        <v>2008</v>
      </c>
      <c r="C717" s="8" t="s">
        <v>80</v>
      </c>
      <c r="D717" s="8" t="s">
        <v>165</v>
      </c>
      <c r="E717" s="8" t="s">
        <v>38</v>
      </c>
      <c r="F717" s="7" t="s">
        <v>39</v>
      </c>
      <c r="G717" s="8" t="s">
        <v>22</v>
      </c>
      <c r="H717" s="8" t="s">
        <v>80</v>
      </c>
      <c r="I717" s="9">
        <v>940286</v>
      </c>
      <c r="J717" s="9">
        <f>'[1]Rates for Discussion'!$D$10</f>
        <v>1024.4699545804308</v>
      </c>
      <c r="K717" s="9">
        <f t="shared" si="24"/>
        <v>481647.37785630743</v>
      </c>
      <c r="N717" s="12"/>
      <c r="O717" s="13"/>
      <c r="P717" s="13"/>
      <c r="Q717" s="13"/>
      <c r="R717" s="13"/>
    </row>
    <row r="718" spans="1:18" x14ac:dyDescent="0.25">
      <c r="A718" s="7">
        <v>1069</v>
      </c>
      <c r="B718" s="7">
        <v>2008</v>
      </c>
      <c r="C718" s="8" t="s">
        <v>248</v>
      </c>
      <c r="D718" s="8" t="s">
        <v>165</v>
      </c>
      <c r="E718" s="8" t="s">
        <v>38</v>
      </c>
      <c r="F718" s="7" t="s">
        <v>39</v>
      </c>
      <c r="G718" s="8" t="s">
        <v>22</v>
      </c>
      <c r="H718" s="8" t="s">
        <v>248</v>
      </c>
      <c r="I718" s="9">
        <v>7828</v>
      </c>
      <c r="J718" s="9">
        <f>'[1]Rates for Discussion'!$D$10</f>
        <v>1024.4699545804308</v>
      </c>
      <c r="K718" s="9">
        <f t="shared" si="24"/>
        <v>4009.7754022278059</v>
      </c>
      <c r="N718" s="12"/>
      <c r="O718" s="13"/>
      <c r="P718" s="13"/>
      <c r="Q718" s="13"/>
      <c r="R718" s="13"/>
    </row>
    <row r="719" spans="1:18" x14ac:dyDescent="0.25">
      <c r="A719" s="7">
        <v>1070</v>
      </c>
      <c r="B719" s="7">
        <v>2008</v>
      </c>
      <c r="C719" s="8" t="s">
        <v>249</v>
      </c>
      <c r="D719" s="8" t="s">
        <v>165</v>
      </c>
      <c r="E719" s="8" t="s">
        <v>38</v>
      </c>
      <c r="F719" s="7" t="s">
        <v>39</v>
      </c>
      <c r="G719" s="8" t="s">
        <v>22</v>
      </c>
      <c r="H719" s="8" t="s">
        <v>249</v>
      </c>
      <c r="I719" s="9">
        <v>1820</v>
      </c>
      <c r="J719" s="9">
        <f>'[1]Rates for Discussion'!$D$10</f>
        <v>1024.4699545804308</v>
      </c>
      <c r="K719" s="9">
        <f t="shared" si="24"/>
        <v>932.26765866819198</v>
      </c>
      <c r="N719" s="12"/>
      <c r="O719" s="13"/>
      <c r="P719" s="13"/>
      <c r="Q719" s="13"/>
      <c r="R719" s="13"/>
    </row>
    <row r="720" spans="1:18" x14ac:dyDescent="0.25">
      <c r="A720" s="7">
        <v>1071</v>
      </c>
      <c r="B720" s="7">
        <v>2008</v>
      </c>
      <c r="C720" s="8" t="s">
        <v>250</v>
      </c>
      <c r="D720" s="8" t="s">
        <v>165</v>
      </c>
      <c r="E720" s="8" t="s">
        <v>38</v>
      </c>
      <c r="F720" s="7" t="s">
        <v>39</v>
      </c>
      <c r="G720" s="8" t="s">
        <v>22</v>
      </c>
      <c r="H720" s="8" t="s">
        <v>250</v>
      </c>
      <c r="I720" s="9">
        <v>76572</v>
      </c>
      <c r="J720" s="9">
        <f>'[1]Rates for Discussion'!$D$10</f>
        <v>1024.4699545804308</v>
      </c>
      <c r="K720" s="9">
        <f t="shared" si="24"/>
        <v>39222.856681066369</v>
      </c>
      <c r="N720" s="12"/>
      <c r="O720" s="13"/>
      <c r="P720" s="13"/>
      <c r="Q720" s="13"/>
      <c r="R720" s="13"/>
    </row>
    <row r="721" spans="1:18" x14ac:dyDescent="0.25">
      <c r="A721" s="7">
        <v>1072</v>
      </c>
      <c r="B721" s="7">
        <v>2008</v>
      </c>
      <c r="C721" s="8" t="s">
        <v>251</v>
      </c>
      <c r="D721" s="8" t="s">
        <v>165</v>
      </c>
      <c r="E721" s="8" t="s">
        <v>38</v>
      </c>
      <c r="F721" s="7" t="s">
        <v>39</v>
      </c>
      <c r="G721" s="8" t="s">
        <v>22</v>
      </c>
      <c r="H721" s="8" t="s">
        <v>251</v>
      </c>
      <c r="I721" s="9">
        <v>6100</v>
      </c>
      <c r="J721" s="9">
        <f>'[1]Rates for Discussion'!$D$10</f>
        <v>1024.4699545804308</v>
      </c>
      <c r="K721" s="9">
        <f t="shared" si="24"/>
        <v>3124.633361470314</v>
      </c>
      <c r="N721" s="12"/>
      <c r="O721" s="13"/>
      <c r="P721" s="13"/>
      <c r="Q721" s="13"/>
      <c r="R721" s="13"/>
    </row>
    <row r="722" spans="1:18" x14ac:dyDescent="0.25">
      <c r="A722" s="7">
        <v>1073</v>
      </c>
      <c r="B722" s="7">
        <v>2008</v>
      </c>
      <c r="C722" s="8" t="s">
        <v>252</v>
      </c>
      <c r="D722" s="8" t="s">
        <v>165</v>
      </c>
      <c r="E722" s="8" t="s">
        <v>38</v>
      </c>
      <c r="F722" s="7" t="s">
        <v>39</v>
      </c>
      <c r="G722" s="8" t="s">
        <v>22</v>
      </c>
      <c r="H722" s="8" t="s">
        <v>252</v>
      </c>
      <c r="I722" s="9">
        <v>24295</v>
      </c>
      <c r="J722" s="9">
        <f>'[1]Rates for Discussion'!$D$10</f>
        <v>1024.4699545804308</v>
      </c>
      <c r="K722" s="9">
        <f t="shared" si="24"/>
        <v>12444.748773265783</v>
      </c>
      <c r="N722" s="12"/>
      <c r="O722" s="13"/>
      <c r="P722" s="13"/>
      <c r="Q722" s="13"/>
      <c r="R722" s="13"/>
    </row>
    <row r="723" spans="1:18" x14ac:dyDescent="0.25">
      <c r="A723" s="7">
        <v>1074</v>
      </c>
      <c r="B723" s="7">
        <v>2008</v>
      </c>
      <c r="C723" s="8" t="s">
        <v>81</v>
      </c>
      <c r="D723" s="8" t="s">
        <v>165</v>
      </c>
      <c r="E723" s="8" t="s">
        <v>38</v>
      </c>
      <c r="F723" s="7" t="s">
        <v>39</v>
      </c>
      <c r="G723" s="8" t="s">
        <v>22</v>
      </c>
      <c r="H723" s="8" t="s">
        <v>81</v>
      </c>
      <c r="I723" s="9">
        <v>100697</v>
      </c>
      <c r="J723" s="9">
        <f>'[1]Rates for Discussion'!$D$10</f>
        <v>1024.4699545804308</v>
      </c>
      <c r="K723" s="9">
        <f t="shared" si="24"/>
        <v>51580.525508192819</v>
      </c>
      <c r="N723" s="12"/>
      <c r="O723" s="13"/>
      <c r="P723" s="13"/>
      <c r="Q723" s="13"/>
      <c r="R723" s="13"/>
    </row>
    <row r="724" spans="1:18" x14ac:dyDescent="0.25">
      <c r="A724" s="7">
        <v>1075</v>
      </c>
      <c r="B724" s="7">
        <v>2008</v>
      </c>
      <c r="C724" s="8" t="s">
        <v>253</v>
      </c>
      <c r="D724" s="8" t="s">
        <v>165</v>
      </c>
      <c r="E724" s="8" t="s">
        <v>38</v>
      </c>
      <c r="F724" s="7" t="s">
        <v>39</v>
      </c>
      <c r="G724" s="8" t="s">
        <v>22</v>
      </c>
      <c r="H724" s="8" t="s">
        <v>253</v>
      </c>
      <c r="I724" s="9">
        <v>103775</v>
      </c>
      <c r="J724" s="9">
        <f>'[1]Rates for Discussion'!$D$10</f>
        <v>1024.4699545804308</v>
      </c>
      <c r="K724" s="9">
        <f t="shared" si="24"/>
        <v>53157.1847682921</v>
      </c>
      <c r="N724" s="12"/>
      <c r="O724" s="13"/>
      <c r="P724" s="13"/>
      <c r="Q724" s="13"/>
      <c r="R724" s="13"/>
    </row>
    <row r="725" spans="1:18" x14ac:dyDescent="0.25">
      <c r="A725" s="7">
        <v>1076</v>
      </c>
      <c r="B725" s="7">
        <v>2008</v>
      </c>
      <c r="C725" s="8" t="s">
        <v>161</v>
      </c>
      <c r="D725" s="8" t="s">
        <v>165</v>
      </c>
      <c r="E725" s="8" t="s">
        <v>38</v>
      </c>
      <c r="F725" s="7" t="s">
        <v>39</v>
      </c>
      <c r="G725" s="8" t="s">
        <v>22</v>
      </c>
      <c r="H725" s="8" t="s">
        <v>161</v>
      </c>
      <c r="I725" s="9">
        <v>114114</v>
      </c>
      <c r="J725" s="9">
        <f>'[1]Rates for Discussion'!$D$10</f>
        <v>1024.4699545804308</v>
      </c>
      <c r="K725" s="9">
        <f t="shared" si="24"/>
        <v>58453.18219849564</v>
      </c>
      <c r="N725" s="12"/>
      <c r="O725" s="13"/>
      <c r="P725" s="13"/>
      <c r="Q725" s="13"/>
      <c r="R725" s="13"/>
    </row>
    <row r="726" spans="1:18" x14ac:dyDescent="0.25">
      <c r="A726" s="7">
        <v>1077</v>
      </c>
      <c r="B726" s="7">
        <v>2008</v>
      </c>
      <c r="C726" s="8" t="s">
        <v>255</v>
      </c>
      <c r="D726" s="8" t="s">
        <v>165</v>
      </c>
      <c r="E726" s="8" t="s">
        <v>38</v>
      </c>
      <c r="F726" s="7" t="s">
        <v>39</v>
      </c>
      <c r="G726" s="8" t="s">
        <v>22</v>
      </c>
      <c r="H726" s="8" t="s">
        <v>255</v>
      </c>
      <c r="I726" s="9">
        <v>54630</v>
      </c>
      <c r="J726" s="9">
        <f>'[1]Rates for Discussion'!$D$10</f>
        <v>1024.4699545804308</v>
      </c>
      <c r="K726" s="9">
        <f t="shared" ref="K726:K757" si="25">(I726*J726)/2000</f>
        <v>27983.396809364469</v>
      </c>
      <c r="N726" s="12"/>
      <c r="O726" s="13"/>
      <c r="P726" s="13"/>
      <c r="Q726" s="13"/>
      <c r="R726" s="13"/>
    </row>
    <row r="727" spans="1:18" x14ac:dyDescent="0.25">
      <c r="A727" s="7">
        <v>1078</v>
      </c>
      <c r="B727" s="7">
        <v>2008</v>
      </c>
      <c r="C727" s="8" t="s">
        <v>83</v>
      </c>
      <c r="D727" s="8" t="s">
        <v>165</v>
      </c>
      <c r="E727" s="8" t="s">
        <v>38</v>
      </c>
      <c r="F727" s="7" t="s">
        <v>39</v>
      </c>
      <c r="G727" s="8" t="s">
        <v>22</v>
      </c>
      <c r="H727" s="8" t="s">
        <v>83</v>
      </c>
      <c r="I727" s="9">
        <v>583432</v>
      </c>
      <c r="J727" s="9">
        <f>'[1]Rates for Discussion'!$D$10</f>
        <v>1024.4699545804308</v>
      </c>
      <c r="K727" s="9">
        <f t="shared" si="25"/>
        <v>298854.27727038495</v>
      </c>
      <c r="N727" s="12"/>
      <c r="O727" s="13"/>
      <c r="P727" s="13"/>
      <c r="Q727" s="13"/>
      <c r="R727" s="13"/>
    </row>
    <row r="728" spans="1:18" x14ac:dyDescent="0.25">
      <c r="A728" s="7">
        <v>1079</v>
      </c>
      <c r="B728" s="7">
        <v>2008</v>
      </c>
      <c r="C728" s="8" t="s">
        <v>256</v>
      </c>
      <c r="D728" s="8" t="s">
        <v>165</v>
      </c>
      <c r="E728" s="8" t="s">
        <v>38</v>
      </c>
      <c r="F728" s="7" t="s">
        <v>39</v>
      </c>
      <c r="G728" s="8" t="s">
        <v>22</v>
      </c>
      <c r="H728" s="8" t="s">
        <v>256</v>
      </c>
      <c r="I728" s="9">
        <v>11288</v>
      </c>
      <c r="J728" s="9">
        <f>'[1]Rates for Discussion'!$D$10</f>
        <v>1024.4699545804308</v>
      </c>
      <c r="K728" s="9">
        <f t="shared" si="25"/>
        <v>5782.1084236519509</v>
      </c>
      <c r="N728" s="12"/>
      <c r="O728" s="13"/>
      <c r="P728" s="13"/>
      <c r="Q728" s="13"/>
      <c r="R728" s="13"/>
    </row>
    <row r="729" spans="1:18" x14ac:dyDescent="0.25">
      <c r="A729" s="7">
        <v>1080</v>
      </c>
      <c r="B729" s="7">
        <v>2008</v>
      </c>
      <c r="C729" s="8" t="s">
        <v>258</v>
      </c>
      <c r="D729" s="8" t="s">
        <v>165</v>
      </c>
      <c r="E729" s="8" t="s">
        <v>38</v>
      </c>
      <c r="F729" s="7" t="s">
        <v>39</v>
      </c>
      <c r="G729" s="8" t="s">
        <v>22</v>
      </c>
      <c r="H729" s="8" t="s">
        <v>258</v>
      </c>
      <c r="I729" s="9">
        <v>5120</v>
      </c>
      <c r="J729" s="9">
        <f>'[1]Rates for Discussion'!$D$10</f>
        <v>1024.4699545804308</v>
      </c>
      <c r="K729" s="9">
        <f t="shared" si="25"/>
        <v>2622.6430837259027</v>
      </c>
      <c r="N729" s="12"/>
      <c r="O729" s="13"/>
      <c r="P729" s="13"/>
      <c r="Q729" s="13"/>
      <c r="R729" s="13"/>
    </row>
    <row r="730" spans="1:18" x14ac:dyDescent="0.25">
      <c r="A730" s="7">
        <v>1081</v>
      </c>
      <c r="B730" s="7">
        <v>2008</v>
      </c>
      <c r="C730" s="8" t="s">
        <v>260</v>
      </c>
      <c r="D730" s="8" t="s">
        <v>165</v>
      </c>
      <c r="E730" s="8" t="s">
        <v>38</v>
      </c>
      <c r="F730" s="7" t="s">
        <v>39</v>
      </c>
      <c r="G730" s="8" t="s">
        <v>22</v>
      </c>
      <c r="H730" s="8" t="s">
        <v>260</v>
      </c>
      <c r="I730" s="9">
        <v>6176</v>
      </c>
      <c r="J730" s="9">
        <f>'[1]Rates for Discussion'!$D$10</f>
        <v>1024.4699545804308</v>
      </c>
      <c r="K730" s="9">
        <f t="shared" si="25"/>
        <v>3163.5632197443701</v>
      </c>
      <c r="N730" s="12"/>
      <c r="O730" s="13"/>
      <c r="P730" s="13"/>
      <c r="Q730" s="13"/>
      <c r="R730" s="13"/>
    </row>
    <row r="731" spans="1:18" x14ac:dyDescent="0.25">
      <c r="A731" s="7">
        <v>1082</v>
      </c>
      <c r="B731" s="7">
        <v>2008</v>
      </c>
      <c r="C731" s="8" t="s">
        <v>261</v>
      </c>
      <c r="D731" s="8" t="s">
        <v>165</v>
      </c>
      <c r="E731" s="8" t="s">
        <v>38</v>
      </c>
      <c r="F731" s="7" t="s">
        <v>39</v>
      </c>
      <c r="G731" s="8" t="s">
        <v>22</v>
      </c>
      <c r="H731" s="8" t="s">
        <v>261</v>
      </c>
      <c r="I731" s="9">
        <v>32800</v>
      </c>
      <c r="J731" s="9">
        <f>'[1]Rates for Discussion'!$D$10</f>
        <v>1024.4699545804308</v>
      </c>
      <c r="K731" s="9">
        <f t="shared" si="25"/>
        <v>16801.307255119067</v>
      </c>
      <c r="N731" s="12"/>
      <c r="O731" s="13"/>
      <c r="P731" s="13"/>
      <c r="Q731" s="13"/>
      <c r="R731" s="13"/>
    </row>
    <row r="732" spans="1:18" x14ac:dyDescent="0.25">
      <c r="A732" s="7">
        <v>1083</v>
      </c>
      <c r="B732" s="7">
        <v>2008</v>
      </c>
      <c r="C732" s="8" t="s">
        <v>263</v>
      </c>
      <c r="D732" s="8" t="s">
        <v>165</v>
      </c>
      <c r="E732" s="8" t="s">
        <v>38</v>
      </c>
      <c r="F732" s="7" t="s">
        <v>39</v>
      </c>
      <c r="G732" s="8" t="s">
        <v>22</v>
      </c>
      <c r="H732" s="8" t="s">
        <v>263</v>
      </c>
      <c r="I732" s="9">
        <v>796</v>
      </c>
      <c r="J732" s="9">
        <f>'[1]Rates for Discussion'!$D$10</f>
        <v>1024.4699545804308</v>
      </c>
      <c r="K732" s="9">
        <f t="shared" si="25"/>
        <v>407.73904192301148</v>
      </c>
      <c r="N732" s="12"/>
      <c r="O732" s="13"/>
      <c r="P732" s="13"/>
      <c r="Q732" s="13"/>
      <c r="R732" s="13"/>
    </row>
    <row r="733" spans="1:18" x14ac:dyDescent="0.25">
      <c r="A733" s="7">
        <v>1085</v>
      </c>
      <c r="B733" s="7">
        <v>2008</v>
      </c>
      <c r="C733" s="8" t="s">
        <v>68</v>
      </c>
      <c r="D733" s="8" t="s">
        <v>65</v>
      </c>
      <c r="E733" s="8" t="s">
        <v>38</v>
      </c>
      <c r="F733" s="7" t="s">
        <v>39</v>
      </c>
      <c r="G733" s="8" t="s">
        <v>22</v>
      </c>
      <c r="H733" s="8" t="s">
        <v>68</v>
      </c>
      <c r="I733" s="9">
        <v>4649</v>
      </c>
      <c r="J733" s="9">
        <f>'[1]Rates for Discussion'!$D$10</f>
        <v>1024.4699545804308</v>
      </c>
      <c r="K733" s="9">
        <f t="shared" si="25"/>
        <v>2381.3804094222114</v>
      </c>
      <c r="N733" s="12"/>
      <c r="O733" s="13"/>
      <c r="P733" s="13"/>
      <c r="Q733" s="13"/>
      <c r="R733" s="13"/>
    </row>
    <row r="734" spans="1:18" x14ac:dyDescent="0.25">
      <c r="A734" s="7">
        <v>1086</v>
      </c>
      <c r="B734" s="7">
        <v>2008</v>
      </c>
      <c r="C734" s="8" t="s">
        <v>69</v>
      </c>
      <c r="D734" s="8" t="s">
        <v>65</v>
      </c>
      <c r="E734" s="8" t="s">
        <v>38</v>
      </c>
      <c r="F734" s="7" t="s">
        <v>39</v>
      </c>
      <c r="G734" s="8" t="s">
        <v>22</v>
      </c>
      <c r="H734" s="8" t="s">
        <v>69</v>
      </c>
      <c r="I734" s="9">
        <v>97704</v>
      </c>
      <c r="J734" s="9">
        <f>'[1]Rates for Discussion'!$D$10</f>
        <v>1024.4699545804308</v>
      </c>
      <c r="K734" s="9">
        <f t="shared" si="25"/>
        <v>50047.406221163204</v>
      </c>
      <c r="N734" s="12"/>
      <c r="O734" s="13"/>
      <c r="P734" s="13"/>
      <c r="Q734" s="13"/>
      <c r="R734" s="13"/>
    </row>
    <row r="735" spans="1:18" x14ac:dyDescent="0.25">
      <c r="A735" s="7">
        <v>1087</v>
      </c>
      <c r="B735" s="7">
        <v>2008</v>
      </c>
      <c r="C735" s="8" t="s">
        <v>71</v>
      </c>
      <c r="D735" s="8" t="s">
        <v>65</v>
      </c>
      <c r="E735" s="8" t="s">
        <v>38</v>
      </c>
      <c r="F735" s="7" t="s">
        <v>39</v>
      </c>
      <c r="G735" s="8" t="s">
        <v>22</v>
      </c>
      <c r="H735" s="8" t="s">
        <v>71</v>
      </c>
      <c r="I735" s="9">
        <v>70000</v>
      </c>
      <c r="J735" s="9">
        <f>'[1]Rates for Discussion'!$D$10</f>
        <v>1024.4699545804308</v>
      </c>
      <c r="K735" s="9">
        <f t="shared" si="25"/>
        <v>35856.448410315083</v>
      </c>
      <c r="N735" s="12"/>
      <c r="O735" s="13"/>
      <c r="P735" s="13"/>
      <c r="Q735" s="13"/>
      <c r="R735" s="13"/>
    </row>
    <row r="736" spans="1:18" x14ac:dyDescent="0.25">
      <c r="A736" s="7">
        <v>1088</v>
      </c>
      <c r="B736" s="7">
        <v>2008</v>
      </c>
      <c r="C736" s="8" t="s">
        <v>72</v>
      </c>
      <c r="D736" s="8" t="s">
        <v>65</v>
      </c>
      <c r="E736" s="8" t="s">
        <v>38</v>
      </c>
      <c r="F736" s="7" t="s">
        <v>39</v>
      </c>
      <c r="G736" s="8" t="s">
        <v>22</v>
      </c>
      <c r="H736" s="8" t="s">
        <v>72</v>
      </c>
      <c r="I736" s="9">
        <v>-28008</v>
      </c>
      <c r="J736" s="9">
        <f>'[1]Rates for Discussion'!$D$10</f>
        <v>1024.4699545804308</v>
      </c>
      <c r="K736" s="9">
        <f t="shared" si="25"/>
        <v>-14346.677243944352</v>
      </c>
      <c r="N736" s="12"/>
      <c r="O736" s="13"/>
      <c r="P736" s="13"/>
      <c r="Q736" s="13"/>
      <c r="R736" s="13"/>
    </row>
    <row r="737" spans="1:18" x14ac:dyDescent="0.25">
      <c r="A737" s="7">
        <v>1089</v>
      </c>
      <c r="B737" s="7">
        <v>2008</v>
      </c>
      <c r="C737" s="8" t="s">
        <v>76</v>
      </c>
      <c r="D737" s="8" t="s">
        <v>65</v>
      </c>
      <c r="E737" s="8" t="s">
        <v>38</v>
      </c>
      <c r="F737" s="7" t="s">
        <v>39</v>
      </c>
      <c r="G737" s="8" t="s">
        <v>22</v>
      </c>
      <c r="H737" s="8" t="s">
        <v>76</v>
      </c>
      <c r="I737" s="9">
        <v>413116</v>
      </c>
      <c r="J737" s="9">
        <f>'[1]Rates for Discussion'!$D$10</f>
        <v>1024.4699545804308</v>
      </c>
      <c r="K737" s="9">
        <f t="shared" si="25"/>
        <v>211612.46487822462</v>
      </c>
      <c r="N737" s="12"/>
      <c r="O737" s="13"/>
      <c r="P737" s="13"/>
      <c r="Q737" s="13"/>
      <c r="R737" s="13"/>
    </row>
    <row r="738" spans="1:18" x14ac:dyDescent="0.25">
      <c r="A738" s="7">
        <v>1090</v>
      </c>
      <c r="B738" s="7">
        <v>2008</v>
      </c>
      <c r="C738" s="8" t="s">
        <v>77</v>
      </c>
      <c r="D738" s="8" t="s">
        <v>65</v>
      </c>
      <c r="E738" s="8" t="s">
        <v>38</v>
      </c>
      <c r="F738" s="7" t="s">
        <v>39</v>
      </c>
      <c r="G738" s="8" t="s">
        <v>22</v>
      </c>
      <c r="H738" s="8" t="s">
        <v>77</v>
      </c>
      <c r="I738" s="9">
        <v>25607</v>
      </c>
      <c r="J738" s="9">
        <f>'[1]Rates for Discussion'!$D$10</f>
        <v>1024.4699545804308</v>
      </c>
      <c r="K738" s="9">
        <f t="shared" si="25"/>
        <v>13116.801063470546</v>
      </c>
      <c r="N738" s="12"/>
      <c r="O738" s="13"/>
      <c r="P738" s="13"/>
      <c r="Q738" s="13"/>
      <c r="R738" s="13"/>
    </row>
    <row r="739" spans="1:18" x14ac:dyDescent="0.25">
      <c r="A739" s="7">
        <v>1091</v>
      </c>
      <c r="B739" s="7">
        <v>2008</v>
      </c>
      <c r="C739" s="8" t="s">
        <v>79</v>
      </c>
      <c r="D739" s="8" t="s">
        <v>65</v>
      </c>
      <c r="E739" s="8" t="s">
        <v>38</v>
      </c>
      <c r="F739" s="7" t="s">
        <v>39</v>
      </c>
      <c r="G739" s="8" t="s">
        <v>22</v>
      </c>
      <c r="H739" s="8" t="s">
        <v>79</v>
      </c>
      <c r="I739" s="9">
        <v>18800</v>
      </c>
      <c r="J739" s="9">
        <f>'[1]Rates for Discussion'!$D$10</f>
        <v>1024.4699545804308</v>
      </c>
      <c r="K739" s="9">
        <f t="shared" si="25"/>
        <v>9630.0175730560495</v>
      </c>
      <c r="N739" s="12"/>
      <c r="O739" s="13"/>
      <c r="P739" s="13"/>
      <c r="Q739" s="13"/>
      <c r="R739" s="13"/>
    </row>
    <row r="740" spans="1:18" x14ac:dyDescent="0.25">
      <c r="A740" s="7">
        <v>1092</v>
      </c>
      <c r="B740" s="7">
        <v>2008</v>
      </c>
      <c r="C740" s="8" t="s">
        <v>83</v>
      </c>
      <c r="D740" s="8" t="s">
        <v>65</v>
      </c>
      <c r="E740" s="8" t="s">
        <v>38</v>
      </c>
      <c r="F740" s="7" t="s">
        <v>39</v>
      </c>
      <c r="G740" s="8" t="s">
        <v>22</v>
      </c>
      <c r="H740" s="8" t="s">
        <v>83</v>
      </c>
      <c r="I740" s="9">
        <v>1099250</v>
      </c>
      <c r="J740" s="9">
        <f>'[1]Rates for Discussion'!$D$10</f>
        <v>1024.4699545804308</v>
      </c>
      <c r="K740" s="9">
        <f t="shared" si="25"/>
        <v>563074.29878626927</v>
      </c>
      <c r="N740" s="12"/>
      <c r="O740" s="13"/>
      <c r="P740" s="13"/>
      <c r="Q740" s="13"/>
      <c r="R740" s="13"/>
    </row>
    <row r="741" spans="1:18" x14ac:dyDescent="0.25">
      <c r="A741" s="7">
        <v>1094</v>
      </c>
      <c r="B741" s="7">
        <v>2008</v>
      </c>
      <c r="C741" s="8" t="s">
        <v>68</v>
      </c>
      <c r="D741" s="8" t="s">
        <v>84</v>
      </c>
      <c r="E741" s="8" t="s">
        <v>38</v>
      </c>
      <c r="F741" s="7" t="s">
        <v>39</v>
      </c>
      <c r="G741" s="8" t="s">
        <v>22</v>
      </c>
      <c r="H741" s="8" t="s">
        <v>68</v>
      </c>
      <c r="I741" s="9">
        <v>-4708</v>
      </c>
      <c r="J741" s="9">
        <f>'[1]Rates for Discussion'!$D$10</f>
        <v>1024.4699545804308</v>
      </c>
      <c r="K741" s="9">
        <f t="shared" si="25"/>
        <v>-2411.6022730823342</v>
      </c>
      <c r="N741" s="12"/>
      <c r="O741" s="13"/>
      <c r="P741" s="13"/>
      <c r="Q741" s="13"/>
      <c r="R741" s="13"/>
    </row>
    <row r="742" spans="1:18" x14ac:dyDescent="0.25">
      <c r="A742" s="7">
        <v>1095</v>
      </c>
      <c r="B742" s="7">
        <v>2008</v>
      </c>
      <c r="C742" s="8" t="s">
        <v>69</v>
      </c>
      <c r="D742" s="8" t="s">
        <v>84</v>
      </c>
      <c r="E742" s="8" t="s">
        <v>38</v>
      </c>
      <c r="F742" s="7" t="s">
        <v>39</v>
      </c>
      <c r="G742" s="8" t="s">
        <v>22</v>
      </c>
      <c r="H742" s="8" t="s">
        <v>69</v>
      </c>
      <c r="I742" s="9">
        <v>-99125</v>
      </c>
      <c r="J742" s="9">
        <f>'[1]Rates for Discussion'!$D$10</f>
        <v>1024.4699545804308</v>
      </c>
      <c r="K742" s="9">
        <f t="shared" si="25"/>
        <v>-50775.292123892599</v>
      </c>
      <c r="N742" s="12"/>
      <c r="O742" s="13"/>
      <c r="P742" s="13"/>
      <c r="Q742" s="13"/>
      <c r="R742" s="13"/>
    </row>
    <row r="743" spans="1:18" x14ac:dyDescent="0.25">
      <c r="A743" s="7">
        <v>1096</v>
      </c>
      <c r="B743" s="7">
        <v>2008</v>
      </c>
      <c r="C743" s="8" t="s">
        <v>71</v>
      </c>
      <c r="D743" s="8" t="s">
        <v>84</v>
      </c>
      <c r="E743" s="8" t="s">
        <v>38</v>
      </c>
      <c r="F743" s="7" t="s">
        <v>39</v>
      </c>
      <c r="G743" s="8" t="s">
        <v>22</v>
      </c>
      <c r="H743" s="8" t="s">
        <v>71</v>
      </c>
      <c r="I743" s="9">
        <v>-70000</v>
      </c>
      <c r="J743" s="9">
        <f>'[1]Rates for Discussion'!$D$10</f>
        <v>1024.4699545804308</v>
      </c>
      <c r="K743" s="9">
        <f t="shared" si="25"/>
        <v>-35856.448410315083</v>
      </c>
      <c r="N743" s="12"/>
      <c r="O743" s="13"/>
      <c r="P743" s="13"/>
      <c r="Q743" s="13"/>
      <c r="R743" s="13"/>
    </row>
    <row r="744" spans="1:18" x14ac:dyDescent="0.25">
      <c r="A744" s="7">
        <v>1097</v>
      </c>
      <c r="B744" s="7">
        <v>2008</v>
      </c>
      <c r="C744" s="8" t="s">
        <v>76</v>
      </c>
      <c r="D744" s="8" t="s">
        <v>84</v>
      </c>
      <c r="E744" s="8" t="s">
        <v>38</v>
      </c>
      <c r="F744" s="7" t="s">
        <v>39</v>
      </c>
      <c r="G744" s="8" t="s">
        <v>22</v>
      </c>
      <c r="H744" s="8" t="s">
        <v>76</v>
      </c>
      <c r="I744" s="9">
        <v>-413016</v>
      </c>
      <c r="J744" s="9">
        <f>'[1]Rates for Discussion'!$D$10</f>
        <v>1024.4699545804308</v>
      </c>
      <c r="K744" s="9">
        <f t="shared" si="25"/>
        <v>-211561.2413804956</v>
      </c>
      <c r="N744" s="12"/>
      <c r="O744" s="13"/>
      <c r="P744" s="13"/>
      <c r="Q744" s="13"/>
      <c r="R744" s="13"/>
    </row>
    <row r="745" spans="1:18" x14ac:dyDescent="0.25">
      <c r="A745" s="7">
        <v>1098</v>
      </c>
      <c r="B745" s="7">
        <v>2008</v>
      </c>
      <c r="C745" s="8" t="s">
        <v>77</v>
      </c>
      <c r="D745" s="8" t="s">
        <v>84</v>
      </c>
      <c r="E745" s="8" t="s">
        <v>38</v>
      </c>
      <c r="F745" s="7" t="s">
        <v>39</v>
      </c>
      <c r="G745" s="8" t="s">
        <v>22</v>
      </c>
      <c r="H745" s="8" t="s">
        <v>77</v>
      </c>
      <c r="I745" s="9">
        <v>-25607</v>
      </c>
      <c r="J745" s="9">
        <f>'[1]Rates for Discussion'!$D$10</f>
        <v>1024.4699545804308</v>
      </c>
      <c r="K745" s="9">
        <f t="shared" si="25"/>
        <v>-13116.801063470546</v>
      </c>
      <c r="N745" s="12"/>
      <c r="O745" s="13"/>
      <c r="P745" s="13"/>
      <c r="Q745" s="13"/>
      <c r="R745" s="13"/>
    </row>
    <row r="746" spans="1:18" x14ac:dyDescent="0.25">
      <c r="A746" s="7">
        <v>1099</v>
      </c>
      <c r="B746" s="7">
        <v>2008</v>
      </c>
      <c r="C746" s="8" t="s">
        <v>79</v>
      </c>
      <c r="D746" s="8" t="s">
        <v>84</v>
      </c>
      <c r="E746" s="8" t="s">
        <v>38</v>
      </c>
      <c r="F746" s="7" t="s">
        <v>39</v>
      </c>
      <c r="G746" s="8" t="s">
        <v>22</v>
      </c>
      <c r="H746" s="8" t="s">
        <v>79</v>
      </c>
      <c r="I746" s="9">
        <v>-18800</v>
      </c>
      <c r="J746" s="9">
        <f>'[1]Rates for Discussion'!$D$10</f>
        <v>1024.4699545804308</v>
      </c>
      <c r="K746" s="9">
        <f t="shared" si="25"/>
        <v>-9630.0175730560495</v>
      </c>
      <c r="N746" s="12"/>
      <c r="O746" s="13"/>
      <c r="P746" s="13"/>
      <c r="Q746" s="13"/>
      <c r="R746" s="13"/>
    </row>
    <row r="747" spans="1:18" x14ac:dyDescent="0.25">
      <c r="A747" s="7">
        <v>1100</v>
      </c>
      <c r="B747" s="7">
        <v>2008</v>
      </c>
      <c r="C747" s="8" t="s">
        <v>83</v>
      </c>
      <c r="D747" s="8" t="s">
        <v>84</v>
      </c>
      <c r="E747" s="8" t="s">
        <v>38</v>
      </c>
      <c r="F747" s="7" t="s">
        <v>39</v>
      </c>
      <c r="G747" s="8" t="s">
        <v>22</v>
      </c>
      <c r="H747" s="8" t="s">
        <v>83</v>
      </c>
      <c r="I747" s="9">
        <v>-1099250</v>
      </c>
      <c r="J747" s="9">
        <f>'[1]Rates for Discussion'!$D$10</f>
        <v>1024.4699545804308</v>
      </c>
      <c r="K747" s="9">
        <f t="shared" si="25"/>
        <v>-563074.29878626927</v>
      </c>
      <c r="N747" s="12"/>
      <c r="O747" s="13"/>
      <c r="P747" s="13"/>
      <c r="Q747" s="13"/>
      <c r="R747" s="13"/>
    </row>
    <row r="748" spans="1:18" x14ac:dyDescent="0.25">
      <c r="A748" s="7">
        <v>1154</v>
      </c>
      <c r="B748" s="7">
        <v>2008</v>
      </c>
      <c r="C748" s="8" t="s">
        <v>164</v>
      </c>
      <c r="D748" s="8" t="s">
        <v>266</v>
      </c>
      <c r="E748" s="8" t="s">
        <v>38</v>
      </c>
      <c r="F748" s="7" t="s">
        <v>39</v>
      </c>
      <c r="G748" s="8" t="s">
        <v>22</v>
      </c>
      <c r="H748" s="8" t="s">
        <v>164</v>
      </c>
      <c r="I748" s="9">
        <v>-15</v>
      </c>
      <c r="J748" s="9">
        <f>'[1]Rates for Discussion'!$D$10</f>
        <v>1024.4699545804308</v>
      </c>
      <c r="K748" s="9">
        <f t="shared" si="25"/>
        <v>-7.6835246593532309</v>
      </c>
      <c r="N748" s="12"/>
      <c r="O748" s="13"/>
      <c r="P748" s="13"/>
      <c r="Q748" s="13"/>
      <c r="R748" s="13"/>
    </row>
    <row r="749" spans="1:18" x14ac:dyDescent="0.25">
      <c r="A749" s="7">
        <v>1155</v>
      </c>
      <c r="B749" s="7">
        <v>2008</v>
      </c>
      <c r="C749" s="8" t="s">
        <v>167</v>
      </c>
      <c r="D749" s="8" t="s">
        <v>266</v>
      </c>
      <c r="E749" s="8" t="s">
        <v>38</v>
      </c>
      <c r="F749" s="7" t="s">
        <v>39</v>
      </c>
      <c r="G749" s="8" t="s">
        <v>22</v>
      </c>
      <c r="H749" s="8" t="s">
        <v>167</v>
      </c>
      <c r="I749" s="9">
        <v>-41915</v>
      </c>
      <c r="J749" s="9">
        <f>'[1]Rates for Discussion'!$D$10</f>
        <v>1024.4699545804308</v>
      </c>
      <c r="K749" s="9">
        <f t="shared" si="25"/>
        <v>-21470.329073119381</v>
      </c>
      <c r="N749" s="12"/>
      <c r="O749" s="13"/>
      <c r="P749" s="13"/>
      <c r="Q749" s="13"/>
      <c r="R749" s="13"/>
    </row>
    <row r="750" spans="1:18" x14ac:dyDescent="0.25">
      <c r="A750" s="7">
        <v>1156</v>
      </c>
      <c r="B750" s="7">
        <v>2008</v>
      </c>
      <c r="C750" s="8" t="s">
        <v>92</v>
      </c>
      <c r="D750" s="8" t="s">
        <v>266</v>
      </c>
      <c r="E750" s="8" t="s">
        <v>38</v>
      </c>
      <c r="F750" s="7" t="s">
        <v>39</v>
      </c>
      <c r="G750" s="8" t="s">
        <v>22</v>
      </c>
      <c r="H750" s="8" t="s">
        <v>92</v>
      </c>
      <c r="I750" s="9">
        <v>-32027</v>
      </c>
      <c r="J750" s="9">
        <f>'[1]Rates for Discussion'!$D$10</f>
        <v>1024.4699545804308</v>
      </c>
      <c r="K750" s="9">
        <f t="shared" si="25"/>
        <v>-16405.349617673728</v>
      </c>
      <c r="N750" s="12"/>
      <c r="O750" s="13"/>
      <c r="P750" s="13"/>
      <c r="Q750" s="13"/>
      <c r="R750" s="13"/>
    </row>
    <row r="751" spans="1:18" x14ac:dyDescent="0.25">
      <c r="A751" s="7">
        <v>1157</v>
      </c>
      <c r="B751" s="7">
        <v>2008</v>
      </c>
      <c r="C751" s="8" t="s">
        <v>169</v>
      </c>
      <c r="D751" s="8" t="s">
        <v>266</v>
      </c>
      <c r="E751" s="8" t="s">
        <v>38</v>
      </c>
      <c r="F751" s="7" t="s">
        <v>39</v>
      </c>
      <c r="G751" s="8" t="s">
        <v>22</v>
      </c>
      <c r="H751" s="8" t="s">
        <v>169</v>
      </c>
      <c r="I751" s="9">
        <v>-43931</v>
      </c>
      <c r="J751" s="9">
        <f>'[1]Rates for Discussion'!$D$10</f>
        <v>1024.4699545804308</v>
      </c>
      <c r="K751" s="9">
        <f t="shared" si="25"/>
        <v>-22502.994787336454</v>
      </c>
      <c r="N751" s="12"/>
      <c r="O751" s="13"/>
      <c r="P751" s="13"/>
      <c r="Q751" s="13"/>
      <c r="R751" s="13"/>
    </row>
    <row r="752" spans="1:18" x14ac:dyDescent="0.25">
      <c r="A752" s="7">
        <v>1158</v>
      </c>
      <c r="B752" s="7">
        <v>2008</v>
      </c>
      <c r="C752" s="8" t="s">
        <v>170</v>
      </c>
      <c r="D752" s="8" t="s">
        <v>266</v>
      </c>
      <c r="E752" s="8" t="s">
        <v>38</v>
      </c>
      <c r="F752" s="7" t="s">
        <v>39</v>
      </c>
      <c r="G752" s="8" t="s">
        <v>22</v>
      </c>
      <c r="H752" s="8" t="s">
        <v>170</v>
      </c>
      <c r="I752" s="9">
        <v>-1335</v>
      </c>
      <c r="J752" s="9">
        <f>'[1]Rates for Discussion'!$D$10</f>
        <v>1024.4699545804308</v>
      </c>
      <c r="K752" s="9">
        <f t="shared" si="25"/>
        <v>-683.83369468243757</v>
      </c>
      <c r="N752" s="12"/>
      <c r="O752" s="13"/>
      <c r="P752" s="13"/>
      <c r="Q752" s="13"/>
      <c r="R752" s="13"/>
    </row>
    <row r="753" spans="1:18" x14ac:dyDescent="0.25">
      <c r="A753" s="7">
        <v>1159</v>
      </c>
      <c r="B753" s="7">
        <v>2008</v>
      </c>
      <c r="C753" s="8" t="s">
        <v>171</v>
      </c>
      <c r="D753" s="8" t="s">
        <v>266</v>
      </c>
      <c r="E753" s="8" t="s">
        <v>38</v>
      </c>
      <c r="F753" s="7" t="s">
        <v>39</v>
      </c>
      <c r="G753" s="8" t="s">
        <v>22</v>
      </c>
      <c r="H753" s="8" t="s">
        <v>171</v>
      </c>
      <c r="I753" s="9">
        <v>-2123</v>
      </c>
      <c r="J753" s="9">
        <f>'[1]Rates for Discussion'!$D$10</f>
        <v>1024.4699545804308</v>
      </c>
      <c r="K753" s="9">
        <f t="shared" si="25"/>
        <v>-1087.4748567871272</v>
      </c>
      <c r="N753" s="12"/>
      <c r="O753" s="13"/>
      <c r="P753" s="13"/>
      <c r="Q753" s="13"/>
      <c r="R753" s="13"/>
    </row>
    <row r="754" spans="1:18" x14ac:dyDescent="0.25">
      <c r="A754" s="7">
        <v>1160</v>
      </c>
      <c r="B754" s="7">
        <v>2008</v>
      </c>
      <c r="C754" s="8" t="s">
        <v>98</v>
      </c>
      <c r="D754" s="8" t="s">
        <v>266</v>
      </c>
      <c r="E754" s="8" t="s">
        <v>38</v>
      </c>
      <c r="F754" s="7" t="s">
        <v>39</v>
      </c>
      <c r="G754" s="8" t="s">
        <v>22</v>
      </c>
      <c r="H754" s="8" t="s">
        <v>98</v>
      </c>
      <c r="I754" s="9">
        <v>1458513</v>
      </c>
      <c r="J754" s="9">
        <f>'[1]Rates for Discussion'!$D$10</f>
        <v>1024.4699545804308</v>
      </c>
      <c r="K754" s="9">
        <f t="shared" si="25"/>
        <v>747101.37343248387</v>
      </c>
      <c r="N754" s="12"/>
      <c r="O754" s="13"/>
      <c r="P754" s="13"/>
      <c r="Q754" s="13"/>
      <c r="R754" s="13"/>
    </row>
    <row r="755" spans="1:18" x14ac:dyDescent="0.25">
      <c r="A755" s="7">
        <v>1161</v>
      </c>
      <c r="B755" s="7">
        <v>2008</v>
      </c>
      <c r="C755" s="8" t="s">
        <v>174</v>
      </c>
      <c r="D755" s="8" t="s">
        <v>266</v>
      </c>
      <c r="E755" s="8" t="s">
        <v>38</v>
      </c>
      <c r="F755" s="7" t="s">
        <v>39</v>
      </c>
      <c r="G755" s="8" t="s">
        <v>22</v>
      </c>
      <c r="H755" s="8" t="s">
        <v>174</v>
      </c>
      <c r="I755" s="9">
        <v>-28512</v>
      </c>
      <c r="J755" s="9">
        <f>'[1]Rates for Discussion'!$D$10</f>
        <v>1024.4699545804308</v>
      </c>
      <c r="K755" s="9">
        <f t="shared" si="25"/>
        <v>-14604.84367249862</v>
      </c>
      <c r="N755" s="12"/>
      <c r="O755" s="13"/>
      <c r="P755" s="13"/>
      <c r="Q755" s="13"/>
      <c r="R755" s="13"/>
    </row>
    <row r="756" spans="1:18" x14ac:dyDescent="0.25">
      <c r="A756" s="7">
        <v>1162</v>
      </c>
      <c r="B756" s="7">
        <v>2008</v>
      </c>
      <c r="C756" s="8" t="s">
        <v>69</v>
      </c>
      <c r="D756" s="8" t="s">
        <v>266</v>
      </c>
      <c r="E756" s="8" t="s">
        <v>38</v>
      </c>
      <c r="F756" s="7" t="s">
        <v>39</v>
      </c>
      <c r="G756" s="8" t="s">
        <v>22</v>
      </c>
      <c r="H756" s="8" t="s">
        <v>69</v>
      </c>
      <c r="I756" s="9">
        <v>-138425</v>
      </c>
      <c r="J756" s="9">
        <f>'[1]Rates for Discussion'!$D$10</f>
        <v>1024.4699545804308</v>
      </c>
      <c r="K756" s="9">
        <f t="shared" si="25"/>
        <v>-70906.126731398064</v>
      </c>
      <c r="N756" s="12"/>
      <c r="O756" s="13"/>
      <c r="P756" s="13"/>
      <c r="Q756" s="13"/>
      <c r="R756" s="13"/>
    </row>
    <row r="757" spans="1:18" x14ac:dyDescent="0.25">
      <c r="A757" s="7">
        <v>1163</v>
      </c>
      <c r="B757" s="7">
        <v>2008</v>
      </c>
      <c r="C757" s="8" t="s">
        <v>175</v>
      </c>
      <c r="D757" s="8" t="s">
        <v>266</v>
      </c>
      <c r="E757" s="8" t="s">
        <v>38</v>
      </c>
      <c r="F757" s="7" t="s">
        <v>39</v>
      </c>
      <c r="G757" s="8" t="s">
        <v>22</v>
      </c>
      <c r="H757" s="8" t="s">
        <v>175</v>
      </c>
      <c r="I757" s="9">
        <v>-23</v>
      </c>
      <c r="J757" s="9">
        <f>'[1]Rates for Discussion'!$D$10</f>
        <v>1024.4699545804308</v>
      </c>
      <c r="K757" s="9">
        <f t="shared" si="25"/>
        <v>-11.781404477674954</v>
      </c>
      <c r="N757" s="12"/>
      <c r="O757" s="13"/>
      <c r="P757" s="13"/>
      <c r="Q757" s="13"/>
      <c r="R757" s="13"/>
    </row>
    <row r="758" spans="1:18" x14ac:dyDescent="0.25">
      <c r="A758" s="7">
        <v>1164</v>
      </c>
      <c r="B758" s="7">
        <v>2008</v>
      </c>
      <c r="C758" s="8" t="s">
        <v>177</v>
      </c>
      <c r="D758" s="8" t="s">
        <v>266</v>
      </c>
      <c r="E758" s="8" t="s">
        <v>38</v>
      </c>
      <c r="F758" s="7" t="s">
        <v>39</v>
      </c>
      <c r="G758" s="8" t="s">
        <v>22</v>
      </c>
      <c r="H758" s="8" t="s">
        <v>177</v>
      </c>
      <c r="I758" s="9">
        <v>-1085</v>
      </c>
      <c r="J758" s="9">
        <f>'[1]Rates for Discussion'!$D$10</f>
        <v>1024.4699545804308</v>
      </c>
      <c r="K758" s="9">
        <f t="shared" ref="K758:K789" si="26">(I758*J758)/2000</f>
        <v>-555.77495035988375</v>
      </c>
      <c r="N758" s="12"/>
      <c r="O758" s="13"/>
      <c r="P758" s="13"/>
      <c r="Q758" s="13"/>
      <c r="R758" s="13"/>
    </row>
    <row r="759" spans="1:18" x14ac:dyDescent="0.25">
      <c r="A759" s="7">
        <v>1165</v>
      </c>
      <c r="B759" s="7">
        <v>2008</v>
      </c>
      <c r="C759" s="8" t="s">
        <v>70</v>
      </c>
      <c r="D759" s="8" t="s">
        <v>266</v>
      </c>
      <c r="E759" s="8" t="s">
        <v>38</v>
      </c>
      <c r="F759" s="7" t="s">
        <v>39</v>
      </c>
      <c r="G759" s="8" t="s">
        <v>22</v>
      </c>
      <c r="H759" s="8" t="s">
        <v>70</v>
      </c>
      <c r="I759" s="9">
        <v>-177806</v>
      </c>
      <c r="J759" s="9">
        <f>'[1]Rates for Discussion'!$D$10</f>
        <v>1024.4699545804308</v>
      </c>
      <c r="K759" s="9">
        <f t="shared" si="26"/>
        <v>-91078.452372064043</v>
      </c>
      <c r="N759" s="12"/>
      <c r="O759" s="13"/>
      <c r="P759" s="13"/>
      <c r="Q759" s="13"/>
      <c r="R759" s="13"/>
    </row>
    <row r="760" spans="1:18" x14ac:dyDescent="0.25">
      <c r="A760" s="7">
        <v>1166</v>
      </c>
      <c r="B760" s="7">
        <v>2008</v>
      </c>
      <c r="C760" s="8" t="s">
        <v>183</v>
      </c>
      <c r="D760" s="8" t="s">
        <v>266</v>
      </c>
      <c r="E760" s="8" t="s">
        <v>38</v>
      </c>
      <c r="F760" s="7" t="s">
        <v>39</v>
      </c>
      <c r="G760" s="8" t="s">
        <v>22</v>
      </c>
      <c r="H760" s="8" t="s">
        <v>183</v>
      </c>
      <c r="I760" s="9">
        <v>-7327</v>
      </c>
      <c r="J760" s="9">
        <f>'[1]Rates for Discussion'!$D$10</f>
        <v>1024.4699545804308</v>
      </c>
      <c r="K760" s="9">
        <f t="shared" si="26"/>
        <v>-3753.1456786054082</v>
      </c>
      <c r="N760" s="12"/>
      <c r="O760" s="13"/>
      <c r="P760" s="13"/>
      <c r="Q760" s="13"/>
      <c r="R760" s="13"/>
    </row>
    <row r="761" spans="1:18" x14ac:dyDescent="0.25">
      <c r="A761" s="7">
        <v>1167</v>
      </c>
      <c r="B761" s="7">
        <v>2008</v>
      </c>
      <c r="C761" s="8" t="s">
        <v>85</v>
      </c>
      <c r="D761" s="8" t="s">
        <v>266</v>
      </c>
      <c r="E761" s="8" t="s">
        <v>38</v>
      </c>
      <c r="F761" s="7" t="s">
        <v>39</v>
      </c>
      <c r="G761" s="8" t="s">
        <v>22</v>
      </c>
      <c r="H761" s="8" t="s">
        <v>85</v>
      </c>
      <c r="I761" s="9">
        <v>-232727</v>
      </c>
      <c r="J761" s="9">
        <f>'[1]Rates for Discussion'!$D$10</f>
        <v>1024.4699545804308</v>
      </c>
      <c r="K761" s="9">
        <f t="shared" si="26"/>
        <v>-119210.90955981995</v>
      </c>
      <c r="N761" s="12"/>
      <c r="O761" s="13"/>
      <c r="P761" s="13"/>
      <c r="Q761" s="13"/>
      <c r="R761" s="13"/>
    </row>
    <row r="762" spans="1:18" x14ac:dyDescent="0.25">
      <c r="A762" s="7">
        <v>1168</v>
      </c>
      <c r="B762" s="7">
        <v>2008</v>
      </c>
      <c r="C762" s="8" t="s">
        <v>189</v>
      </c>
      <c r="D762" s="8" t="s">
        <v>266</v>
      </c>
      <c r="E762" s="8" t="s">
        <v>38</v>
      </c>
      <c r="F762" s="7" t="s">
        <v>39</v>
      </c>
      <c r="G762" s="8" t="s">
        <v>22</v>
      </c>
      <c r="H762" s="8" t="s">
        <v>189</v>
      </c>
      <c r="I762" s="9">
        <v>-17042</v>
      </c>
      <c r="J762" s="9">
        <f>'[1]Rates for Discussion'!$D$10</f>
        <v>1024.4699545804308</v>
      </c>
      <c r="K762" s="9">
        <f t="shared" si="26"/>
        <v>-8729.5084829798507</v>
      </c>
      <c r="N762" s="12"/>
      <c r="O762" s="13"/>
      <c r="P762" s="13"/>
      <c r="Q762" s="13"/>
      <c r="R762" s="13"/>
    </row>
    <row r="763" spans="1:18" x14ac:dyDescent="0.25">
      <c r="A763" s="7">
        <v>1169</v>
      </c>
      <c r="B763" s="7">
        <v>2008</v>
      </c>
      <c r="C763" s="8" t="s">
        <v>190</v>
      </c>
      <c r="D763" s="8" t="s">
        <v>266</v>
      </c>
      <c r="E763" s="8" t="s">
        <v>38</v>
      </c>
      <c r="F763" s="7" t="s">
        <v>39</v>
      </c>
      <c r="G763" s="8" t="s">
        <v>22</v>
      </c>
      <c r="H763" s="8" t="s">
        <v>190</v>
      </c>
      <c r="I763" s="9">
        <v>-8142</v>
      </c>
      <c r="J763" s="9">
        <f>'[1]Rates for Discussion'!$D$10</f>
        <v>1024.4699545804308</v>
      </c>
      <c r="K763" s="9">
        <f t="shared" si="26"/>
        <v>-4170.617185096934</v>
      </c>
      <c r="N763" s="12"/>
      <c r="O763" s="13"/>
      <c r="P763" s="13"/>
      <c r="Q763" s="13"/>
      <c r="R763" s="13"/>
    </row>
    <row r="764" spans="1:18" x14ac:dyDescent="0.25">
      <c r="A764" s="7">
        <v>1170</v>
      </c>
      <c r="B764" s="7">
        <v>2008</v>
      </c>
      <c r="C764" s="8" t="s">
        <v>71</v>
      </c>
      <c r="D764" s="8" t="s">
        <v>266</v>
      </c>
      <c r="E764" s="8" t="s">
        <v>38</v>
      </c>
      <c r="F764" s="7" t="s">
        <v>39</v>
      </c>
      <c r="G764" s="8" t="s">
        <v>22</v>
      </c>
      <c r="H764" s="8" t="s">
        <v>71</v>
      </c>
      <c r="I764" s="9">
        <v>-86673</v>
      </c>
      <c r="J764" s="9">
        <f>'[1]Rates for Discussion'!$D$10</f>
        <v>1024.4699545804308</v>
      </c>
      <c r="K764" s="9">
        <f t="shared" si="26"/>
        <v>-44396.942186674838</v>
      </c>
      <c r="N764" s="12"/>
      <c r="O764" s="13"/>
      <c r="P764" s="13"/>
      <c r="Q764" s="13"/>
      <c r="R764" s="13"/>
    </row>
    <row r="765" spans="1:18" x14ac:dyDescent="0.25">
      <c r="A765" s="7">
        <v>1171</v>
      </c>
      <c r="B765" s="7">
        <v>2008</v>
      </c>
      <c r="C765" s="8" t="s">
        <v>192</v>
      </c>
      <c r="D765" s="8" t="s">
        <v>266</v>
      </c>
      <c r="E765" s="8" t="s">
        <v>38</v>
      </c>
      <c r="F765" s="7" t="s">
        <v>39</v>
      </c>
      <c r="G765" s="8" t="s">
        <v>22</v>
      </c>
      <c r="H765" s="8" t="s">
        <v>192</v>
      </c>
      <c r="I765" s="9">
        <v>-7691</v>
      </c>
      <c r="J765" s="9">
        <f>'[1]Rates for Discussion'!$D$10</f>
        <v>1024.4699545804308</v>
      </c>
      <c r="K765" s="9">
        <f t="shared" si="26"/>
        <v>-3939.5992103390467</v>
      </c>
      <c r="N765" s="12"/>
      <c r="O765" s="13"/>
      <c r="P765" s="13"/>
      <c r="Q765" s="13"/>
      <c r="R765" s="13"/>
    </row>
    <row r="766" spans="1:18" x14ac:dyDescent="0.25">
      <c r="A766" s="7">
        <v>1172</v>
      </c>
      <c r="B766" s="7">
        <v>2008</v>
      </c>
      <c r="C766" s="8" t="s">
        <v>109</v>
      </c>
      <c r="D766" s="8" t="s">
        <v>266</v>
      </c>
      <c r="E766" s="8" t="s">
        <v>38</v>
      </c>
      <c r="F766" s="7" t="s">
        <v>39</v>
      </c>
      <c r="G766" s="8" t="s">
        <v>22</v>
      </c>
      <c r="H766" s="8" t="s">
        <v>109</v>
      </c>
      <c r="I766" s="9">
        <v>-1600</v>
      </c>
      <c r="J766" s="9">
        <f>'[1]Rates for Discussion'!$D$10</f>
        <v>1024.4699545804308</v>
      </c>
      <c r="K766" s="9">
        <f t="shared" si="26"/>
        <v>-819.57596366434461</v>
      </c>
      <c r="N766" s="12"/>
      <c r="O766" s="13"/>
      <c r="P766" s="13"/>
      <c r="Q766" s="13"/>
      <c r="R766" s="13"/>
    </row>
    <row r="767" spans="1:18" x14ac:dyDescent="0.25">
      <c r="A767" s="7">
        <v>1173</v>
      </c>
      <c r="B767" s="7">
        <v>2008</v>
      </c>
      <c r="C767" s="8" t="s">
        <v>193</v>
      </c>
      <c r="D767" s="8" t="s">
        <v>266</v>
      </c>
      <c r="E767" s="8" t="s">
        <v>38</v>
      </c>
      <c r="F767" s="7" t="s">
        <v>39</v>
      </c>
      <c r="G767" s="8" t="s">
        <v>22</v>
      </c>
      <c r="H767" s="8" t="s">
        <v>193</v>
      </c>
      <c r="I767" s="9">
        <v>-53578</v>
      </c>
      <c r="J767" s="9">
        <f>'[1]Rates for Discussion'!$D$10</f>
        <v>1024.4699545804308</v>
      </c>
      <c r="K767" s="9">
        <f t="shared" si="26"/>
        <v>-27444.525613255162</v>
      </c>
      <c r="N767" s="12"/>
      <c r="O767" s="13"/>
      <c r="P767" s="13"/>
      <c r="Q767" s="13"/>
      <c r="R767" s="13"/>
    </row>
    <row r="768" spans="1:18" x14ac:dyDescent="0.25">
      <c r="A768" s="7">
        <v>1174</v>
      </c>
      <c r="B768" s="7">
        <v>2008</v>
      </c>
      <c r="C768" s="8" t="s">
        <v>73</v>
      </c>
      <c r="D768" s="8" t="s">
        <v>266</v>
      </c>
      <c r="E768" s="8" t="s">
        <v>38</v>
      </c>
      <c r="F768" s="7" t="s">
        <v>39</v>
      </c>
      <c r="G768" s="8" t="s">
        <v>22</v>
      </c>
      <c r="H768" s="8" t="s">
        <v>73</v>
      </c>
      <c r="I768" s="9">
        <v>-461</v>
      </c>
      <c r="J768" s="9">
        <f>'[1]Rates for Discussion'!$D$10</f>
        <v>1024.4699545804308</v>
      </c>
      <c r="K768" s="9">
        <f t="shared" si="26"/>
        <v>-236.14032453078931</v>
      </c>
      <c r="N768" s="12"/>
      <c r="O768" s="13"/>
      <c r="P768" s="13"/>
      <c r="Q768" s="13"/>
      <c r="R768" s="13"/>
    </row>
    <row r="769" spans="1:18" x14ac:dyDescent="0.25">
      <c r="A769" s="7">
        <v>1175</v>
      </c>
      <c r="B769" s="7">
        <v>2008</v>
      </c>
      <c r="C769" s="8" t="s">
        <v>198</v>
      </c>
      <c r="D769" s="8" t="s">
        <v>266</v>
      </c>
      <c r="E769" s="8" t="s">
        <v>38</v>
      </c>
      <c r="F769" s="7" t="s">
        <v>39</v>
      </c>
      <c r="G769" s="8" t="s">
        <v>22</v>
      </c>
      <c r="H769" s="8" t="s">
        <v>198</v>
      </c>
      <c r="I769" s="9">
        <v>-2690</v>
      </c>
      <c r="J769" s="9">
        <f>'[1]Rates for Discussion'!$D$10</f>
        <v>1024.4699545804308</v>
      </c>
      <c r="K769" s="9">
        <f t="shared" si="26"/>
        <v>-1377.9120889106794</v>
      </c>
      <c r="N769" s="12"/>
      <c r="O769" s="13"/>
      <c r="P769" s="13"/>
      <c r="Q769" s="13"/>
      <c r="R769" s="13"/>
    </row>
    <row r="770" spans="1:18" x14ac:dyDescent="0.25">
      <c r="A770" s="7">
        <v>1176</v>
      </c>
      <c r="B770" s="7">
        <v>2008</v>
      </c>
      <c r="C770" s="8" t="s">
        <v>200</v>
      </c>
      <c r="D770" s="8" t="s">
        <v>266</v>
      </c>
      <c r="E770" s="8" t="s">
        <v>38</v>
      </c>
      <c r="F770" s="7" t="s">
        <v>39</v>
      </c>
      <c r="G770" s="8" t="s">
        <v>22</v>
      </c>
      <c r="H770" s="8" t="s">
        <v>200</v>
      </c>
      <c r="I770" s="9">
        <v>-38663</v>
      </c>
      <c r="J770" s="9">
        <f>'[1]Rates for Discussion'!$D$10</f>
        <v>1024.4699545804308</v>
      </c>
      <c r="K770" s="9">
        <f t="shared" si="26"/>
        <v>-19804.5409269716</v>
      </c>
      <c r="N770" s="12"/>
      <c r="O770" s="13"/>
      <c r="P770" s="13"/>
      <c r="Q770" s="13"/>
      <c r="R770" s="13"/>
    </row>
    <row r="771" spans="1:18" x14ac:dyDescent="0.25">
      <c r="A771" s="7">
        <v>1177</v>
      </c>
      <c r="B771" s="7">
        <v>2008</v>
      </c>
      <c r="C771" s="8" t="s">
        <v>202</v>
      </c>
      <c r="D771" s="8" t="s">
        <v>266</v>
      </c>
      <c r="E771" s="8" t="s">
        <v>38</v>
      </c>
      <c r="F771" s="7" t="s">
        <v>39</v>
      </c>
      <c r="G771" s="8" t="s">
        <v>22</v>
      </c>
      <c r="H771" s="8" t="s">
        <v>202</v>
      </c>
      <c r="I771" s="9">
        <v>-131275</v>
      </c>
      <c r="J771" s="9">
        <f>'[1]Rates for Discussion'!$D$10</f>
        <v>1024.4699545804308</v>
      </c>
      <c r="K771" s="9">
        <f t="shared" si="26"/>
        <v>-67243.646643773012</v>
      </c>
      <c r="N771" s="12"/>
      <c r="O771" s="13"/>
      <c r="P771" s="13"/>
      <c r="Q771" s="13"/>
      <c r="R771" s="13"/>
    </row>
    <row r="772" spans="1:18" x14ac:dyDescent="0.25">
      <c r="A772" s="7">
        <v>1178</v>
      </c>
      <c r="B772" s="7">
        <v>2008</v>
      </c>
      <c r="C772" s="8" t="s">
        <v>74</v>
      </c>
      <c r="D772" s="8" t="s">
        <v>266</v>
      </c>
      <c r="E772" s="8" t="s">
        <v>38</v>
      </c>
      <c r="F772" s="7" t="s">
        <v>39</v>
      </c>
      <c r="G772" s="8" t="s">
        <v>22</v>
      </c>
      <c r="H772" s="8" t="s">
        <v>74</v>
      </c>
      <c r="I772" s="9">
        <v>-690</v>
      </c>
      <c r="J772" s="9">
        <f>'[1]Rates for Discussion'!$D$10</f>
        <v>1024.4699545804308</v>
      </c>
      <c r="K772" s="9">
        <f t="shared" si="26"/>
        <v>-353.44213433024862</v>
      </c>
      <c r="N772" s="12"/>
      <c r="O772" s="13"/>
      <c r="P772" s="13"/>
      <c r="Q772" s="13"/>
      <c r="R772" s="13"/>
    </row>
    <row r="773" spans="1:18" x14ac:dyDescent="0.25">
      <c r="A773" s="7">
        <v>1179</v>
      </c>
      <c r="B773" s="7">
        <v>2008</v>
      </c>
      <c r="C773" s="8" t="s">
        <v>203</v>
      </c>
      <c r="D773" s="8" t="s">
        <v>266</v>
      </c>
      <c r="E773" s="8" t="s">
        <v>38</v>
      </c>
      <c r="F773" s="7" t="s">
        <v>39</v>
      </c>
      <c r="G773" s="8" t="s">
        <v>22</v>
      </c>
      <c r="H773" s="8" t="s">
        <v>203</v>
      </c>
      <c r="I773" s="9">
        <v>-13801</v>
      </c>
      <c r="J773" s="9">
        <f>'[1]Rates for Discussion'!$D$10</f>
        <v>1024.4699545804308</v>
      </c>
      <c r="K773" s="9">
        <f t="shared" si="26"/>
        <v>-7069.3549215822632</v>
      </c>
      <c r="N773" s="12"/>
      <c r="O773" s="13"/>
      <c r="P773" s="13"/>
      <c r="Q773" s="13"/>
      <c r="R773" s="13"/>
    </row>
    <row r="774" spans="1:18" x14ac:dyDescent="0.25">
      <c r="A774" s="7">
        <v>1180</v>
      </c>
      <c r="B774" s="7">
        <v>2008</v>
      </c>
      <c r="C774" s="8" t="s">
        <v>204</v>
      </c>
      <c r="D774" s="8" t="s">
        <v>266</v>
      </c>
      <c r="E774" s="8" t="s">
        <v>38</v>
      </c>
      <c r="F774" s="7" t="s">
        <v>39</v>
      </c>
      <c r="G774" s="8" t="s">
        <v>22</v>
      </c>
      <c r="H774" s="8" t="s">
        <v>204</v>
      </c>
      <c r="I774" s="9">
        <v>-937</v>
      </c>
      <c r="J774" s="9">
        <f>'[1]Rates for Discussion'!$D$10</f>
        <v>1024.4699545804308</v>
      </c>
      <c r="K774" s="9">
        <f t="shared" si="26"/>
        <v>-479.9641737209318</v>
      </c>
      <c r="N774" s="12"/>
      <c r="O774" s="13"/>
      <c r="P774" s="13"/>
      <c r="Q774" s="13"/>
      <c r="R774" s="13"/>
    </row>
    <row r="775" spans="1:18" x14ac:dyDescent="0.25">
      <c r="A775" s="7">
        <v>1181</v>
      </c>
      <c r="B775" s="7">
        <v>2008</v>
      </c>
      <c r="C775" s="8" t="s">
        <v>205</v>
      </c>
      <c r="D775" s="8" t="s">
        <v>266</v>
      </c>
      <c r="E775" s="8" t="s">
        <v>38</v>
      </c>
      <c r="F775" s="7" t="s">
        <v>39</v>
      </c>
      <c r="G775" s="8" t="s">
        <v>22</v>
      </c>
      <c r="H775" s="8" t="s">
        <v>205</v>
      </c>
      <c r="I775" s="9">
        <v>-14406</v>
      </c>
      <c r="J775" s="9">
        <f>'[1]Rates for Discussion'!$D$10</f>
        <v>1024.4699545804308</v>
      </c>
      <c r="K775" s="9">
        <f t="shared" si="26"/>
        <v>-7379.2570828428425</v>
      </c>
      <c r="N775" s="12"/>
      <c r="O775" s="13"/>
      <c r="P775" s="13"/>
      <c r="Q775" s="13"/>
      <c r="R775" s="13"/>
    </row>
    <row r="776" spans="1:18" x14ac:dyDescent="0.25">
      <c r="A776" s="7">
        <v>1182</v>
      </c>
      <c r="B776" s="7">
        <v>2008</v>
      </c>
      <c r="C776" s="8" t="s">
        <v>206</v>
      </c>
      <c r="D776" s="8" t="s">
        <v>266</v>
      </c>
      <c r="E776" s="8" t="s">
        <v>38</v>
      </c>
      <c r="F776" s="7" t="s">
        <v>39</v>
      </c>
      <c r="G776" s="8" t="s">
        <v>22</v>
      </c>
      <c r="H776" s="8" t="s">
        <v>206</v>
      </c>
      <c r="I776" s="9">
        <v>-10318</v>
      </c>
      <c r="J776" s="9">
        <f>'[1]Rates for Discussion'!$D$10</f>
        <v>1024.4699545804308</v>
      </c>
      <c r="K776" s="9">
        <f t="shared" si="26"/>
        <v>-5285.2404956804421</v>
      </c>
      <c r="N776" s="12"/>
      <c r="O776" s="13"/>
      <c r="P776" s="13"/>
      <c r="Q776" s="13"/>
      <c r="R776" s="13"/>
    </row>
    <row r="777" spans="1:18" x14ac:dyDescent="0.25">
      <c r="A777" s="7">
        <v>1183</v>
      </c>
      <c r="B777" s="7">
        <v>2008</v>
      </c>
      <c r="C777" s="8" t="s">
        <v>207</v>
      </c>
      <c r="D777" s="8" t="s">
        <v>266</v>
      </c>
      <c r="E777" s="8" t="s">
        <v>38</v>
      </c>
      <c r="F777" s="7" t="s">
        <v>39</v>
      </c>
      <c r="G777" s="8" t="s">
        <v>22</v>
      </c>
      <c r="H777" s="8" t="s">
        <v>207</v>
      </c>
      <c r="I777" s="9">
        <v>-97329</v>
      </c>
      <c r="J777" s="9">
        <f>'[1]Rates for Discussion'!$D$10</f>
        <v>1024.4699545804308</v>
      </c>
      <c r="K777" s="9">
        <f t="shared" si="26"/>
        <v>-49855.318104679376</v>
      </c>
      <c r="N777" s="12"/>
      <c r="O777" s="13"/>
      <c r="P777" s="13"/>
      <c r="Q777" s="13"/>
      <c r="R777" s="13"/>
    </row>
    <row r="778" spans="1:18" x14ac:dyDescent="0.25">
      <c r="A778" s="7">
        <v>1184</v>
      </c>
      <c r="B778" s="7">
        <v>2008</v>
      </c>
      <c r="C778" s="8" t="s">
        <v>209</v>
      </c>
      <c r="D778" s="8" t="s">
        <v>266</v>
      </c>
      <c r="E778" s="8" t="s">
        <v>38</v>
      </c>
      <c r="F778" s="7" t="s">
        <v>39</v>
      </c>
      <c r="G778" s="8" t="s">
        <v>22</v>
      </c>
      <c r="H778" s="8" t="s">
        <v>209</v>
      </c>
      <c r="I778" s="9">
        <v>-22104</v>
      </c>
      <c r="J778" s="9">
        <f>'[1]Rates for Discussion'!$D$10</f>
        <v>1024.4699545804308</v>
      </c>
      <c r="K778" s="9">
        <f t="shared" si="26"/>
        <v>-11322.441938022921</v>
      </c>
      <c r="N778" s="12"/>
      <c r="O778" s="13"/>
      <c r="P778" s="13"/>
      <c r="Q778" s="13"/>
      <c r="R778" s="13"/>
    </row>
    <row r="779" spans="1:18" x14ac:dyDescent="0.25">
      <c r="A779" s="7">
        <v>1185</v>
      </c>
      <c r="B779" s="7">
        <v>2008</v>
      </c>
      <c r="C779" s="8" t="s">
        <v>210</v>
      </c>
      <c r="D779" s="8" t="s">
        <v>266</v>
      </c>
      <c r="E779" s="8" t="s">
        <v>38</v>
      </c>
      <c r="F779" s="7" t="s">
        <v>39</v>
      </c>
      <c r="G779" s="8" t="s">
        <v>22</v>
      </c>
      <c r="H779" s="8" t="s">
        <v>210</v>
      </c>
      <c r="I779" s="9">
        <v>-3600</v>
      </c>
      <c r="J779" s="9">
        <f>'[1]Rates for Discussion'!$D$10</f>
        <v>1024.4699545804308</v>
      </c>
      <c r="K779" s="9">
        <f t="shared" si="26"/>
        <v>-1844.0459182447753</v>
      </c>
      <c r="N779" s="12"/>
      <c r="O779" s="13"/>
      <c r="P779" s="13"/>
      <c r="Q779" s="13"/>
      <c r="R779" s="13"/>
    </row>
    <row r="780" spans="1:18" x14ac:dyDescent="0.25">
      <c r="A780" s="7">
        <v>1186</v>
      </c>
      <c r="B780" s="7">
        <v>2008</v>
      </c>
      <c r="C780" s="8" t="s">
        <v>213</v>
      </c>
      <c r="D780" s="8" t="s">
        <v>266</v>
      </c>
      <c r="E780" s="8" t="s">
        <v>38</v>
      </c>
      <c r="F780" s="7" t="s">
        <v>39</v>
      </c>
      <c r="G780" s="8" t="s">
        <v>22</v>
      </c>
      <c r="H780" s="8" t="s">
        <v>213</v>
      </c>
      <c r="I780" s="9">
        <v>-20700</v>
      </c>
      <c r="J780" s="9">
        <f>'[1]Rates for Discussion'!$D$10</f>
        <v>1024.4699545804308</v>
      </c>
      <c r="K780" s="9">
        <f t="shared" si="26"/>
        <v>-10603.264029907459</v>
      </c>
      <c r="N780" s="12"/>
      <c r="O780" s="13"/>
      <c r="P780" s="13"/>
      <c r="Q780" s="13"/>
      <c r="R780" s="13"/>
    </row>
    <row r="781" spans="1:18" x14ac:dyDescent="0.25">
      <c r="A781" s="7">
        <v>1187</v>
      </c>
      <c r="B781" s="7">
        <v>2008</v>
      </c>
      <c r="C781" s="8" t="s">
        <v>119</v>
      </c>
      <c r="D781" s="8" t="s">
        <v>266</v>
      </c>
      <c r="E781" s="8" t="s">
        <v>38</v>
      </c>
      <c r="F781" s="7" t="s">
        <v>39</v>
      </c>
      <c r="G781" s="8" t="s">
        <v>22</v>
      </c>
      <c r="H781" s="8" t="s">
        <v>119</v>
      </c>
      <c r="I781" s="9">
        <v>-98388</v>
      </c>
      <c r="J781" s="9">
        <f>'[1]Rates for Discussion'!$D$10</f>
        <v>1024.4699545804308</v>
      </c>
      <c r="K781" s="9">
        <f t="shared" si="26"/>
        <v>-50397.774945629717</v>
      </c>
      <c r="N781" s="12"/>
      <c r="O781" s="13"/>
      <c r="P781" s="13"/>
      <c r="Q781" s="13"/>
      <c r="R781" s="13"/>
    </row>
    <row r="782" spans="1:18" x14ac:dyDescent="0.25">
      <c r="A782" s="7">
        <v>1188</v>
      </c>
      <c r="B782" s="7">
        <v>2008</v>
      </c>
      <c r="C782" s="8" t="s">
        <v>216</v>
      </c>
      <c r="D782" s="8" t="s">
        <v>266</v>
      </c>
      <c r="E782" s="8" t="s">
        <v>38</v>
      </c>
      <c r="F782" s="7" t="s">
        <v>39</v>
      </c>
      <c r="G782" s="8" t="s">
        <v>22</v>
      </c>
      <c r="H782" s="8" t="s">
        <v>216</v>
      </c>
      <c r="I782" s="9">
        <v>-5520</v>
      </c>
      <c r="J782" s="9">
        <f>'[1]Rates for Discussion'!$D$10</f>
        <v>1024.4699545804308</v>
      </c>
      <c r="K782" s="9">
        <f t="shared" si="26"/>
        <v>-2827.537074641989</v>
      </c>
      <c r="N782" s="12"/>
      <c r="O782" s="13"/>
      <c r="P782" s="13"/>
      <c r="Q782" s="13"/>
      <c r="R782" s="13"/>
    </row>
    <row r="783" spans="1:18" x14ac:dyDescent="0.25">
      <c r="A783" s="7">
        <v>1189</v>
      </c>
      <c r="B783" s="7">
        <v>2008</v>
      </c>
      <c r="C783" s="8" t="s">
        <v>218</v>
      </c>
      <c r="D783" s="8" t="s">
        <v>266</v>
      </c>
      <c r="E783" s="8" t="s">
        <v>38</v>
      </c>
      <c r="F783" s="7" t="s">
        <v>39</v>
      </c>
      <c r="G783" s="8" t="s">
        <v>22</v>
      </c>
      <c r="H783" s="8" t="s">
        <v>218</v>
      </c>
      <c r="I783" s="9">
        <v>-1113</v>
      </c>
      <c r="J783" s="9">
        <f>'[1]Rates for Discussion'!$D$10</f>
        <v>1024.4699545804308</v>
      </c>
      <c r="K783" s="9">
        <f t="shared" si="26"/>
        <v>-570.11752972400973</v>
      </c>
      <c r="N783" s="12"/>
      <c r="O783" s="13"/>
      <c r="P783" s="13"/>
      <c r="Q783" s="13"/>
      <c r="R783" s="13"/>
    </row>
    <row r="784" spans="1:18" x14ac:dyDescent="0.25">
      <c r="A784" s="7">
        <v>1190</v>
      </c>
      <c r="B784" s="7">
        <v>2008</v>
      </c>
      <c r="C784" s="8" t="s">
        <v>220</v>
      </c>
      <c r="D784" s="8" t="s">
        <v>266</v>
      </c>
      <c r="E784" s="8" t="s">
        <v>38</v>
      </c>
      <c r="F784" s="7" t="s">
        <v>39</v>
      </c>
      <c r="G784" s="8" t="s">
        <v>22</v>
      </c>
      <c r="H784" s="8" t="s">
        <v>220</v>
      </c>
      <c r="I784" s="9">
        <v>-5200</v>
      </c>
      <c r="J784" s="9">
        <f>'[1]Rates for Discussion'!$D$10</f>
        <v>1024.4699545804308</v>
      </c>
      <c r="K784" s="9">
        <f t="shared" si="26"/>
        <v>-2663.62188190912</v>
      </c>
      <c r="N784" s="12"/>
      <c r="O784" s="13"/>
      <c r="P784" s="13"/>
      <c r="Q784" s="13"/>
      <c r="R784" s="13"/>
    </row>
    <row r="785" spans="1:18" x14ac:dyDescent="0.25">
      <c r="A785" s="7">
        <v>1191</v>
      </c>
      <c r="B785" s="7">
        <v>2008</v>
      </c>
      <c r="C785" s="8" t="s">
        <v>221</v>
      </c>
      <c r="D785" s="8" t="s">
        <v>266</v>
      </c>
      <c r="E785" s="8" t="s">
        <v>38</v>
      </c>
      <c r="F785" s="7" t="s">
        <v>39</v>
      </c>
      <c r="G785" s="8" t="s">
        <v>22</v>
      </c>
      <c r="H785" s="8" t="s">
        <v>221</v>
      </c>
      <c r="I785" s="9">
        <v>-180</v>
      </c>
      <c r="J785" s="9">
        <f>'[1]Rates for Discussion'!$D$10</f>
        <v>1024.4699545804308</v>
      </c>
      <c r="K785" s="9">
        <f t="shared" si="26"/>
        <v>-92.202295912238768</v>
      </c>
      <c r="N785" s="12"/>
      <c r="O785" s="13"/>
      <c r="P785" s="13"/>
      <c r="Q785" s="13"/>
      <c r="R785" s="13"/>
    </row>
    <row r="786" spans="1:18" x14ac:dyDescent="0.25">
      <c r="A786" s="7">
        <v>1192</v>
      </c>
      <c r="B786" s="7">
        <v>2008</v>
      </c>
      <c r="C786" s="8" t="s">
        <v>75</v>
      </c>
      <c r="D786" s="8" t="s">
        <v>266</v>
      </c>
      <c r="E786" s="8" t="s">
        <v>38</v>
      </c>
      <c r="F786" s="7" t="s">
        <v>39</v>
      </c>
      <c r="G786" s="8" t="s">
        <v>22</v>
      </c>
      <c r="H786" s="8" t="s">
        <v>75</v>
      </c>
      <c r="I786" s="9">
        <v>-491984</v>
      </c>
      <c r="J786" s="9">
        <f>'[1]Rates for Discussion'!$D$10</f>
        <v>1024.4699545804308</v>
      </c>
      <c r="K786" s="9">
        <f t="shared" si="26"/>
        <v>-252011.41306714935</v>
      </c>
      <c r="N786" s="12"/>
      <c r="O786" s="13"/>
      <c r="P786" s="13"/>
      <c r="Q786" s="13"/>
      <c r="R786" s="13"/>
    </row>
    <row r="787" spans="1:18" x14ac:dyDescent="0.25">
      <c r="A787" s="7">
        <v>1193</v>
      </c>
      <c r="B787" s="7">
        <v>2008</v>
      </c>
      <c r="C787" s="8" t="s">
        <v>223</v>
      </c>
      <c r="D787" s="8" t="s">
        <v>266</v>
      </c>
      <c r="E787" s="8" t="s">
        <v>38</v>
      </c>
      <c r="F787" s="7" t="s">
        <v>39</v>
      </c>
      <c r="G787" s="8" t="s">
        <v>22</v>
      </c>
      <c r="H787" s="8" t="s">
        <v>223</v>
      </c>
      <c r="I787" s="9">
        <v>-260</v>
      </c>
      <c r="J787" s="9">
        <f>'[1]Rates for Discussion'!$D$10</f>
        <v>1024.4699545804308</v>
      </c>
      <c r="K787" s="9">
        <f t="shared" si="26"/>
        <v>-133.18109409545602</v>
      </c>
      <c r="N787" s="12"/>
      <c r="O787" s="13"/>
      <c r="P787" s="13"/>
      <c r="Q787" s="13"/>
      <c r="R787" s="13"/>
    </row>
    <row r="788" spans="1:18" x14ac:dyDescent="0.25">
      <c r="A788" s="7">
        <v>1194</v>
      </c>
      <c r="B788" s="7">
        <v>2008</v>
      </c>
      <c r="C788" s="8" t="s">
        <v>229</v>
      </c>
      <c r="D788" s="8" t="s">
        <v>266</v>
      </c>
      <c r="E788" s="8" t="s">
        <v>38</v>
      </c>
      <c r="F788" s="7" t="s">
        <v>39</v>
      </c>
      <c r="G788" s="8" t="s">
        <v>22</v>
      </c>
      <c r="H788" s="8" t="s">
        <v>229</v>
      </c>
      <c r="I788" s="9">
        <v>-5792</v>
      </c>
      <c r="J788" s="9">
        <f>'[1]Rates for Discussion'!$D$10</f>
        <v>1024.4699545804308</v>
      </c>
      <c r="K788" s="9">
        <f t="shared" si="26"/>
        <v>-2966.8649884649276</v>
      </c>
      <c r="N788" s="12"/>
      <c r="O788" s="13"/>
      <c r="P788" s="13"/>
      <c r="Q788" s="13"/>
      <c r="R788" s="13"/>
    </row>
    <row r="789" spans="1:18" x14ac:dyDescent="0.25">
      <c r="A789" s="7">
        <v>1195</v>
      </c>
      <c r="B789" s="7">
        <v>2008</v>
      </c>
      <c r="C789" s="8" t="s">
        <v>230</v>
      </c>
      <c r="D789" s="8" t="s">
        <v>266</v>
      </c>
      <c r="E789" s="8" t="s">
        <v>38</v>
      </c>
      <c r="F789" s="7" t="s">
        <v>39</v>
      </c>
      <c r="G789" s="8" t="s">
        <v>22</v>
      </c>
      <c r="H789" s="8" t="s">
        <v>230</v>
      </c>
      <c r="I789" s="9">
        <v>-13384</v>
      </c>
      <c r="J789" s="9">
        <f>'[1]Rates for Discussion'!$D$10</f>
        <v>1024.4699545804308</v>
      </c>
      <c r="K789" s="9">
        <f t="shared" si="26"/>
        <v>-6855.7529360522431</v>
      </c>
      <c r="N789" s="12"/>
      <c r="O789" s="13"/>
      <c r="P789" s="13"/>
      <c r="Q789" s="13"/>
      <c r="R789" s="13"/>
    </row>
    <row r="790" spans="1:18" x14ac:dyDescent="0.25">
      <c r="A790" s="7">
        <v>1196</v>
      </c>
      <c r="B790" s="7">
        <v>2008</v>
      </c>
      <c r="C790" s="8" t="s">
        <v>232</v>
      </c>
      <c r="D790" s="8" t="s">
        <v>266</v>
      </c>
      <c r="E790" s="8" t="s">
        <v>38</v>
      </c>
      <c r="F790" s="7" t="s">
        <v>39</v>
      </c>
      <c r="G790" s="8" t="s">
        <v>22</v>
      </c>
      <c r="H790" s="8" t="s">
        <v>232</v>
      </c>
      <c r="I790" s="9">
        <v>-455</v>
      </c>
      <c r="J790" s="9">
        <f>'[1]Rates for Discussion'!$D$10</f>
        <v>1024.4699545804308</v>
      </c>
      <c r="K790" s="9">
        <f t="shared" ref="K790:K818" si="27">(I790*J790)/2000</f>
        <v>-233.066914667048</v>
      </c>
      <c r="N790" s="12"/>
      <c r="O790" s="13"/>
      <c r="P790" s="13"/>
      <c r="Q790" s="13"/>
      <c r="R790" s="13"/>
    </row>
    <row r="791" spans="1:18" x14ac:dyDescent="0.25">
      <c r="A791" s="7">
        <v>1197</v>
      </c>
      <c r="B791" s="7">
        <v>2008</v>
      </c>
      <c r="C791" s="8" t="s">
        <v>233</v>
      </c>
      <c r="D791" s="8" t="s">
        <v>266</v>
      </c>
      <c r="E791" s="8" t="s">
        <v>38</v>
      </c>
      <c r="F791" s="7" t="s">
        <v>39</v>
      </c>
      <c r="G791" s="8" t="s">
        <v>22</v>
      </c>
      <c r="H791" s="8" t="s">
        <v>233</v>
      </c>
      <c r="I791" s="9">
        <v>-11857</v>
      </c>
      <c r="J791" s="9">
        <f>'[1]Rates for Discussion'!$D$10</f>
        <v>1024.4699545804308</v>
      </c>
      <c r="K791" s="9">
        <f t="shared" si="27"/>
        <v>-6073.5701257300843</v>
      </c>
      <c r="N791" s="12"/>
      <c r="O791" s="13"/>
      <c r="P791" s="13"/>
      <c r="Q791" s="13"/>
      <c r="R791" s="13"/>
    </row>
    <row r="792" spans="1:18" x14ac:dyDescent="0.25">
      <c r="A792" s="7">
        <v>1198</v>
      </c>
      <c r="B792" s="7">
        <v>2008</v>
      </c>
      <c r="C792" s="8" t="s">
        <v>234</v>
      </c>
      <c r="D792" s="8" t="s">
        <v>266</v>
      </c>
      <c r="E792" s="8" t="s">
        <v>38</v>
      </c>
      <c r="F792" s="7" t="s">
        <v>39</v>
      </c>
      <c r="G792" s="8" t="s">
        <v>22</v>
      </c>
      <c r="H792" s="8" t="s">
        <v>234</v>
      </c>
      <c r="I792" s="9">
        <v>-80207</v>
      </c>
      <c r="J792" s="9">
        <f>'[1]Rates for Discussion'!$D$10</f>
        <v>1024.4699545804308</v>
      </c>
      <c r="K792" s="9">
        <f t="shared" si="27"/>
        <v>-41084.830823516306</v>
      </c>
      <c r="N792" s="12"/>
      <c r="O792" s="13"/>
      <c r="P792" s="13"/>
      <c r="Q792" s="13"/>
      <c r="R792" s="13"/>
    </row>
    <row r="793" spans="1:18" x14ac:dyDescent="0.25">
      <c r="A793" s="7">
        <v>1199</v>
      </c>
      <c r="B793" s="7">
        <v>2008</v>
      </c>
      <c r="C793" s="8" t="s">
        <v>235</v>
      </c>
      <c r="D793" s="8" t="s">
        <v>266</v>
      </c>
      <c r="E793" s="8" t="s">
        <v>38</v>
      </c>
      <c r="F793" s="7" t="s">
        <v>39</v>
      </c>
      <c r="G793" s="8" t="s">
        <v>22</v>
      </c>
      <c r="H793" s="8" t="s">
        <v>235</v>
      </c>
      <c r="I793" s="9">
        <v>-122205</v>
      </c>
      <c r="J793" s="9">
        <f>'[1]Rates for Discussion'!$D$10</f>
        <v>1024.4699545804308</v>
      </c>
      <c r="K793" s="9">
        <f t="shared" si="27"/>
        <v>-62597.675399750769</v>
      </c>
      <c r="N793" s="12"/>
      <c r="O793" s="13"/>
      <c r="P793" s="13"/>
      <c r="Q793" s="13"/>
      <c r="R793" s="13"/>
    </row>
    <row r="794" spans="1:18" x14ac:dyDescent="0.25">
      <c r="A794" s="7">
        <v>1200</v>
      </c>
      <c r="B794" s="7">
        <v>2008</v>
      </c>
      <c r="C794" s="8" t="s">
        <v>236</v>
      </c>
      <c r="D794" s="8" t="s">
        <v>266</v>
      </c>
      <c r="E794" s="8" t="s">
        <v>38</v>
      </c>
      <c r="F794" s="7" t="s">
        <v>39</v>
      </c>
      <c r="G794" s="8" t="s">
        <v>22</v>
      </c>
      <c r="H794" s="8" t="s">
        <v>236</v>
      </c>
      <c r="I794" s="9">
        <v>-800</v>
      </c>
      <c r="J794" s="9">
        <f>'[1]Rates for Discussion'!$D$10</f>
        <v>1024.4699545804308</v>
      </c>
      <c r="K794" s="9">
        <f t="shared" si="27"/>
        <v>-409.78798183217231</v>
      </c>
      <c r="N794" s="12"/>
      <c r="O794" s="13"/>
      <c r="P794" s="13"/>
      <c r="Q794" s="13"/>
      <c r="R794" s="13"/>
    </row>
    <row r="795" spans="1:18" x14ac:dyDescent="0.25">
      <c r="A795" s="7">
        <v>1201</v>
      </c>
      <c r="B795" s="7">
        <v>2008</v>
      </c>
      <c r="C795" s="8" t="s">
        <v>239</v>
      </c>
      <c r="D795" s="8" t="s">
        <v>266</v>
      </c>
      <c r="E795" s="8" t="s">
        <v>38</v>
      </c>
      <c r="F795" s="7" t="s">
        <v>39</v>
      </c>
      <c r="G795" s="8" t="s">
        <v>22</v>
      </c>
      <c r="H795" s="8" t="s">
        <v>239</v>
      </c>
      <c r="I795" s="9">
        <v>-37229</v>
      </c>
      <c r="J795" s="9">
        <f>'[1]Rates for Discussion'!$D$10</f>
        <v>1024.4699545804308</v>
      </c>
      <c r="K795" s="9">
        <f t="shared" si="27"/>
        <v>-19069.995969537431</v>
      </c>
      <c r="N795" s="12"/>
      <c r="O795" s="13"/>
      <c r="P795" s="13"/>
      <c r="Q795" s="13"/>
      <c r="R795" s="13"/>
    </row>
    <row r="796" spans="1:18" x14ac:dyDescent="0.25">
      <c r="A796" s="7">
        <v>1202</v>
      </c>
      <c r="B796" s="7">
        <v>2008</v>
      </c>
      <c r="C796" s="8" t="s">
        <v>78</v>
      </c>
      <c r="D796" s="8" t="s">
        <v>266</v>
      </c>
      <c r="E796" s="8" t="s">
        <v>38</v>
      </c>
      <c r="F796" s="7" t="s">
        <v>39</v>
      </c>
      <c r="G796" s="8" t="s">
        <v>22</v>
      </c>
      <c r="H796" s="8" t="s">
        <v>78</v>
      </c>
      <c r="I796" s="9">
        <v>-317422</v>
      </c>
      <c r="J796" s="9">
        <f>'[1]Rates for Discussion'!$D$10</f>
        <v>1024.4699545804308</v>
      </c>
      <c r="K796" s="9">
        <f t="shared" si="27"/>
        <v>-162594.65096141477</v>
      </c>
      <c r="N796" s="12"/>
      <c r="O796" s="13"/>
      <c r="P796" s="13"/>
      <c r="Q796" s="13"/>
      <c r="R796" s="13"/>
    </row>
    <row r="797" spans="1:18" x14ac:dyDescent="0.25">
      <c r="A797" s="7">
        <v>1203</v>
      </c>
      <c r="B797" s="7">
        <v>2008</v>
      </c>
      <c r="C797" s="8" t="s">
        <v>241</v>
      </c>
      <c r="D797" s="8" t="s">
        <v>266</v>
      </c>
      <c r="E797" s="8" t="s">
        <v>38</v>
      </c>
      <c r="F797" s="7" t="s">
        <v>39</v>
      </c>
      <c r="G797" s="8" t="s">
        <v>22</v>
      </c>
      <c r="H797" s="8" t="s">
        <v>241</v>
      </c>
      <c r="I797" s="9">
        <v>-15435</v>
      </c>
      <c r="J797" s="9">
        <f>'[1]Rates for Discussion'!$D$10</f>
        <v>1024.4699545804308</v>
      </c>
      <c r="K797" s="9">
        <f t="shared" si="27"/>
        <v>-7906.3468744744741</v>
      </c>
      <c r="N797" s="12"/>
      <c r="O797" s="13"/>
      <c r="P797" s="13"/>
      <c r="Q797" s="13"/>
      <c r="R797" s="13"/>
    </row>
    <row r="798" spans="1:18" x14ac:dyDescent="0.25">
      <c r="A798" s="7">
        <v>1204</v>
      </c>
      <c r="B798" s="7">
        <v>2008</v>
      </c>
      <c r="C798" s="8" t="s">
        <v>242</v>
      </c>
      <c r="D798" s="8" t="s">
        <v>266</v>
      </c>
      <c r="E798" s="8" t="s">
        <v>38</v>
      </c>
      <c r="F798" s="7" t="s">
        <v>39</v>
      </c>
      <c r="G798" s="8" t="s">
        <v>22</v>
      </c>
      <c r="H798" s="8" t="s">
        <v>242</v>
      </c>
      <c r="I798" s="9">
        <v>-74196</v>
      </c>
      <c r="J798" s="9">
        <f>'[1]Rates for Discussion'!$D$10</f>
        <v>1024.4699545804308</v>
      </c>
      <c r="K798" s="9">
        <f t="shared" si="27"/>
        <v>-38005.786375024829</v>
      </c>
      <c r="N798" s="12"/>
      <c r="O798" s="13"/>
      <c r="P798" s="13"/>
      <c r="Q798" s="13"/>
      <c r="R798" s="13"/>
    </row>
    <row r="799" spans="1:18" x14ac:dyDescent="0.25">
      <c r="A799" s="7">
        <v>1205</v>
      </c>
      <c r="B799" s="7">
        <v>2008</v>
      </c>
      <c r="C799" s="8" t="s">
        <v>243</v>
      </c>
      <c r="D799" s="8" t="s">
        <v>266</v>
      </c>
      <c r="E799" s="8" t="s">
        <v>38</v>
      </c>
      <c r="F799" s="7" t="s">
        <v>39</v>
      </c>
      <c r="G799" s="8" t="s">
        <v>22</v>
      </c>
      <c r="H799" s="8" t="s">
        <v>243</v>
      </c>
      <c r="I799" s="9">
        <v>-1257</v>
      </c>
      <c r="J799" s="9">
        <f>'[1]Rates for Discussion'!$D$10</f>
        <v>1024.4699545804308</v>
      </c>
      <c r="K799" s="9">
        <f t="shared" si="27"/>
        <v>-643.87936645380069</v>
      </c>
      <c r="N799" s="12"/>
      <c r="O799" s="13"/>
      <c r="P799" s="13"/>
      <c r="Q799" s="13"/>
      <c r="R799" s="13"/>
    </row>
    <row r="800" spans="1:18" x14ac:dyDescent="0.25">
      <c r="A800" s="7">
        <v>1206</v>
      </c>
      <c r="B800" s="7">
        <v>2008</v>
      </c>
      <c r="C800" s="8" t="s">
        <v>244</v>
      </c>
      <c r="D800" s="8" t="s">
        <v>266</v>
      </c>
      <c r="E800" s="8" t="s">
        <v>38</v>
      </c>
      <c r="F800" s="7" t="s">
        <v>39</v>
      </c>
      <c r="G800" s="8" t="s">
        <v>22</v>
      </c>
      <c r="H800" s="8" t="s">
        <v>244</v>
      </c>
      <c r="I800" s="9">
        <v>-2305</v>
      </c>
      <c r="J800" s="9">
        <f>'[1]Rates for Discussion'!$D$10</f>
        <v>1024.4699545804308</v>
      </c>
      <c r="K800" s="9">
        <f t="shared" si="27"/>
        <v>-1180.7016226539465</v>
      </c>
      <c r="N800" s="12"/>
      <c r="O800" s="13"/>
      <c r="P800" s="13"/>
      <c r="Q800" s="13"/>
      <c r="R800" s="13"/>
    </row>
    <row r="801" spans="1:18" x14ac:dyDescent="0.25">
      <c r="A801" s="7">
        <v>1207</v>
      </c>
      <c r="B801" s="7">
        <v>2008</v>
      </c>
      <c r="C801" s="8" t="s">
        <v>245</v>
      </c>
      <c r="D801" s="8" t="s">
        <v>266</v>
      </c>
      <c r="E801" s="8" t="s">
        <v>38</v>
      </c>
      <c r="F801" s="7" t="s">
        <v>39</v>
      </c>
      <c r="G801" s="8" t="s">
        <v>22</v>
      </c>
      <c r="H801" s="8" t="s">
        <v>245</v>
      </c>
      <c r="I801" s="9">
        <v>-30998</v>
      </c>
      <c r="J801" s="9">
        <f>'[1]Rates for Discussion'!$D$10</f>
        <v>1024.4699545804308</v>
      </c>
      <c r="K801" s="9">
        <f t="shared" si="27"/>
        <v>-15878.259826042096</v>
      </c>
      <c r="N801" s="12"/>
      <c r="O801" s="13"/>
      <c r="P801" s="13"/>
      <c r="Q801" s="13"/>
      <c r="R801" s="13"/>
    </row>
    <row r="802" spans="1:18" x14ac:dyDescent="0.25">
      <c r="A802" s="7">
        <v>1208</v>
      </c>
      <c r="B802" s="7">
        <v>2008</v>
      </c>
      <c r="C802" s="8" t="s">
        <v>79</v>
      </c>
      <c r="D802" s="8" t="s">
        <v>266</v>
      </c>
      <c r="E802" s="8" t="s">
        <v>38</v>
      </c>
      <c r="F802" s="7" t="s">
        <v>39</v>
      </c>
      <c r="G802" s="8" t="s">
        <v>22</v>
      </c>
      <c r="H802" s="8" t="s">
        <v>79</v>
      </c>
      <c r="I802" s="9">
        <v>-51896</v>
      </c>
      <c r="J802" s="9">
        <f>'[1]Rates for Discussion'!$D$10</f>
        <v>1024.4699545804308</v>
      </c>
      <c r="K802" s="9">
        <f t="shared" si="27"/>
        <v>-26582.946381453017</v>
      </c>
      <c r="N802" s="12"/>
      <c r="O802" s="13"/>
      <c r="P802" s="13"/>
      <c r="Q802" s="13"/>
      <c r="R802" s="13"/>
    </row>
    <row r="803" spans="1:18" x14ac:dyDescent="0.25">
      <c r="A803" s="7">
        <v>1209</v>
      </c>
      <c r="B803" s="7">
        <v>2008</v>
      </c>
      <c r="C803" s="8" t="s">
        <v>132</v>
      </c>
      <c r="D803" s="8" t="s">
        <v>266</v>
      </c>
      <c r="E803" s="8" t="s">
        <v>38</v>
      </c>
      <c r="F803" s="7" t="s">
        <v>39</v>
      </c>
      <c r="G803" s="8" t="s">
        <v>22</v>
      </c>
      <c r="H803" s="8" t="s">
        <v>132</v>
      </c>
      <c r="I803" s="9">
        <v>-38348</v>
      </c>
      <c r="J803" s="9">
        <f>'[1]Rates for Discussion'!$D$10</f>
        <v>1024.4699545804308</v>
      </c>
      <c r="K803" s="9">
        <f t="shared" si="27"/>
        <v>-19643.186909125179</v>
      </c>
      <c r="N803" s="12"/>
      <c r="O803" s="13"/>
      <c r="P803" s="13"/>
      <c r="Q803" s="13"/>
      <c r="R803" s="13"/>
    </row>
    <row r="804" spans="1:18" x14ac:dyDescent="0.25">
      <c r="A804" s="7">
        <v>1210</v>
      </c>
      <c r="B804" s="7">
        <v>2008</v>
      </c>
      <c r="C804" s="8" t="s">
        <v>80</v>
      </c>
      <c r="D804" s="8" t="s">
        <v>266</v>
      </c>
      <c r="E804" s="8" t="s">
        <v>38</v>
      </c>
      <c r="F804" s="7" t="s">
        <v>39</v>
      </c>
      <c r="G804" s="8" t="s">
        <v>22</v>
      </c>
      <c r="H804" s="8" t="s">
        <v>80</v>
      </c>
      <c r="I804" s="9">
        <v>-158471</v>
      </c>
      <c r="J804" s="9">
        <f>'[1]Rates for Discussion'!$D$10</f>
        <v>1024.4699545804308</v>
      </c>
      <c r="K804" s="9">
        <f t="shared" si="27"/>
        <v>-81174.389086157724</v>
      </c>
      <c r="N804" s="12"/>
      <c r="O804" s="13"/>
      <c r="P804" s="13"/>
      <c r="Q804" s="13"/>
      <c r="R804" s="13"/>
    </row>
    <row r="805" spans="1:18" x14ac:dyDescent="0.25">
      <c r="A805" s="7">
        <v>1211</v>
      </c>
      <c r="B805" s="7">
        <v>2008</v>
      </c>
      <c r="C805" s="8" t="s">
        <v>248</v>
      </c>
      <c r="D805" s="8" t="s">
        <v>266</v>
      </c>
      <c r="E805" s="8" t="s">
        <v>38</v>
      </c>
      <c r="F805" s="7" t="s">
        <v>39</v>
      </c>
      <c r="G805" s="8" t="s">
        <v>22</v>
      </c>
      <c r="H805" s="8" t="s">
        <v>248</v>
      </c>
      <c r="I805" s="9">
        <v>-17217</v>
      </c>
      <c r="J805" s="9">
        <f>'[1]Rates for Discussion'!$D$10</f>
        <v>1024.4699545804308</v>
      </c>
      <c r="K805" s="9">
        <f t="shared" si="27"/>
        <v>-8819.149604005639</v>
      </c>
      <c r="N805" s="12"/>
      <c r="O805" s="13"/>
      <c r="P805" s="13"/>
      <c r="Q805" s="13"/>
      <c r="R805" s="13"/>
    </row>
    <row r="806" spans="1:18" x14ac:dyDescent="0.25">
      <c r="A806" s="7">
        <v>1212</v>
      </c>
      <c r="B806" s="7">
        <v>2008</v>
      </c>
      <c r="C806" s="8" t="s">
        <v>249</v>
      </c>
      <c r="D806" s="8" t="s">
        <v>266</v>
      </c>
      <c r="E806" s="8" t="s">
        <v>38</v>
      </c>
      <c r="F806" s="7" t="s">
        <v>39</v>
      </c>
      <c r="G806" s="8" t="s">
        <v>22</v>
      </c>
      <c r="H806" s="8" t="s">
        <v>249</v>
      </c>
      <c r="I806" s="9">
        <v>-166</v>
      </c>
      <c r="J806" s="9">
        <f>'[1]Rates for Discussion'!$D$10</f>
        <v>1024.4699545804308</v>
      </c>
      <c r="K806" s="9">
        <f t="shared" si="27"/>
        <v>-85.031006230175763</v>
      </c>
      <c r="N806" s="12"/>
      <c r="O806" s="13"/>
      <c r="P806" s="13"/>
      <c r="Q806" s="13"/>
      <c r="R806" s="13"/>
    </row>
    <row r="807" spans="1:18" x14ac:dyDescent="0.25">
      <c r="A807" s="7">
        <v>1213</v>
      </c>
      <c r="B807" s="7">
        <v>2008</v>
      </c>
      <c r="C807" s="8" t="s">
        <v>250</v>
      </c>
      <c r="D807" s="8" t="s">
        <v>266</v>
      </c>
      <c r="E807" s="8" t="s">
        <v>38</v>
      </c>
      <c r="F807" s="7" t="s">
        <v>39</v>
      </c>
      <c r="G807" s="8" t="s">
        <v>22</v>
      </c>
      <c r="H807" s="8" t="s">
        <v>250</v>
      </c>
      <c r="I807" s="9">
        <v>-22679</v>
      </c>
      <c r="J807" s="9">
        <f>'[1]Rates for Discussion'!$D$10</f>
        <v>1024.4699545804308</v>
      </c>
      <c r="K807" s="9">
        <f t="shared" si="27"/>
        <v>-11616.977049964795</v>
      </c>
      <c r="N807" s="12"/>
      <c r="O807" s="13"/>
      <c r="P807" s="13"/>
      <c r="Q807" s="13"/>
      <c r="R807" s="13"/>
    </row>
    <row r="808" spans="1:18" x14ac:dyDescent="0.25">
      <c r="A808" s="7">
        <v>1214</v>
      </c>
      <c r="B808" s="7">
        <v>2008</v>
      </c>
      <c r="C808" s="8" t="s">
        <v>251</v>
      </c>
      <c r="D808" s="8" t="s">
        <v>266</v>
      </c>
      <c r="E808" s="8" t="s">
        <v>38</v>
      </c>
      <c r="F808" s="7" t="s">
        <v>39</v>
      </c>
      <c r="G808" s="8" t="s">
        <v>22</v>
      </c>
      <c r="H808" s="8" t="s">
        <v>251</v>
      </c>
      <c r="I808" s="9">
        <v>-4250</v>
      </c>
      <c r="J808" s="9">
        <f>'[1]Rates for Discussion'!$D$10</f>
        <v>1024.4699545804308</v>
      </c>
      <c r="K808" s="9">
        <f t="shared" si="27"/>
        <v>-2176.9986534834156</v>
      </c>
      <c r="N808" s="12"/>
      <c r="O808" s="13"/>
      <c r="P808" s="13"/>
      <c r="Q808" s="13"/>
      <c r="R808" s="13"/>
    </row>
    <row r="809" spans="1:18" x14ac:dyDescent="0.25">
      <c r="A809" s="7">
        <v>1215</v>
      </c>
      <c r="B809" s="7">
        <v>2008</v>
      </c>
      <c r="C809" s="8" t="s">
        <v>252</v>
      </c>
      <c r="D809" s="8" t="s">
        <v>266</v>
      </c>
      <c r="E809" s="8" t="s">
        <v>38</v>
      </c>
      <c r="F809" s="7" t="s">
        <v>39</v>
      </c>
      <c r="G809" s="8" t="s">
        <v>22</v>
      </c>
      <c r="H809" s="8" t="s">
        <v>252</v>
      </c>
      <c r="I809" s="9">
        <v>-15700</v>
      </c>
      <c r="J809" s="9">
        <f>'[1]Rates for Discussion'!$D$10</f>
        <v>1024.4699545804308</v>
      </c>
      <c r="K809" s="9">
        <f t="shared" si="27"/>
        <v>-8042.0891434563819</v>
      </c>
      <c r="N809" s="12"/>
      <c r="O809" s="13"/>
      <c r="P809" s="13"/>
      <c r="Q809" s="13"/>
      <c r="R809" s="13"/>
    </row>
    <row r="810" spans="1:18" x14ac:dyDescent="0.25">
      <c r="A810" s="7">
        <v>1216</v>
      </c>
      <c r="B810" s="7">
        <v>2008</v>
      </c>
      <c r="C810" s="8" t="s">
        <v>269</v>
      </c>
      <c r="D810" s="8" t="s">
        <v>266</v>
      </c>
      <c r="E810" s="8" t="s">
        <v>38</v>
      </c>
      <c r="F810" s="7" t="s">
        <v>39</v>
      </c>
      <c r="G810" s="8" t="s">
        <v>22</v>
      </c>
      <c r="H810" s="8" t="s">
        <v>269</v>
      </c>
      <c r="I810" s="9">
        <v>-2578</v>
      </c>
      <c r="J810" s="9">
        <f>'[1]Rates for Discussion'!$D$10</f>
        <v>1024.4699545804308</v>
      </c>
      <c r="K810" s="9">
        <f t="shared" si="27"/>
        <v>-1320.5417714541752</v>
      </c>
      <c r="N810" s="12"/>
      <c r="O810" s="13"/>
      <c r="P810" s="13"/>
      <c r="Q810" s="13"/>
      <c r="R810" s="13"/>
    </row>
    <row r="811" spans="1:18" x14ac:dyDescent="0.25">
      <c r="A811" s="7">
        <v>1217</v>
      </c>
      <c r="B811" s="7">
        <v>2008</v>
      </c>
      <c r="C811" s="8" t="s">
        <v>81</v>
      </c>
      <c r="D811" s="8" t="s">
        <v>266</v>
      </c>
      <c r="E811" s="8" t="s">
        <v>38</v>
      </c>
      <c r="F811" s="7" t="s">
        <v>39</v>
      </c>
      <c r="G811" s="8" t="s">
        <v>22</v>
      </c>
      <c r="H811" s="8" t="s">
        <v>81</v>
      </c>
      <c r="I811" s="9">
        <v>-3208</v>
      </c>
      <c r="J811" s="9">
        <f>'[1]Rates for Discussion'!$D$10</f>
        <v>1024.4699545804308</v>
      </c>
      <c r="K811" s="9">
        <f t="shared" si="27"/>
        <v>-1643.2498071470109</v>
      </c>
      <c r="N811" s="12"/>
      <c r="O811" s="13"/>
      <c r="P811" s="13"/>
      <c r="Q811" s="13"/>
      <c r="R811" s="13"/>
    </row>
    <row r="812" spans="1:18" x14ac:dyDescent="0.25">
      <c r="A812" s="7">
        <v>1218</v>
      </c>
      <c r="B812" s="7">
        <v>2008</v>
      </c>
      <c r="C812" s="8" t="s">
        <v>253</v>
      </c>
      <c r="D812" s="8" t="s">
        <v>266</v>
      </c>
      <c r="E812" s="8" t="s">
        <v>38</v>
      </c>
      <c r="F812" s="7" t="s">
        <v>39</v>
      </c>
      <c r="G812" s="8" t="s">
        <v>22</v>
      </c>
      <c r="H812" s="8" t="s">
        <v>253</v>
      </c>
      <c r="I812" s="9">
        <v>-22392</v>
      </c>
      <c r="J812" s="9">
        <f>'[1]Rates for Discussion'!$D$10</f>
        <v>1024.4699545804308</v>
      </c>
      <c r="K812" s="9">
        <f t="shared" si="27"/>
        <v>-11469.965611482503</v>
      </c>
      <c r="N812" s="12"/>
      <c r="O812" s="13"/>
      <c r="P812" s="13"/>
      <c r="Q812" s="13"/>
      <c r="R812" s="13"/>
    </row>
    <row r="813" spans="1:18" x14ac:dyDescent="0.25">
      <c r="A813" s="7">
        <v>1219</v>
      </c>
      <c r="B813" s="7">
        <v>2008</v>
      </c>
      <c r="C813" s="8" t="s">
        <v>255</v>
      </c>
      <c r="D813" s="8" t="s">
        <v>266</v>
      </c>
      <c r="E813" s="8" t="s">
        <v>38</v>
      </c>
      <c r="F813" s="7" t="s">
        <v>39</v>
      </c>
      <c r="G813" s="8" t="s">
        <v>22</v>
      </c>
      <c r="H813" s="8" t="s">
        <v>255</v>
      </c>
      <c r="I813" s="9">
        <v>-11297</v>
      </c>
      <c r="J813" s="9">
        <f>'[1]Rates for Discussion'!$D$10</f>
        <v>1024.4699545804308</v>
      </c>
      <c r="K813" s="9">
        <f t="shared" si="27"/>
        <v>-5786.7185384475633</v>
      </c>
      <c r="N813" s="12"/>
      <c r="O813" s="13"/>
      <c r="P813" s="13"/>
      <c r="Q813" s="13"/>
      <c r="R813" s="13"/>
    </row>
    <row r="814" spans="1:18" x14ac:dyDescent="0.25">
      <c r="A814" s="7">
        <v>1220</v>
      </c>
      <c r="B814" s="7">
        <v>2008</v>
      </c>
      <c r="C814" s="8" t="s">
        <v>83</v>
      </c>
      <c r="D814" s="8" t="s">
        <v>266</v>
      </c>
      <c r="E814" s="8" t="s">
        <v>38</v>
      </c>
      <c r="F814" s="7" t="s">
        <v>39</v>
      </c>
      <c r="G814" s="8" t="s">
        <v>22</v>
      </c>
      <c r="H814" s="8" t="s">
        <v>83</v>
      </c>
      <c r="I814" s="9">
        <v>-200683</v>
      </c>
      <c r="J814" s="9">
        <f>'[1]Rates for Discussion'!$D$10</f>
        <v>1024.4699545804308</v>
      </c>
      <c r="K814" s="9">
        <f t="shared" si="27"/>
        <v>-102796.8519475323</v>
      </c>
      <c r="N814" s="12"/>
      <c r="O814" s="13"/>
      <c r="P814" s="13"/>
      <c r="Q814" s="13"/>
      <c r="R814" s="13"/>
    </row>
    <row r="815" spans="1:18" x14ac:dyDescent="0.25">
      <c r="A815" s="7">
        <v>1221</v>
      </c>
      <c r="B815" s="7">
        <v>2008</v>
      </c>
      <c r="C815" s="8" t="s">
        <v>256</v>
      </c>
      <c r="D815" s="8" t="s">
        <v>266</v>
      </c>
      <c r="E815" s="8" t="s">
        <v>38</v>
      </c>
      <c r="F815" s="7" t="s">
        <v>39</v>
      </c>
      <c r="G815" s="8" t="s">
        <v>22</v>
      </c>
      <c r="H815" s="8" t="s">
        <v>256</v>
      </c>
      <c r="I815" s="9">
        <v>-14678</v>
      </c>
      <c r="J815" s="9">
        <f>'[1]Rates for Discussion'!$D$10</f>
        <v>1024.4699545804308</v>
      </c>
      <c r="K815" s="9">
        <f t="shared" si="27"/>
        <v>-7518.5849966657815</v>
      </c>
      <c r="N815" s="12"/>
      <c r="O815" s="13"/>
      <c r="P815" s="13"/>
      <c r="Q815" s="13"/>
      <c r="R815" s="13"/>
    </row>
    <row r="816" spans="1:18" x14ac:dyDescent="0.25">
      <c r="A816" s="7">
        <v>1222</v>
      </c>
      <c r="B816" s="7">
        <v>2008</v>
      </c>
      <c r="C816" s="8" t="s">
        <v>260</v>
      </c>
      <c r="D816" s="8" t="s">
        <v>266</v>
      </c>
      <c r="E816" s="8" t="s">
        <v>38</v>
      </c>
      <c r="F816" s="7" t="s">
        <v>39</v>
      </c>
      <c r="G816" s="8" t="s">
        <v>22</v>
      </c>
      <c r="H816" s="8" t="s">
        <v>260</v>
      </c>
      <c r="I816" s="9">
        <v>-2835</v>
      </c>
      <c r="J816" s="9">
        <f>'[1]Rates for Discussion'!$D$10</f>
        <v>1024.4699545804308</v>
      </c>
      <c r="K816" s="9">
        <f t="shared" si="27"/>
        <v>-1452.1861606177606</v>
      </c>
      <c r="N816" s="12"/>
      <c r="O816" s="13"/>
      <c r="P816" s="13"/>
      <c r="Q816" s="13"/>
      <c r="R816" s="13"/>
    </row>
    <row r="817" spans="1:19" x14ac:dyDescent="0.25">
      <c r="A817" s="7">
        <v>1223</v>
      </c>
      <c r="B817" s="7">
        <v>2008</v>
      </c>
      <c r="C817" s="8" t="s">
        <v>261</v>
      </c>
      <c r="D817" s="8" t="s">
        <v>266</v>
      </c>
      <c r="E817" s="8" t="s">
        <v>38</v>
      </c>
      <c r="F817" s="7" t="s">
        <v>39</v>
      </c>
      <c r="G817" s="8" t="s">
        <v>22</v>
      </c>
      <c r="H817" s="8" t="s">
        <v>261</v>
      </c>
      <c r="I817" s="9">
        <v>-1600</v>
      </c>
      <c r="J817" s="9">
        <f>'[1]Rates for Discussion'!$D$10</f>
        <v>1024.4699545804308</v>
      </c>
      <c r="K817" s="9">
        <f t="shared" si="27"/>
        <v>-819.57596366434461</v>
      </c>
      <c r="N817" s="12"/>
      <c r="O817" s="13"/>
      <c r="P817" s="13"/>
      <c r="Q817" s="13"/>
      <c r="R817" s="13"/>
    </row>
    <row r="818" spans="1:19" x14ac:dyDescent="0.25">
      <c r="A818" s="7">
        <v>1224</v>
      </c>
      <c r="B818" s="7">
        <v>2008</v>
      </c>
      <c r="C818" s="8" t="s">
        <v>263</v>
      </c>
      <c r="D818" s="8" t="s">
        <v>266</v>
      </c>
      <c r="E818" s="8" t="s">
        <v>38</v>
      </c>
      <c r="F818" s="7" t="s">
        <v>39</v>
      </c>
      <c r="G818" s="8" t="s">
        <v>22</v>
      </c>
      <c r="H818" s="8" t="s">
        <v>263</v>
      </c>
      <c r="I818" s="9">
        <v>-275</v>
      </c>
      <c r="J818" s="9">
        <f>'[1]Rates for Discussion'!$D$10</f>
        <v>1024.4699545804308</v>
      </c>
      <c r="K818" s="9">
        <f t="shared" si="27"/>
        <v>-140.86461875480921</v>
      </c>
      <c r="N818" s="12"/>
      <c r="O818" s="13"/>
      <c r="P818" s="13"/>
      <c r="Q818" s="13"/>
      <c r="R818" s="13"/>
    </row>
    <row r="819" spans="1:19" x14ac:dyDescent="0.25">
      <c r="A819" s="7">
        <v>1267</v>
      </c>
      <c r="B819" s="7">
        <v>2009</v>
      </c>
      <c r="C819" s="8" t="s">
        <v>18</v>
      </c>
      <c r="D819" s="8" t="s">
        <v>19</v>
      </c>
      <c r="E819" s="8" t="s">
        <v>20</v>
      </c>
      <c r="F819" s="7" t="s">
        <v>21</v>
      </c>
      <c r="G819" s="8" t="s">
        <v>22</v>
      </c>
      <c r="H819" s="8" t="s">
        <v>18</v>
      </c>
      <c r="I819" s="9">
        <v>90893.71</v>
      </c>
      <c r="J819" s="10">
        <v>0</v>
      </c>
      <c r="K819" s="10">
        <f>(J819*I819)/2000</f>
        <v>0</v>
      </c>
      <c r="L819" s="10"/>
      <c r="M819" s="11" t="s">
        <v>23</v>
      </c>
      <c r="N819" s="12"/>
      <c r="O819" s="13"/>
      <c r="P819" s="13"/>
      <c r="Q819" s="13"/>
      <c r="R819" s="13"/>
    </row>
    <row r="820" spans="1:19" x14ac:dyDescent="0.25">
      <c r="A820" s="7">
        <v>1268</v>
      </c>
      <c r="B820" s="7">
        <v>2009</v>
      </c>
      <c r="C820" s="8" t="s">
        <v>24</v>
      </c>
      <c r="D820" s="8" t="s">
        <v>19</v>
      </c>
      <c r="E820" s="8" t="s">
        <v>20</v>
      </c>
      <c r="F820" s="7" t="s">
        <v>21</v>
      </c>
      <c r="G820" s="8" t="s">
        <v>22</v>
      </c>
      <c r="H820" s="8" t="s">
        <v>24</v>
      </c>
      <c r="I820" s="9">
        <v>344847.47200000001</v>
      </c>
      <c r="J820" s="10">
        <v>0</v>
      </c>
      <c r="K820" s="10">
        <f>(J820*I820)/2000</f>
        <v>0</v>
      </c>
      <c r="L820" s="10"/>
      <c r="M820" s="11" t="s">
        <v>23</v>
      </c>
      <c r="N820" s="12"/>
      <c r="O820" s="13"/>
      <c r="P820" s="13"/>
      <c r="Q820" s="13"/>
      <c r="R820" s="13"/>
    </row>
    <row r="821" spans="1:19" x14ac:dyDescent="0.25">
      <c r="A821" s="7">
        <v>1269</v>
      </c>
      <c r="B821" s="7">
        <v>2009</v>
      </c>
      <c r="C821" s="8" t="s">
        <v>25</v>
      </c>
      <c r="D821" s="8" t="s">
        <v>19</v>
      </c>
      <c r="E821" s="8" t="s">
        <v>20</v>
      </c>
      <c r="F821" s="7" t="s">
        <v>21</v>
      </c>
      <c r="G821" s="8" t="s">
        <v>22</v>
      </c>
      <c r="H821" s="8" t="s">
        <v>25</v>
      </c>
      <c r="I821" s="9">
        <v>62769</v>
      </c>
      <c r="J821" s="10">
        <v>0</v>
      </c>
      <c r="K821" s="10">
        <f>(J821*I821)/2000</f>
        <v>0</v>
      </c>
      <c r="L821" s="10"/>
      <c r="M821" s="11" t="s">
        <v>23</v>
      </c>
      <c r="N821" s="12"/>
      <c r="O821" s="13"/>
      <c r="P821" s="13"/>
      <c r="Q821" s="13"/>
      <c r="R821" s="13"/>
    </row>
    <row r="822" spans="1:19" x14ac:dyDescent="0.25">
      <c r="A822" s="7">
        <v>1270</v>
      </c>
      <c r="B822" s="7">
        <v>2009</v>
      </c>
      <c r="C822" s="8" t="s">
        <v>26</v>
      </c>
      <c r="D822" s="8" t="s">
        <v>19</v>
      </c>
      <c r="E822" s="8" t="s">
        <v>20</v>
      </c>
      <c r="F822" s="7" t="s">
        <v>21</v>
      </c>
      <c r="G822" s="8" t="s">
        <v>22</v>
      </c>
      <c r="H822" s="8" t="s">
        <v>26</v>
      </c>
      <c r="I822" s="9">
        <v>151915.20000000001</v>
      </c>
      <c r="J822" s="10">
        <v>0</v>
      </c>
      <c r="K822" s="10">
        <f>(J822*I822)/2000</f>
        <v>0</v>
      </c>
      <c r="L822" s="10"/>
      <c r="M822" s="11" t="s">
        <v>23</v>
      </c>
      <c r="N822" s="12"/>
      <c r="O822" s="13"/>
      <c r="P822" s="13"/>
      <c r="Q822" s="13"/>
      <c r="R822" s="13"/>
    </row>
    <row r="823" spans="1:19" x14ac:dyDescent="0.25">
      <c r="A823" s="7">
        <v>1272</v>
      </c>
      <c r="B823" s="7">
        <v>2009</v>
      </c>
      <c r="C823" s="8" t="s">
        <v>27</v>
      </c>
      <c r="D823" s="8" t="s">
        <v>19</v>
      </c>
      <c r="E823" s="8" t="s">
        <v>20</v>
      </c>
      <c r="F823" s="7" t="s">
        <v>21</v>
      </c>
      <c r="G823" s="8" t="s">
        <v>22</v>
      </c>
      <c r="H823" s="8" t="s">
        <v>27</v>
      </c>
      <c r="I823" s="9">
        <v>337353.652</v>
      </c>
      <c r="J823" s="10">
        <v>0</v>
      </c>
      <c r="K823" s="10">
        <f>(J823*I823)/2000</f>
        <v>0</v>
      </c>
      <c r="L823" s="10"/>
      <c r="M823" s="11" t="s">
        <v>23</v>
      </c>
      <c r="N823" s="12"/>
      <c r="O823" s="13"/>
      <c r="P823" s="13"/>
      <c r="Q823" s="13"/>
      <c r="R823" s="13"/>
    </row>
    <row r="824" spans="1:19" x14ac:dyDescent="0.2">
      <c r="A824" s="7">
        <v>1274</v>
      </c>
      <c r="B824" s="7">
        <v>2009</v>
      </c>
      <c r="C824" s="8" t="s">
        <v>55</v>
      </c>
      <c r="D824" s="8" t="s">
        <v>56</v>
      </c>
      <c r="E824" s="8" t="s">
        <v>20</v>
      </c>
      <c r="F824" s="7" t="s">
        <v>57</v>
      </c>
      <c r="G824" s="8" t="s">
        <v>22</v>
      </c>
      <c r="H824" s="8" t="s">
        <v>55</v>
      </c>
      <c r="I824" s="9">
        <v>2310597</v>
      </c>
      <c r="J824" s="9">
        <f t="shared" ref="J824:J834" si="28">(K824*2000)/I824</f>
        <v>2654.1205454172236</v>
      </c>
      <c r="K824" s="9">
        <f t="shared" ref="K824:K834" si="29">L824*1.102311</f>
        <v>3066301.4849397005</v>
      </c>
      <c r="L824" s="9">
        <v>2781702.7</v>
      </c>
      <c r="M824" s="14"/>
      <c r="N824" s="12"/>
      <c r="O824" s="13"/>
      <c r="P824" s="13"/>
      <c r="Q824" s="13"/>
      <c r="R824" s="13"/>
      <c r="S824" s="7" t="s">
        <v>61</v>
      </c>
    </row>
    <row r="825" spans="1:19" x14ac:dyDescent="0.2">
      <c r="A825" s="7">
        <v>1275</v>
      </c>
      <c r="B825" s="7">
        <v>2009</v>
      </c>
      <c r="C825" s="8" t="s">
        <v>63</v>
      </c>
      <c r="D825" s="8" t="s">
        <v>56</v>
      </c>
      <c r="E825" s="8" t="s">
        <v>20</v>
      </c>
      <c r="F825" s="7" t="s">
        <v>57</v>
      </c>
      <c r="G825" s="8" t="s">
        <v>22</v>
      </c>
      <c r="H825" s="8" t="s">
        <v>63</v>
      </c>
      <c r="I825" s="9">
        <v>2140507</v>
      </c>
      <c r="J825" s="9">
        <f t="shared" si="28"/>
        <v>2551.2830504438202</v>
      </c>
      <c r="K825" s="9">
        <f t="shared" si="29"/>
        <v>2730519.614228175</v>
      </c>
      <c r="L825" s="9">
        <v>2477086.4249999998</v>
      </c>
      <c r="M825" s="14"/>
      <c r="N825" s="12"/>
      <c r="O825" s="13"/>
      <c r="P825" s="13"/>
      <c r="Q825" s="13"/>
      <c r="R825" s="13"/>
      <c r="S825" s="7" t="s">
        <v>61</v>
      </c>
    </row>
    <row r="826" spans="1:19" x14ac:dyDescent="0.25">
      <c r="A826" s="7">
        <v>1276</v>
      </c>
      <c r="B826" s="7">
        <v>2009</v>
      </c>
      <c r="C826" s="8" t="s">
        <v>40</v>
      </c>
      <c r="D826" s="8" t="s">
        <v>56</v>
      </c>
      <c r="E826" s="8" t="s">
        <v>20</v>
      </c>
      <c r="F826" s="7" t="s">
        <v>41</v>
      </c>
      <c r="G826" s="8" t="s">
        <v>22</v>
      </c>
      <c r="H826" s="8" t="s">
        <v>40</v>
      </c>
      <c r="I826" s="9">
        <v>384510</v>
      </c>
      <c r="J826" s="9">
        <f t="shared" si="28"/>
        <v>1108.3238139486621</v>
      </c>
      <c r="K826" s="9">
        <f t="shared" si="29"/>
        <v>213080.79485070001</v>
      </c>
      <c r="L826" s="9">
        <v>193303.7</v>
      </c>
      <c r="N826" s="12"/>
      <c r="O826" s="13"/>
      <c r="P826" s="13"/>
      <c r="Q826" s="13"/>
      <c r="R826" s="13"/>
      <c r="S826" s="7" t="s">
        <v>34</v>
      </c>
    </row>
    <row r="827" spans="1:19" x14ac:dyDescent="0.25">
      <c r="A827" s="7">
        <v>1278</v>
      </c>
      <c r="B827" s="7">
        <v>2009</v>
      </c>
      <c r="C827" s="8" t="s">
        <v>47</v>
      </c>
      <c r="D827" s="8" t="s">
        <v>56</v>
      </c>
      <c r="E827" s="8" t="s">
        <v>20</v>
      </c>
      <c r="F827" s="7" t="s">
        <v>41</v>
      </c>
      <c r="G827" s="8" t="s">
        <v>22</v>
      </c>
      <c r="H827" s="8" t="s">
        <v>47</v>
      </c>
      <c r="I827" s="9">
        <v>1368799</v>
      </c>
      <c r="J827" s="9">
        <f t="shared" si="28"/>
        <v>888.23154613277768</v>
      </c>
      <c r="K827" s="9">
        <f t="shared" si="29"/>
        <v>607905.2260575</v>
      </c>
      <c r="L827" s="16">
        <v>551482.5</v>
      </c>
      <c r="N827" s="12"/>
      <c r="O827" s="13"/>
      <c r="P827" s="13"/>
      <c r="Q827" s="13"/>
      <c r="R827" s="13"/>
      <c r="S827" s="7" t="s">
        <v>34</v>
      </c>
    </row>
    <row r="828" spans="1:19" x14ac:dyDescent="0.25">
      <c r="A828" s="7">
        <v>1279</v>
      </c>
      <c r="B828" s="7">
        <v>2009</v>
      </c>
      <c r="C828" s="8" t="s">
        <v>51</v>
      </c>
      <c r="D828" s="8" t="s">
        <v>56</v>
      </c>
      <c r="E828" s="8" t="s">
        <v>20</v>
      </c>
      <c r="F828" s="7" t="s">
        <v>41</v>
      </c>
      <c r="G828" s="8" t="s">
        <v>22</v>
      </c>
      <c r="H828" s="8" t="s">
        <v>51</v>
      </c>
      <c r="I828" s="9">
        <v>1426827.5</v>
      </c>
      <c r="J828" s="9">
        <f t="shared" si="28"/>
        <v>913.81242166386619</v>
      </c>
      <c r="K828" s="9">
        <f t="shared" si="29"/>
        <v>651926.34653580002</v>
      </c>
      <c r="L828" s="9">
        <v>591417.80000000005</v>
      </c>
      <c r="N828" s="12"/>
      <c r="O828" s="13"/>
      <c r="P828" s="13"/>
      <c r="Q828" s="13"/>
      <c r="R828" s="13"/>
      <c r="S828" s="7" t="s">
        <v>34</v>
      </c>
    </row>
    <row r="829" spans="1:19" x14ac:dyDescent="0.25">
      <c r="A829" s="7">
        <v>1280</v>
      </c>
      <c r="B829" s="7">
        <v>2009</v>
      </c>
      <c r="C829" s="8" t="s">
        <v>52</v>
      </c>
      <c r="D829" s="8" t="s">
        <v>56</v>
      </c>
      <c r="E829" s="8" t="s">
        <v>20</v>
      </c>
      <c r="F829" s="7" t="s">
        <v>41</v>
      </c>
      <c r="G829" s="8" t="s">
        <v>22</v>
      </c>
      <c r="H829" s="8" t="s">
        <v>52</v>
      </c>
      <c r="I829" s="9">
        <v>539532.19999999995</v>
      </c>
      <c r="J829" s="9">
        <f t="shared" si="28"/>
        <v>1079.7822928444309</v>
      </c>
      <c r="K829" s="9">
        <f t="shared" si="29"/>
        <v>291288.65798970003</v>
      </c>
      <c r="L829" s="9">
        <v>264252.7</v>
      </c>
      <c r="N829" s="12"/>
      <c r="O829" s="13"/>
      <c r="P829" s="13"/>
      <c r="Q829" s="13"/>
      <c r="R829" s="13"/>
      <c r="S829" s="7" t="s">
        <v>34</v>
      </c>
    </row>
    <row r="830" spans="1:19" x14ac:dyDescent="0.25">
      <c r="A830" s="7">
        <v>1283</v>
      </c>
      <c r="B830" s="7">
        <v>2009</v>
      </c>
      <c r="C830" s="8" t="s">
        <v>28</v>
      </c>
      <c r="D830" s="8" t="s">
        <v>29</v>
      </c>
      <c r="E830" s="8" t="s">
        <v>20</v>
      </c>
      <c r="F830" s="7" t="s">
        <v>30</v>
      </c>
      <c r="G830" s="8" t="s">
        <v>22</v>
      </c>
      <c r="H830" s="8" t="s">
        <v>28</v>
      </c>
      <c r="I830" s="9">
        <v>419.45</v>
      </c>
      <c r="J830" s="9">
        <f t="shared" si="28"/>
        <v>1824.319399241112</v>
      </c>
      <c r="K830" s="9">
        <f t="shared" si="29"/>
        <v>382.60538600584221</v>
      </c>
      <c r="L830" s="9">
        <v>347.09386552963929</v>
      </c>
      <c r="N830" s="12"/>
      <c r="O830" s="13"/>
      <c r="P830" s="13"/>
      <c r="Q830" s="13"/>
      <c r="R830" s="13"/>
      <c r="S830" s="7" t="s">
        <v>34</v>
      </c>
    </row>
    <row r="831" spans="1:19" x14ac:dyDescent="0.25">
      <c r="A831" s="7">
        <v>1285</v>
      </c>
      <c r="B831" s="7">
        <v>2009</v>
      </c>
      <c r="C831" s="8" t="s">
        <v>43</v>
      </c>
      <c r="D831" s="8" t="s">
        <v>29</v>
      </c>
      <c r="E831" s="8" t="s">
        <v>20</v>
      </c>
      <c r="F831" s="7" t="s">
        <v>41</v>
      </c>
      <c r="G831" s="8" t="s">
        <v>22</v>
      </c>
      <c r="H831" s="8" t="s">
        <v>43</v>
      </c>
      <c r="I831" s="9">
        <v>454203</v>
      </c>
      <c r="J831" s="9">
        <f t="shared" si="28"/>
        <v>938.36446332380979</v>
      </c>
      <c r="K831" s="9">
        <f t="shared" si="29"/>
        <v>213103.97716753217</v>
      </c>
      <c r="L831" s="9">
        <v>193324.73065000001</v>
      </c>
      <c r="N831" s="12"/>
      <c r="O831" s="13"/>
      <c r="P831" s="13"/>
      <c r="Q831" s="13"/>
      <c r="R831" s="13"/>
      <c r="S831" s="7" t="s">
        <v>34</v>
      </c>
    </row>
    <row r="832" spans="1:19" x14ac:dyDescent="0.25">
      <c r="A832" s="7">
        <v>1286</v>
      </c>
      <c r="B832" s="7">
        <v>2009</v>
      </c>
      <c r="C832" s="8" t="s">
        <v>44</v>
      </c>
      <c r="D832" s="8" t="s">
        <v>29</v>
      </c>
      <c r="E832" s="8" t="s">
        <v>20</v>
      </c>
      <c r="F832" s="7" t="s">
        <v>41</v>
      </c>
      <c r="G832" s="8" t="s">
        <v>22</v>
      </c>
      <c r="H832" s="8" t="s">
        <v>44</v>
      </c>
      <c r="I832" s="9">
        <v>64044.5</v>
      </c>
      <c r="J832" s="9">
        <f t="shared" si="28"/>
        <v>1569.4444137415658</v>
      </c>
      <c r="K832" s="9">
        <f t="shared" si="29"/>
        <v>50257.141377935855</v>
      </c>
      <c r="L832" s="9">
        <v>45592.524594180635</v>
      </c>
      <c r="N832" s="12"/>
      <c r="O832" s="13"/>
      <c r="P832" s="13"/>
      <c r="Q832" s="13"/>
      <c r="R832" s="13"/>
      <c r="S832" s="7" t="s">
        <v>34</v>
      </c>
    </row>
    <row r="833" spans="1:19" x14ac:dyDescent="0.25">
      <c r="A833" s="7">
        <v>1287</v>
      </c>
      <c r="B833" s="7">
        <v>2009</v>
      </c>
      <c r="C833" s="8" t="s">
        <v>45</v>
      </c>
      <c r="D833" s="8" t="s">
        <v>29</v>
      </c>
      <c r="E833" s="8" t="s">
        <v>20</v>
      </c>
      <c r="F833" s="7" t="s">
        <v>41</v>
      </c>
      <c r="G833" s="8" t="s">
        <v>22</v>
      </c>
      <c r="H833" s="8" t="s">
        <v>45</v>
      </c>
      <c r="I833" s="9">
        <v>89229</v>
      </c>
      <c r="J833" s="9">
        <f t="shared" si="28"/>
        <v>1396.7769859261002</v>
      </c>
      <c r="K833" s="9">
        <f t="shared" si="29"/>
        <v>62316.506838600006</v>
      </c>
      <c r="L833" s="9">
        <v>56532.600000000006</v>
      </c>
      <c r="N833" s="12"/>
      <c r="O833" s="13"/>
      <c r="P833" s="13"/>
      <c r="Q833" s="13"/>
      <c r="R833" s="13"/>
      <c r="S833" s="7" t="s">
        <v>34</v>
      </c>
    </row>
    <row r="834" spans="1:19" x14ac:dyDescent="0.25">
      <c r="A834" s="7">
        <v>1288</v>
      </c>
      <c r="B834" s="7">
        <v>2009</v>
      </c>
      <c r="C834" s="8" t="s">
        <v>46</v>
      </c>
      <c r="D834" s="8" t="s">
        <v>29</v>
      </c>
      <c r="E834" s="8" t="s">
        <v>20</v>
      </c>
      <c r="F834" s="7" t="s">
        <v>41</v>
      </c>
      <c r="G834" s="8" t="s">
        <v>22</v>
      </c>
      <c r="H834" s="8" t="s">
        <v>46</v>
      </c>
      <c r="I834" s="9">
        <v>18586.099999999999</v>
      </c>
      <c r="J834" s="9">
        <f t="shared" si="28"/>
        <v>1769.9984040008392</v>
      </c>
      <c r="K834" s="9">
        <f t="shared" si="29"/>
        <v>16448.683668299996</v>
      </c>
      <c r="L834" s="9">
        <v>14921.999025955465</v>
      </c>
      <c r="N834" s="12"/>
      <c r="O834" s="13"/>
      <c r="P834" s="13"/>
      <c r="Q834" s="13"/>
      <c r="R834" s="13"/>
      <c r="S834" s="7" t="s">
        <v>34</v>
      </c>
    </row>
    <row r="835" spans="1:19" x14ac:dyDescent="0.25">
      <c r="A835" s="7">
        <v>1290</v>
      </c>
      <c r="B835" s="7">
        <v>2009</v>
      </c>
      <c r="C835" s="8" t="s">
        <v>48</v>
      </c>
      <c r="D835" s="8" t="s">
        <v>29</v>
      </c>
      <c r="E835" s="8" t="s">
        <v>20</v>
      </c>
      <c r="F835" s="7" t="s">
        <v>21</v>
      </c>
      <c r="G835" s="8" t="s">
        <v>22</v>
      </c>
      <c r="H835" s="8" t="s">
        <v>48</v>
      </c>
      <c r="I835" s="9">
        <v>381219.26400000002</v>
      </c>
      <c r="J835" s="10">
        <v>0</v>
      </c>
      <c r="K835" s="10">
        <f>(J835*I835)/2000</f>
        <v>0</v>
      </c>
      <c r="L835" s="10"/>
      <c r="M835" s="11" t="s">
        <v>49</v>
      </c>
      <c r="N835" s="12"/>
      <c r="O835" s="13"/>
      <c r="P835" s="13"/>
      <c r="Q835" s="13"/>
      <c r="R835" s="13"/>
    </row>
    <row r="836" spans="1:19" x14ac:dyDescent="0.25">
      <c r="A836" s="7">
        <v>1295</v>
      </c>
      <c r="B836" s="7">
        <v>2009</v>
      </c>
      <c r="C836" s="8" t="s">
        <v>53</v>
      </c>
      <c r="D836" s="8" t="s">
        <v>29</v>
      </c>
      <c r="E836" s="8" t="s">
        <v>20</v>
      </c>
      <c r="F836" s="7" t="s">
        <v>41</v>
      </c>
      <c r="G836" s="8" t="s">
        <v>22</v>
      </c>
      <c r="H836" s="8" t="s">
        <v>53</v>
      </c>
      <c r="I836" s="9">
        <v>16995.3</v>
      </c>
      <c r="J836" s="9">
        <f>(K836*2000)/I836</f>
        <v>1739.0063960469408</v>
      </c>
      <c r="K836" s="9">
        <f>L836*1.102311</f>
        <v>14777.467701368285</v>
      </c>
      <c r="L836" s="9">
        <v>13405.896975870044</v>
      </c>
      <c r="N836" s="12"/>
      <c r="O836" s="13"/>
      <c r="P836" s="13"/>
      <c r="Q836" s="13"/>
      <c r="R836" s="13"/>
      <c r="S836" s="7" t="s">
        <v>34</v>
      </c>
    </row>
    <row r="837" spans="1:19" x14ac:dyDescent="0.25">
      <c r="A837" s="7">
        <v>1296</v>
      </c>
      <c r="B837" s="7">
        <v>2009</v>
      </c>
      <c r="C837" s="8" t="s">
        <v>54</v>
      </c>
      <c r="D837" s="8" t="s">
        <v>29</v>
      </c>
      <c r="E837" s="8" t="s">
        <v>20</v>
      </c>
      <c r="F837" s="7" t="s">
        <v>21</v>
      </c>
      <c r="G837" s="8" t="s">
        <v>22</v>
      </c>
      <c r="H837" s="8" t="s">
        <v>54</v>
      </c>
      <c r="I837" s="9">
        <v>565274.87399999995</v>
      </c>
      <c r="J837" s="10">
        <v>0</v>
      </c>
      <c r="K837" s="10">
        <f>(J837*I837)/2000</f>
        <v>0</v>
      </c>
      <c r="L837" s="10"/>
      <c r="M837" s="11" t="s">
        <v>49</v>
      </c>
      <c r="N837" s="12"/>
      <c r="O837" s="13"/>
      <c r="P837" s="13"/>
      <c r="Q837" s="13"/>
      <c r="R837" s="13"/>
    </row>
    <row r="838" spans="1:19" x14ac:dyDescent="0.25">
      <c r="A838" s="7">
        <v>1298</v>
      </c>
      <c r="B838" s="7">
        <v>2009</v>
      </c>
      <c r="C838" s="8" t="s">
        <v>94</v>
      </c>
      <c r="D838" s="8" t="s">
        <v>90</v>
      </c>
      <c r="E838" s="8" t="s">
        <v>91</v>
      </c>
      <c r="F838" s="7" t="s">
        <v>39</v>
      </c>
      <c r="G838" s="8" t="s">
        <v>22</v>
      </c>
      <c r="H838" s="8" t="s">
        <v>94</v>
      </c>
      <c r="I838" s="9">
        <v>22270.57</v>
      </c>
      <c r="J838" s="9">
        <f>'[1]NWPP Emission Rates'!$E$30</f>
        <v>819.2079</v>
      </c>
      <c r="K838" s="9">
        <f>(I838*J838)/2000</f>
        <v>9122.1134407515001</v>
      </c>
      <c r="N838" s="12"/>
      <c r="O838" s="13"/>
      <c r="P838" s="13"/>
      <c r="Q838" s="13"/>
      <c r="R838" s="13"/>
    </row>
    <row r="839" spans="1:19" x14ac:dyDescent="0.25">
      <c r="A839" s="7">
        <v>1299</v>
      </c>
      <c r="B839" s="7">
        <v>2009</v>
      </c>
      <c r="C839" s="8" t="s">
        <v>69</v>
      </c>
      <c r="D839" s="8" t="s">
        <v>90</v>
      </c>
      <c r="E839" s="8" t="s">
        <v>91</v>
      </c>
      <c r="F839" s="7" t="s">
        <v>21</v>
      </c>
      <c r="G839" s="8" t="s">
        <v>22</v>
      </c>
      <c r="H839" s="8" t="s">
        <v>69</v>
      </c>
      <c r="I839" s="9">
        <v>7014</v>
      </c>
      <c r="J839" s="10">
        <v>0</v>
      </c>
      <c r="K839" s="10">
        <f>(J839*I839)/2000</f>
        <v>0</v>
      </c>
      <c r="L839" s="10"/>
      <c r="M839" s="11" t="s">
        <v>101</v>
      </c>
      <c r="N839" s="12"/>
      <c r="O839" s="13"/>
      <c r="P839" s="13"/>
      <c r="Q839" s="13"/>
      <c r="R839" s="13"/>
    </row>
    <row r="840" spans="1:19" x14ac:dyDescent="0.25">
      <c r="A840" s="7">
        <v>1300</v>
      </c>
      <c r="B840" s="7">
        <v>2009</v>
      </c>
      <c r="C840" s="8" t="s">
        <v>103</v>
      </c>
      <c r="D840" s="8" t="s">
        <v>90</v>
      </c>
      <c r="E840" s="8" t="s">
        <v>91</v>
      </c>
      <c r="F840" s="7" t="s">
        <v>39</v>
      </c>
      <c r="G840" s="8" t="s">
        <v>22</v>
      </c>
      <c r="H840" s="8" t="s">
        <v>103</v>
      </c>
      <c r="I840" s="9">
        <v>393717</v>
      </c>
      <c r="J840" s="9">
        <f>'[1]NWPP Emission Rates'!$E$30</f>
        <v>819.2079</v>
      </c>
      <c r="K840" s="9">
        <f>(I840*J840)/2000</f>
        <v>161268.03838215</v>
      </c>
      <c r="L840" s="10"/>
      <c r="M840" s="11" t="s">
        <v>104</v>
      </c>
      <c r="N840" s="12"/>
      <c r="O840" s="13"/>
      <c r="P840" s="13"/>
      <c r="Q840" s="13"/>
      <c r="R840" s="13"/>
    </row>
    <row r="841" spans="1:19" x14ac:dyDescent="0.25">
      <c r="A841" s="7">
        <v>1302</v>
      </c>
      <c r="B841" s="7">
        <v>2009</v>
      </c>
      <c r="C841" s="8" t="s">
        <v>107</v>
      </c>
      <c r="D841" s="8" t="s">
        <v>90</v>
      </c>
      <c r="E841" s="8" t="s">
        <v>91</v>
      </c>
      <c r="F841" s="7" t="s">
        <v>21</v>
      </c>
      <c r="G841" s="8" t="s">
        <v>22</v>
      </c>
      <c r="H841" s="8" t="s">
        <v>107</v>
      </c>
      <c r="I841" s="9">
        <v>1263318</v>
      </c>
      <c r="J841" s="10">
        <v>0</v>
      </c>
      <c r="K841" s="10">
        <f t="shared" ref="K841:K848" si="30">(J841*I841)/2000</f>
        <v>0</v>
      </c>
      <c r="L841" s="10"/>
      <c r="M841" s="11" t="s">
        <v>23</v>
      </c>
      <c r="N841" s="12"/>
      <c r="O841" s="13"/>
      <c r="P841" s="13"/>
      <c r="Q841" s="13"/>
      <c r="R841" s="13"/>
    </row>
    <row r="842" spans="1:19" x14ac:dyDescent="0.25">
      <c r="A842" s="7">
        <v>1303</v>
      </c>
      <c r="B842" s="7">
        <v>2009</v>
      </c>
      <c r="C842" s="8" t="s">
        <v>108</v>
      </c>
      <c r="D842" s="8" t="s">
        <v>90</v>
      </c>
      <c r="E842" s="8" t="s">
        <v>91</v>
      </c>
      <c r="F842" s="7" t="s">
        <v>21</v>
      </c>
      <c r="G842" s="8" t="s">
        <v>22</v>
      </c>
      <c r="H842" s="8" t="s">
        <v>108</v>
      </c>
      <c r="I842" s="9">
        <v>2007333</v>
      </c>
      <c r="J842" s="10">
        <v>0</v>
      </c>
      <c r="K842" s="10">
        <f t="shared" si="30"/>
        <v>0</v>
      </c>
      <c r="L842" s="10"/>
      <c r="M842" s="11" t="s">
        <v>23</v>
      </c>
      <c r="N842" s="12"/>
      <c r="O842" s="13"/>
      <c r="P842" s="13"/>
      <c r="Q842" s="13"/>
      <c r="R842" s="13"/>
    </row>
    <row r="843" spans="1:19" x14ac:dyDescent="0.25">
      <c r="A843" s="7">
        <v>1304</v>
      </c>
      <c r="B843" s="7">
        <v>2009</v>
      </c>
      <c r="C843" s="8" t="s">
        <v>110</v>
      </c>
      <c r="D843" s="8" t="s">
        <v>90</v>
      </c>
      <c r="E843" s="8" t="s">
        <v>91</v>
      </c>
      <c r="F843" s="7" t="s">
        <v>21</v>
      </c>
      <c r="G843" s="8" t="s">
        <v>22</v>
      </c>
      <c r="H843" s="8" t="s">
        <v>110</v>
      </c>
      <c r="I843" s="9">
        <v>959848</v>
      </c>
      <c r="J843" s="10">
        <v>0</v>
      </c>
      <c r="K843" s="10">
        <f t="shared" si="30"/>
        <v>0</v>
      </c>
      <c r="L843" s="10"/>
      <c r="M843" s="11" t="s">
        <v>23</v>
      </c>
      <c r="N843" s="12"/>
      <c r="O843" s="13"/>
      <c r="P843" s="13"/>
      <c r="Q843" s="13"/>
      <c r="R843" s="13"/>
    </row>
    <row r="844" spans="1:19" x14ac:dyDescent="0.25">
      <c r="A844" s="7">
        <v>1305</v>
      </c>
      <c r="B844" s="7">
        <v>2009</v>
      </c>
      <c r="C844" s="8" t="s">
        <v>114</v>
      </c>
      <c r="D844" s="8" t="s">
        <v>90</v>
      </c>
      <c r="E844" s="8" t="s">
        <v>91</v>
      </c>
      <c r="F844" s="7" t="s">
        <v>21</v>
      </c>
      <c r="G844" s="8" t="s">
        <v>22</v>
      </c>
      <c r="H844" s="8" t="s">
        <v>114</v>
      </c>
      <c r="I844" s="9">
        <v>1523.01</v>
      </c>
      <c r="J844" s="10">
        <v>0</v>
      </c>
      <c r="K844" s="10">
        <f t="shared" si="30"/>
        <v>0</v>
      </c>
      <c r="L844" s="10"/>
      <c r="M844" s="11" t="s">
        <v>112</v>
      </c>
      <c r="N844" s="12"/>
      <c r="O844" s="13"/>
      <c r="P844" s="13"/>
      <c r="Q844" s="13"/>
      <c r="R844" s="13"/>
    </row>
    <row r="845" spans="1:19" x14ac:dyDescent="0.25">
      <c r="A845" s="7">
        <v>1306</v>
      </c>
      <c r="B845" s="7">
        <v>2009</v>
      </c>
      <c r="C845" s="8" t="s">
        <v>115</v>
      </c>
      <c r="D845" s="8" t="s">
        <v>90</v>
      </c>
      <c r="E845" s="8" t="s">
        <v>91</v>
      </c>
      <c r="F845" s="7" t="s">
        <v>21</v>
      </c>
      <c r="G845" s="8" t="s">
        <v>22</v>
      </c>
      <c r="H845" s="8" t="s">
        <v>115</v>
      </c>
      <c r="I845" s="9">
        <v>234580</v>
      </c>
      <c r="J845" s="10">
        <v>0</v>
      </c>
      <c r="K845" s="10">
        <f t="shared" si="30"/>
        <v>0</v>
      </c>
      <c r="L845" s="10"/>
      <c r="M845" s="11" t="s">
        <v>23</v>
      </c>
      <c r="N845" s="12"/>
      <c r="O845" s="13"/>
      <c r="P845" s="13"/>
      <c r="Q845" s="13"/>
      <c r="R845" s="13"/>
    </row>
    <row r="846" spans="1:19" x14ac:dyDescent="0.25">
      <c r="A846" s="7">
        <v>1307</v>
      </c>
      <c r="B846" s="7">
        <v>2009</v>
      </c>
      <c r="C846" s="8" t="s">
        <v>116</v>
      </c>
      <c r="D846" s="8" t="s">
        <v>90</v>
      </c>
      <c r="E846" s="8" t="s">
        <v>91</v>
      </c>
      <c r="F846" s="7" t="s">
        <v>21</v>
      </c>
      <c r="G846" s="8" t="s">
        <v>22</v>
      </c>
      <c r="H846" s="8" t="s">
        <v>116</v>
      </c>
      <c r="I846" s="9">
        <v>82584</v>
      </c>
      <c r="J846" s="10">
        <v>0</v>
      </c>
      <c r="K846" s="10">
        <f t="shared" si="30"/>
        <v>0</v>
      </c>
      <c r="L846" s="10"/>
      <c r="M846" s="11" t="s">
        <v>23</v>
      </c>
      <c r="N846" s="12"/>
      <c r="O846" s="13"/>
      <c r="P846" s="13"/>
      <c r="Q846" s="13"/>
      <c r="R846" s="13"/>
    </row>
    <row r="847" spans="1:19" x14ac:dyDescent="0.25">
      <c r="A847" s="7">
        <v>1308</v>
      </c>
      <c r="B847" s="7">
        <v>2009</v>
      </c>
      <c r="C847" s="8" t="s">
        <v>117</v>
      </c>
      <c r="D847" s="8" t="s">
        <v>90</v>
      </c>
      <c r="E847" s="8" t="s">
        <v>91</v>
      </c>
      <c r="F847" s="7" t="s">
        <v>21</v>
      </c>
      <c r="G847" s="8" t="s">
        <v>22</v>
      </c>
      <c r="H847" s="8" t="s">
        <v>117</v>
      </c>
      <c r="I847" s="9">
        <v>313799</v>
      </c>
      <c r="J847" s="10">
        <v>0</v>
      </c>
      <c r="K847" s="10">
        <f t="shared" si="30"/>
        <v>0</v>
      </c>
      <c r="L847" s="10"/>
      <c r="M847" s="11" t="s">
        <v>23</v>
      </c>
      <c r="N847" s="12"/>
      <c r="O847" s="13"/>
      <c r="P847" s="13"/>
      <c r="Q847" s="13"/>
      <c r="R847" s="13"/>
    </row>
    <row r="848" spans="1:19" x14ac:dyDescent="0.25">
      <c r="A848" s="7">
        <v>1309</v>
      </c>
      <c r="B848" s="7">
        <v>2009</v>
      </c>
      <c r="C848" s="8" t="s">
        <v>123</v>
      </c>
      <c r="D848" s="8" t="s">
        <v>90</v>
      </c>
      <c r="E848" s="8" t="s">
        <v>91</v>
      </c>
      <c r="F848" s="7" t="s">
        <v>21</v>
      </c>
      <c r="G848" s="8" t="s">
        <v>22</v>
      </c>
      <c r="H848" s="8" t="s">
        <v>123</v>
      </c>
      <c r="I848" s="9">
        <v>132569</v>
      </c>
      <c r="J848" s="10">
        <v>0</v>
      </c>
      <c r="K848" s="10">
        <f t="shared" si="30"/>
        <v>0</v>
      </c>
      <c r="L848" s="10"/>
      <c r="M848" s="11" t="s">
        <v>49</v>
      </c>
      <c r="N848" s="12"/>
      <c r="O848" s="13"/>
      <c r="P848" s="13"/>
      <c r="Q848" s="13"/>
      <c r="R848" s="13"/>
    </row>
    <row r="849" spans="1:19" x14ac:dyDescent="0.2">
      <c r="A849" s="7">
        <v>1310</v>
      </c>
      <c r="B849" s="7">
        <v>2009</v>
      </c>
      <c r="C849" s="8" t="s">
        <v>125</v>
      </c>
      <c r="D849" s="8" t="s">
        <v>90</v>
      </c>
      <c r="E849" s="8" t="s">
        <v>91</v>
      </c>
      <c r="F849" s="7" t="s">
        <v>57</v>
      </c>
      <c r="G849" s="8" t="s">
        <v>22</v>
      </c>
      <c r="H849" s="8" t="s">
        <v>125</v>
      </c>
      <c r="I849" s="9">
        <v>591921</v>
      </c>
      <c r="J849" s="17">
        <v>2.4211511045073539</v>
      </c>
      <c r="K849" s="17">
        <f>(I849*J849)/2000</f>
        <v>716.56509146554868</v>
      </c>
      <c r="L849" s="17"/>
      <c r="M849" s="11" t="s">
        <v>126</v>
      </c>
      <c r="N849" s="12"/>
      <c r="O849" s="13"/>
      <c r="P849" s="13"/>
      <c r="Q849" s="13"/>
      <c r="R849" s="21"/>
      <c r="S849" s="7" t="s">
        <v>129</v>
      </c>
    </row>
    <row r="850" spans="1:19" x14ac:dyDescent="0.25">
      <c r="A850" s="7">
        <v>1311</v>
      </c>
      <c r="B850" s="7">
        <v>2009</v>
      </c>
      <c r="C850" s="8" t="s">
        <v>130</v>
      </c>
      <c r="D850" s="8" t="s">
        <v>90</v>
      </c>
      <c r="E850" s="8" t="s">
        <v>91</v>
      </c>
      <c r="F850" s="7" t="s">
        <v>21</v>
      </c>
      <c r="G850" s="8" t="s">
        <v>22</v>
      </c>
      <c r="H850" s="8" t="s">
        <v>130</v>
      </c>
      <c r="I850" s="9">
        <v>3036</v>
      </c>
      <c r="J850" s="10">
        <v>0</v>
      </c>
      <c r="K850" s="10">
        <f>(J850*I850)/2000</f>
        <v>0</v>
      </c>
      <c r="L850" s="10"/>
      <c r="M850" s="11" t="s">
        <v>112</v>
      </c>
      <c r="N850" s="12"/>
      <c r="O850" s="13"/>
      <c r="P850" s="13"/>
      <c r="Q850" s="13"/>
      <c r="R850" s="13"/>
    </row>
    <row r="851" spans="1:19" x14ac:dyDescent="0.25">
      <c r="A851" s="7">
        <v>1312</v>
      </c>
      <c r="B851" s="7">
        <v>2009</v>
      </c>
      <c r="C851" s="8" t="s">
        <v>135</v>
      </c>
      <c r="D851" s="8" t="s">
        <v>90</v>
      </c>
      <c r="E851" s="8" t="s">
        <v>91</v>
      </c>
      <c r="F851" s="7" t="s">
        <v>39</v>
      </c>
      <c r="G851" s="8" t="s">
        <v>22</v>
      </c>
      <c r="H851" s="8" t="s">
        <v>135</v>
      </c>
      <c r="I851" s="9">
        <v>89728</v>
      </c>
      <c r="J851" s="9">
        <f>'[1]NWPP Emission Rates'!$E$30</f>
        <v>819.2079</v>
      </c>
      <c r="K851" s="9">
        <f>(I851*J851)/2000</f>
        <v>36752.9432256</v>
      </c>
      <c r="N851" s="12"/>
      <c r="O851" s="13"/>
      <c r="P851" s="13"/>
      <c r="Q851" s="13"/>
      <c r="R851" s="13"/>
    </row>
    <row r="852" spans="1:19" x14ac:dyDescent="0.25">
      <c r="A852" s="7">
        <v>1313</v>
      </c>
      <c r="B852" s="7">
        <v>2009</v>
      </c>
      <c r="C852" s="8" t="s">
        <v>140</v>
      </c>
      <c r="D852" s="8" t="s">
        <v>90</v>
      </c>
      <c r="E852" s="8" t="s">
        <v>91</v>
      </c>
      <c r="F852" s="7" t="s">
        <v>21</v>
      </c>
      <c r="G852" s="8" t="s">
        <v>22</v>
      </c>
      <c r="H852" s="8" t="s">
        <v>140</v>
      </c>
      <c r="I852" s="9">
        <v>2345.92</v>
      </c>
      <c r="J852" s="10">
        <v>0</v>
      </c>
      <c r="K852" s="10">
        <f>(J852*I852)/2000</f>
        <v>0</v>
      </c>
      <c r="L852" s="10"/>
      <c r="M852" s="11" t="s">
        <v>112</v>
      </c>
      <c r="N852" s="12"/>
      <c r="O852" s="13"/>
      <c r="P852" s="13"/>
      <c r="Q852" s="13"/>
      <c r="R852" s="13"/>
    </row>
    <row r="853" spans="1:19" x14ac:dyDescent="0.25">
      <c r="A853" s="7">
        <v>1314</v>
      </c>
      <c r="B853" s="7">
        <v>2009</v>
      </c>
      <c r="C853" s="8" t="s">
        <v>141</v>
      </c>
      <c r="D853" s="8" t="s">
        <v>90</v>
      </c>
      <c r="E853" s="8" t="s">
        <v>91</v>
      </c>
      <c r="F853" s="7" t="s">
        <v>21</v>
      </c>
      <c r="G853" s="8" t="s">
        <v>22</v>
      </c>
      <c r="H853" s="8" t="s">
        <v>141</v>
      </c>
      <c r="I853" s="9">
        <v>39992</v>
      </c>
      <c r="J853" s="10">
        <v>0</v>
      </c>
      <c r="K853" s="10">
        <f>(J853*I853)/2000</f>
        <v>0</v>
      </c>
      <c r="L853" s="10"/>
      <c r="M853" s="11" t="s">
        <v>23</v>
      </c>
      <c r="N853" s="12"/>
      <c r="O853" s="13"/>
      <c r="P853" s="13"/>
      <c r="Q853" s="13"/>
      <c r="R853" s="13"/>
    </row>
    <row r="854" spans="1:19" x14ac:dyDescent="0.25">
      <c r="A854" s="7">
        <v>1316</v>
      </c>
      <c r="B854" s="7">
        <v>2009</v>
      </c>
      <c r="C854" s="8" t="s">
        <v>149</v>
      </c>
      <c r="D854" s="8" t="s">
        <v>142</v>
      </c>
      <c r="E854" s="8" t="s">
        <v>91</v>
      </c>
      <c r="F854" s="7" t="s">
        <v>21</v>
      </c>
      <c r="G854" s="8" t="s">
        <v>22</v>
      </c>
      <c r="H854" s="8" t="s">
        <v>149</v>
      </c>
      <c r="I854" s="9">
        <v>36065.160000000003</v>
      </c>
      <c r="J854" s="10">
        <v>0</v>
      </c>
      <c r="K854" s="10">
        <f>(J854*I854)/2000</f>
        <v>0</v>
      </c>
      <c r="L854" s="10"/>
      <c r="M854" s="11" t="s">
        <v>23</v>
      </c>
      <c r="N854" s="12"/>
      <c r="O854" s="13"/>
      <c r="P854" s="13"/>
      <c r="Q854" s="13"/>
      <c r="R854" s="13"/>
    </row>
    <row r="855" spans="1:19" x14ac:dyDescent="0.2">
      <c r="A855" s="7">
        <v>1318</v>
      </c>
      <c r="B855" s="7">
        <v>2009</v>
      </c>
      <c r="C855" s="8" t="s">
        <v>151</v>
      </c>
      <c r="D855" s="8" t="s">
        <v>142</v>
      </c>
      <c r="E855" s="8" t="s">
        <v>91</v>
      </c>
      <c r="F855" s="7" t="s">
        <v>41</v>
      </c>
      <c r="G855" s="8" t="s">
        <v>22</v>
      </c>
      <c r="H855" s="8" t="s">
        <v>151</v>
      </c>
      <c r="I855" s="9">
        <v>995857.89</v>
      </c>
      <c r="J855" s="17">
        <f>R855</f>
        <v>711.04062100273177</v>
      </c>
      <c r="K855" s="17">
        <f>(+I855*J855)/2000</f>
        <v>354047.70626803505</v>
      </c>
      <c r="L855" s="17"/>
      <c r="M855" s="11" t="s">
        <v>121</v>
      </c>
      <c r="N855" s="20">
        <v>5.8439999999999999E-2</v>
      </c>
      <c r="O855" s="21">
        <v>6057229</v>
      </c>
      <c r="P855" s="21">
        <f>(O855*N855)</f>
        <v>353984.46275999997</v>
      </c>
      <c r="Q855" s="21">
        <v>995680</v>
      </c>
      <c r="R855" s="21">
        <f>(P855*2000)/Q855</f>
        <v>711.04062100273177</v>
      </c>
      <c r="S855" s="7" t="s">
        <v>122</v>
      </c>
    </row>
    <row r="856" spans="1:19" x14ac:dyDescent="0.25">
      <c r="A856" s="7">
        <v>1319</v>
      </c>
      <c r="B856" s="7">
        <v>2009</v>
      </c>
      <c r="C856" s="8" t="s">
        <v>152</v>
      </c>
      <c r="D856" s="8" t="s">
        <v>142</v>
      </c>
      <c r="E856" s="8" t="s">
        <v>91</v>
      </c>
      <c r="F856" s="7" t="s">
        <v>21</v>
      </c>
      <c r="G856" s="8" t="s">
        <v>22</v>
      </c>
      <c r="H856" s="8" t="s">
        <v>152</v>
      </c>
      <c r="I856" s="9">
        <v>23209.795999999998</v>
      </c>
      <c r="J856" s="10">
        <v>0</v>
      </c>
      <c r="K856" s="10">
        <f>(J856*I856)/2000</f>
        <v>0</v>
      </c>
      <c r="L856" s="10"/>
      <c r="M856" s="11" t="s">
        <v>23</v>
      </c>
      <c r="N856" s="12"/>
      <c r="O856" s="13"/>
      <c r="P856" s="13"/>
      <c r="Q856" s="13"/>
      <c r="R856" s="13"/>
    </row>
    <row r="857" spans="1:19" x14ac:dyDescent="0.2">
      <c r="A857" s="7">
        <v>1320</v>
      </c>
      <c r="B857" s="7">
        <v>2009</v>
      </c>
      <c r="C857" s="8" t="s">
        <v>153</v>
      </c>
      <c r="D857" s="8" t="s">
        <v>142</v>
      </c>
      <c r="E857" s="8" t="s">
        <v>91</v>
      </c>
      <c r="F857" s="7" t="s">
        <v>154</v>
      </c>
      <c r="G857" s="8" t="s">
        <v>22</v>
      </c>
      <c r="H857" s="8" t="s">
        <v>153</v>
      </c>
      <c r="I857" s="9">
        <v>1816.9169999999999</v>
      </c>
      <c r="J857" s="17">
        <f>R857</f>
        <v>998.843085984749</v>
      </c>
      <c r="K857" s="17">
        <f>(+I857*J857)/2000</f>
        <v>907.40749162907605</v>
      </c>
      <c r="L857" s="17"/>
      <c r="M857" s="11" t="s">
        <v>154</v>
      </c>
      <c r="N857" s="20">
        <v>0.10448</v>
      </c>
      <c r="O857" s="21">
        <v>181786</v>
      </c>
      <c r="P857" s="21">
        <f>(O857*N857)</f>
        <v>18993.00128</v>
      </c>
      <c r="Q857" s="21">
        <v>38030</v>
      </c>
      <c r="R857" s="21">
        <f>(P857*2000)/Q857</f>
        <v>998.843085984749</v>
      </c>
      <c r="S857" s="7" t="s">
        <v>122</v>
      </c>
    </row>
    <row r="858" spans="1:19" x14ac:dyDescent="0.25">
      <c r="A858" s="7">
        <v>1321</v>
      </c>
      <c r="B858" s="7">
        <v>2009</v>
      </c>
      <c r="C858" s="8" t="s">
        <v>155</v>
      </c>
      <c r="D858" s="8" t="s">
        <v>142</v>
      </c>
      <c r="E858" s="8" t="s">
        <v>91</v>
      </c>
      <c r="F858" s="7" t="s">
        <v>21</v>
      </c>
      <c r="G858" s="8" t="s">
        <v>22</v>
      </c>
      <c r="H858" s="8" t="s">
        <v>155</v>
      </c>
      <c r="I858" s="9">
        <v>343.577</v>
      </c>
      <c r="J858" s="10">
        <v>0</v>
      </c>
      <c r="K858" s="10">
        <f>(J858*I858)/2000</f>
        <v>0</v>
      </c>
      <c r="L858" s="10"/>
      <c r="M858" s="11" t="s">
        <v>96</v>
      </c>
      <c r="N858" s="12"/>
      <c r="O858" s="13"/>
      <c r="P858" s="13"/>
      <c r="Q858" s="13"/>
      <c r="R858" s="13"/>
    </row>
    <row r="859" spans="1:19" x14ac:dyDescent="0.2">
      <c r="A859" s="7">
        <v>1322</v>
      </c>
      <c r="B859" s="7">
        <v>2009</v>
      </c>
      <c r="C859" s="8" t="s">
        <v>156</v>
      </c>
      <c r="D859" s="8" t="s">
        <v>142</v>
      </c>
      <c r="E859" s="8" t="s">
        <v>91</v>
      </c>
      <c r="F859" s="7" t="s">
        <v>157</v>
      </c>
      <c r="G859" s="8" t="s">
        <v>22</v>
      </c>
      <c r="H859" s="8" t="s">
        <v>156</v>
      </c>
      <c r="I859" s="9">
        <v>133987</v>
      </c>
      <c r="J859" s="17">
        <f>R859</f>
        <v>1701.106388137611</v>
      </c>
      <c r="K859" s="17">
        <f>(+I859*J859)/2000</f>
        <v>113963.07081369704</v>
      </c>
      <c r="L859" s="17"/>
      <c r="M859" s="11" t="s">
        <v>158</v>
      </c>
      <c r="N859" s="20">
        <v>0.11289</v>
      </c>
      <c r="O859" s="21">
        <v>4537994</v>
      </c>
      <c r="P859" s="21">
        <f>(O859*N859)</f>
        <v>512294.14266000001</v>
      </c>
      <c r="Q859" s="21">
        <v>602307</v>
      </c>
      <c r="R859" s="21">
        <f>(P859*2000)/Q859</f>
        <v>1701.106388137611</v>
      </c>
      <c r="S859" s="7" t="s">
        <v>122</v>
      </c>
    </row>
    <row r="860" spans="1:19" x14ac:dyDescent="0.25">
      <c r="A860" s="7">
        <v>1323</v>
      </c>
      <c r="B860" s="7">
        <v>2009</v>
      </c>
      <c r="C860" s="8" t="s">
        <v>160</v>
      </c>
      <c r="D860" s="8" t="s">
        <v>142</v>
      </c>
      <c r="E860" s="8" t="s">
        <v>91</v>
      </c>
      <c r="F860" s="7" t="s">
        <v>21</v>
      </c>
      <c r="G860" s="8" t="s">
        <v>22</v>
      </c>
      <c r="H860" s="8" t="s">
        <v>160</v>
      </c>
      <c r="I860" s="9">
        <v>1018.08</v>
      </c>
      <c r="J860" s="10">
        <v>0</v>
      </c>
      <c r="K860" s="10">
        <f>(J860*I860)/2000</f>
        <v>0</v>
      </c>
      <c r="L860" s="10"/>
      <c r="M860" s="11" t="s">
        <v>23</v>
      </c>
      <c r="N860" s="12"/>
      <c r="O860" s="13"/>
      <c r="P860" s="13"/>
      <c r="Q860" s="13"/>
      <c r="R860" s="13"/>
    </row>
    <row r="861" spans="1:19" x14ac:dyDescent="0.2">
      <c r="A861" s="7">
        <v>1324</v>
      </c>
      <c r="B861" s="7">
        <v>2009</v>
      </c>
      <c r="C861" s="8" t="s">
        <v>161</v>
      </c>
      <c r="D861" s="8" t="s">
        <v>142</v>
      </c>
      <c r="E861" s="8" t="s">
        <v>91</v>
      </c>
      <c r="F861" s="7" t="s">
        <v>41</v>
      </c>
      <c r="G861" s="8" t="s">
        <v>22</v>
      </c>
      <c r="H861" s="8" t="s">
        <v>161</v>
      </c>
      <c r="I861" s="9">
        <v>866454.6</v>
      </c>
      <c r="J861" s="17">
        <f>R861</f>
        <v>885.49548824682847</v>
      </c>
      <c r="K861" s="17">
        <f>(+I861*J861)/2000</f>
        <v>383620.8195353552</v>
      </c>
      <c r="L861" s="17"/>
      <c r="M861" s="11" t="s">
        <v>121</v>
      </c>
      <c r="N861" s="20">
        <v>5.8439999999999999E-2</v>
      </c>
      <c r="O861" s="21">
        <v>6641648</v>
      </c>
      <c r="P861" s="21">
        <f>(O861*N861)</f>
        <v>388137.90911999997</v>
      </c>
      <c r="Q861" s="21">
        <v>876657</v>
      </c>
      <c r="R861" s="21">
        <f>(P861*2000)/Q861</f>
        <v>885.49548824682847</v>
      </c>
      <c r="S861" s="7" t="s">
        <v>122</v>
      </c>
    </row>
    <row r="862" spans="1:19" x14ac:dyDescent="0.25">
      <c r="A862" s="7">
        <v>1325</v>
      </c>
      <c r="B862" s="7">
        <v>2009</v>
      </c>
      <c r="C862" s="8" t="s">
        <v>162</v>
      </c>
      <c r="D862" s="8" t="s">
        <v>142</v>
      </c>
      <c r="E862" s="8" t="s">
        <v>91</v>
      </c>
      <c r="F862" s="7" t="s">
        <v>21</v>
      </c>
      <c r="G862" s="8" t="s">
        <v>22</v>
      </c>
      <c r="H862" s="8" t="s">
        <v>162</v>
      </c>
      <c r="I862" s="9">
        <v>69081.600000000006</v>
      </c>
      <c r="J862" s="10">
        <v>0</v>
      </c>
      <c r="K862" s="10">
        <f>(J862*I862)/2000</f>
        <v>0</v>
      </c>
      <c r="L862" s="10"/>
      <c r="M862" s="11" t="s">
        <v>23</v>
      </c>
      <c r="N862" s="12"/>
      <c r="O862" s="13"/>
      <c r="P862" s="13"/>
      <c r="Q862" s="13"/>
      <c r="R862" s="13"/>
    </row>
    <row r="863" spans="1:19" x14ac:dyDescent="0.25">
      <c r="A863" s="7">
        <v>1326</v>
      </c>
      <c r="B863" s="7">
        <v>2009</v>
      </c>
      <c r="C863" s="8" t="s">
        <v>163</v>
      </c>
      <c r="D863" s="8" t="s">
        <v>142</v>
      </c>
      <c r="E863" s="8" t="s">
        <v>91</v>
      </c>
      <c r="F863" s="7" t="s">
        <v>21</v>
      </c>
      <c r="G863" s="8" t="s">
        <v>22</v>
      </c>
      <c r="H863" s="8" t="s">
        <v>163</v>
      </c>
      <c r="I863" s="9">
        <v>12348</v>
      </c>
      <c r="J863" s="10">
        <v>0</v>
      </c>
      <c r="K863" s="10">
        <f>(J863*I863)/2000</f>
        <v>0</v>
      </c>
      <c r="L863" s="10"/>
      <c r="M863" s="11" t="s">
        <v>23</v>
      </c>
      <c r="N863" s="12"/>
      <c r="O863" s="13"/>
      <c r="P863" s="13"/>
      <c r="Q863" s="13"/>
      <c r="R863" s="13"/>
    </row>
    <row r="864" spans="1:19" x14ac:dyDescent="0.25">
      <c r="A864" s="7">
        <v>1328</v>
      </c>
      <c r="B864" s="7">
        <v>2009</v>
      </c>
      <c r="C864" s="8" t="s">
        <v>167</v>
      </c>
      <c r="D864" s="8" t="s">
        <v>165</v>
      </c>
      <c r="E864" s="8" t="s">
        <v>38</v>
      </c>
      <c r="F864" s="7" t="s">
        <v>39</v>
      </c>
      <c r="G864" s="8" t="s">
        <v>22</v>
      </c>
      <c r="H864" s="8" t="s">
        <v>167</v>
      </c>
      <c r="I864" s="9">
        <v>165617.92000000001</v>
      </c>
      <c r="J864" s="9">
        <f>'[1]Rates for Discussion'!$D$9</f>
        <v>1118.7938637421748</v>
      </c>
      <c r="K864" s="9">
        <f t="shared" ref="K864:K895" si="31">(I864*J864)/2000</f>
        <v>92646.156310871214</v>
      </c>
      <c r="N864" s="12"/>
      <c r="O864" s="13"/>
      <c r="P864" s="13"/>
      <c r="Q864" s="13"/>
      <c r="R864" s="13"/>
    </row>
    <row r="865" spans="1:18" x14ac:dyDescent="0.25">
      <c r="A865" s="7">
        <v>1329</v>
      </c>
      <c r="B865" s="7">
        <v>2009</v>
      </c>
      <c r="C865" s="8" t="s">
        <v>92</v>
      </c>
      <c r="D865" s="8" t="s">
        <v>165</v>
      </c>
      <c r="E865" s="8" t="s">
        <v>38</v>
      </c>
      <c r="F865" s="7" t="s">
        <v>39</v>
      </c>
      <c r="G865" s="8" t="s">
        <v>22</v>
      </c>
      <c r="H865" s="8" t="s">
        <v>92</v>
      </c>
      <c r="I865" s="9">
        <v>16746</v>
      </c>
      <c r="J865" s="9">
        <f>'[1]Rates for Discussion'!$D$9</f>
        <v>1118.7938637421748</v>
      </c>
      <c r="K865" s="9">
        <f t="shared" si="31"/>
        <v>9367.6610211132302</v>
      </c>
      <c r="N865" s="12"/>
      <c r="O865" s="13"/>
      <c r="P865" s="13"/>
      <c r="Q865" s="13"/>
      <c r="R865" s="13"/>
    </row>
    <row r="866" spans="1:18" x14ac:dyDescent="0.25">
      <c r="A866" s="7">
        <v>1330</v>
      </c>
      <c r="B866" s="7">
        <v>2009</v>
      </c>
      <c r="C866" s="8" t="s">
        <v>171</v>
      </c>
      <c r="D866" s="8" t="s">
        <v>165</v>
      </c>
      <c r="E866" s="8" t="s">
        <v>38</v>
      </c>
      <c r="F866" s="7" t="s">
        <v>39</v>
      </c>
      <c r="G866" s="8" t="s">
        <v>22</v>
      </c>
      <c r="H866" s="8" t="s">
        <v>171</v>
      </c>
      <c r="I866" s="9">
        <v>3800</v>
      </c>
      <c r="J866" s="9">
        <f>'[1]Rates for Discussion'!$D$9</f>
        <v>1118.7938637421748</v>
      </c>
      <c r="K866" s="9">
        <f t="shared" si="31"/>
        <v>2125.7083411101321</v>
      </c>
      <c r="N866" s="12"/>
      <c r="O866" s="13"/>
      <c r="P866" s="13"/>
      <c r="Q866" s="13"/>
      <c r="R866" s="13"/>
    </row>
    <row r="867" spans="1:18" x14ac:dyDescent="0.25">
      <c r="A867" s="7">
        <v>1331</v>
      </c>
      <c r="B867" s="7">
        <v>2009</v>
      </c>
      <c r="C867" s="8" t="s">
        <v>98</v>
      </c>
      <c r="D867" s="8" t="s">
        <v>165</v>
      </c>
      <c r="E867" s="8" t="s">
        <v>38</v>
      </c>
      <c r="F867" s="7" t="s">
        <v>39</v>
      </c>
      <c r="G867" s="8" t="s">
        <v>22</v>
      </c>
      <c r="H867" s="8" t="s">
        <v>98</v>
      </c>
      <c r="I867" s="9">
        <v>-3599695</v>
      </c>
      <c r="J867" s="9">
        <f>'[1]Rates for Discussion'!$D$9</f>
        <v>1118.7938637421748</v>
      </c>
      <c r="K867" s="9">
        <f t="shared" si="31"/>
        <v>-2013658.338671694</v>
      </c>
      <c r="N867" s="12"/>
      <c r="O867" s="13"/>
      <c r="P867" s="13"/>
      <c r="Q867" s="13"/>
      <c r="R867" s="13"/>
    </row>
    <row r="868" spans="1:18" x14ac:dyDescent="0.25">
      <c r="A868" s="7">
        <v>1332</v>
      </c>
      <c r="B868" s="7">
        <v>2009</v>
      </c>
      <c r="C868" s="8" t="s">
        <v>174</v>
      </c>
      <c r="D868" s="8" t="s">
        <v>165</v>
      </c>
      <c r="E868" s="8" t="s">
        <v>38</v>
      </c>
      <c r="F868" s="7" t="s">
        <v>39</v>
      </c>
      <c r="G868" s="8" t="s">
        <v>22</v>
      </c>
      <c r="H868" s="8" t="s">
        <v>174</v>
      </c>
      <c r="I868" s="9">
        <v>37192</v>
      </c>
      <c r="J868" s="9">
        <f>'[1]Rates for Discussion'!$D$9</f>
        <v>1118.7938637421748</v>
      </c>
      <c r="K868" s="9">
        <f t="shared" si="31"/>
        <v>20805.090690149482</v>
      </c>
      <c r="N868" s="12"/>
      <c r="O868" s="13"/>
      <c r="P868" s="13"/>
      <c r="Q868" s="13"/>
      <c r="R868" s="13"/>
    </row>
    <row r="869" spans="1:18" x14ac:dyDescent="0.25">
      <c r="A869" s="7">
        <v>1333</v>
      </c>
      <c r="B869" s="7">
        <v>2009</v>
      </c>
      <c r="C869" s="8" t="s">
        <v>69</v>
      </c>
      <c r="D869" s="8" t="s">
        <v>165</v>
      </c>
      <c r="E869" s="8" t="s">
        <v>38</v>
      </c>
      <c r="F869" s="7" t="s">
        <v>39</v>
      </c>
      <c r="G869" s="8" t="s">
        <v>22</v>
      </c>
      <c r="H869" s="8" t="s">
        <v>69</v>
      </c>
      <c r="I869" s="9">
        <v>334870</v>
      </c>
      <c r="J869" s="9">
        <f>'[1]Rates for Discussion'!$D$9</f>
        <v>1118.7938637421748</v>
      </c>
      <c r="K869" s="9">
        <f t="shared" si="31"/>
        <v>187325.25057567106</v>
      </c>
      <c r="N869" s="12"/>
      <c r="O869" s="13"/>
      <c r="P869" s="13"/>
      <c r="Q869" s="13"/>
      <c r="R869" s="13"/>
    </row>
    <row r="870" spans="1:18" x14ac:dyDescent="0.25">
      <c r="A870" s="7">
        <v>1334</v>
      </c>
      <c r="B870" s="7">
        <v>2009</v>
      </c>
      <c r="C870" s="8" t="s">
        <v>177</v>
      </c>
      <c r="D870" s="8" t="s">
        <v>165</v>
      </c>
      <c r="E870" s="8" t="s">
        <v>38</v>
      </c>
      <c r="F870" s="7" t="s">
        <v>39</v>
      </c>
      <c r="G870" s="8" t="s">
        <v>22</v>
      </c>
      <c r="H870" s="8" t="s">
        <v>177</v>
      </c>
      <c r="I870" s="9">
        <v>175</v>
      </c>
      <c r="J870" s="9">
        <f>'[1]Rates for Discussion'!$D$9</f>
        <v>1118.7938637421748</v>
      </c>
      <c r="K870" s="9">
        <f t="shared" si="31"/>
        <v>97.894463077440307</v>
      </c>
      <c r="N870" s="12"/>
      <c r="O870" s="13"/>
      <c r="P870" s="13"/>
      <c r="Q870" s="13"/>
      <c r="R870" s="13"/>
    </row>
    <row r="871" spans="1:18" x14ac:dyDescent="0.25">
      <c r="A871" s="7">
        <v>1335</v>
      </c>
      <c r="B871" s="7">
        <v>2009</v>
      </c>
      <c r="C871" s="8" t="s">
        <v>70</v>
      </c>
      <c r="D871" s="8" t="s">
        <v>165</v>
      </c>
      <c r="E871" s="8" t="s">
        <v>38</v>
      </c>
      <c r="F871" s="7" t="s">
        <v>39</v>
      </c>
      <c r="G871" s="8" t="s">
        <v>22</v>
      </c>
      <c r="H871" s="8" t="s">
        <v>70</v>
      </c>
      <c r="I871" s="9">
        <v>380859</v>
      </c>
      <c r="J871" s="9">
        <f>'[1]Rates for Discussion'!$D$9</f>
        <v>1118.7938637421748</v>
      </c>
      <c r="K871" s="9">
        <f t="shared" si="31"/>
        <v>213051.35607549048</v>
      </c>
      <c r="N871" s="12"/>
      <c r="O871" s="13"/>
      <c r="P871" s="13"/>
      <c r="Q871" s="13"/>
      <c r="R871" s="13"/>
    </row>
    <row r="872" spans="1:18" x14ac:dyDescent="0.25">
      <c r="A872" s="7">
        <v>1336</v>
      </c>
      <c r="B872" s="7">
        <v>2009</v>
      </c>
      <c r="C872" s="8" t="s">
        <v>183</v>
      </c>
      <c r="D872" s="8" t="s">
        <v>165</v>
      </c>
      <c r="E872" s="8" t="s">
        <v>38</v>
      </c>
      <c r="F872" s="7" t="s">
        <v>39</v>
      </c>
      <c r="G872" s="8" t="s">
        <v>22</v>
      </c>
      <c r="H872" s="8" t="s">
        <v>183</v>
      </c>
      <c r="I872" s="9">
        <v>29209</v>
      </c>
      <c r="J872" s="9">
        <f>'[1]Rates for Discussion'!$D$9</f>
        <v>1118.7938637421748</v>
      </c>
      <c r="K872" s="9">
        <f t="shared" si="31"/>
        <v>16339.424983022593</v>
      </c>
      <c r="N872" s="12"/>
      <c r="O872" s="13"/>
      <c r="P872" s="13"/>
      <c r="Q872" s="13"/>
      <c r="R872" s="13"/>
    </row>
    <row r="873" spans="1:18" x14ac:dyDescent="0.25">
      <c r="A873" s="7">
        <v>1337</v>
      </c>
      <c r="B873" s="7">
        <v>2009</v>
      </c>
      <c r="C873" s="8" t="s">
        <v>85</v>
      </c>
      <c r="D873" s="8" t="s">
        <v>165</v>
      </c>
      <c r="E873" s="8" t="s">
        <v>38</v>
      </c>
      <c r="F873" s="7" t="s">
        <v>39</v>
      </c>
      <c r="G873" s="8" t="s">
        <v>22</v>
      </c>
      <c r="H873" s="8" t="s">
        <v>85</v>
      </c>
      <c r="I873" s="9">
        <v>338327</v>
      </c>
      <c r="J873" s="9">
        <f>'[1]Rates for Discussion'!$D$9</f>
        <v>1118.7938637421748</v>
      </c>
      <c r="K873" s="9">
        <f t="shared" si="31"/>
        <v>189259.08576914939</v>
      </c>
      <c r="N873" s="12"/>
      <c r="O873" s="13"/>
      <c r="P873" s="13"/>
      <c r="Q873" s="13"/>
      <c r="R873" s="13"/>
    </row>
    <row r="874" spans="1:18" x14ac:dyDescent="0.25">
      <c r="A874" s="7">
        <v>1338</v>
      </c>
      <c r="B874" s="7">
        <v>2009</v>
      </c>
      <c r="C874" s="8" t="s">
        <v>189</v>
      </c>
      <c r="D874" s="8" t="s">
        <v>165</v>
      </c>
      <c r="E874" s="8" t="s">
        <v>38</v>
      </c>
      <c r="F874" s="7" t="s">
        <v>39</v>
      </c>
      <c r="G874" s="8" t="s">
        <v>22</v>
      </c>
      <c r="H874" s="8" t="s">
        <v>189</v>
      </c>
      <c r="I874" s="9">
        <v>50919</v>
      </c>
      <c r="J874" s="9">
        <f>'[1]Rates for Discussion'!$D$9</f>
        <v>1118.7938637421748</v>
      </c>
      <c r="K874" s="9">
        <f t="shared" si="31"/>
        <v>28483.932373943899</v>
      </c>
      <c r="N874" s="12"/>
      <c r="O874" s="13"/>
      <c r="P874" s="13"/>
      <c r="Q874" s="13"/>
      <c r="R874" s="13"/>
    </row>
    <row r="875" spans="1:18" x14ac:dyDescent="0.25">
      <c r="A875" s="7">
        <v>1339</v>
      </c>
      <c r="B875" s="7">
        <v>2009</v>
      </c>
      <c r="C875" s="8" t="s">
        <v>190</v>
      </c>
      <c r="D875" s="8" t="s">
        <v>165</v>
      </c>
      <c r="E875" s="8" t="s">
        <v>38</v>
      </c>
      <c r="F875" s="7" t="s">
        <v>39</v>
      </c>
      <c r="G875" s="8" t="s">
        <v>22</v>
      </c>
      <c r="H875" s="8" t="s">
        <v>190</v>
      </c>
      <c r="I875" s="9">
        <v>73722</v>
      </c>
      <c r="J875" s="9">
        <f>'[1]Rates for Discussion'!$D$9</f>
        <v>1118.7938637421748</v>
      </c>
      <c r="K875" s="9">
        <f t="shared" si="31"/>
        <v>41239.860611400305</v>
      </c>
      <c r="N875" s="12"/>
      <c r="O875" s="13"/>
      <c r="P875" s="13"/>
      <c r="Q875" s="13"/>
      <c r="R875" s="13"/>
    </row>
    <row r="876" spans="1:18" x14ac:dyDescent="0.25">
      <c r="A876" s="7">
        <v>1340</v>
      </c>
      <c r="B876" s="7">
        <v>2009</v>
      </c>
      <c r="C876" s="8" t="s">
        <v>71</v>
      </c>
      <c r="D876" s="8" t="s">
        <v>165</v>
      </c>
      <c r="E876" s="8" t="s">
        <v>38</v>
      </c>
      <c r="F876" s="7" t="s">
        <v>39</v>
      </c>
      <c r="G876" s="8" t="s">
        <v>22</v>
      </c>
      <c r="H876" s="8" t="s">
        <v>71</v>
      </c>
      <c r="I876" s="9">
        <v>562741</v>
      </c>
      <c r="J876" s="9">
        <f>'[1]Rates for Discussion'!$D$9</f>
        <v>1118.7938637421748</v>
      </c>
      <c r="K876" s="9">
        <f t="shared" si="31"/>
        <v>314795.5888380676</v>
      </c>
      <c r="N876" s="12"/>
      <c r="O876" s="13"/>
      <c r="P876" s="13"/>
      <c r="Q876" s="13"/>
      <c r="R876" s="13"/>
    </row>
    <row r="877" spans="1:18" x14ac:dyDescent="0.25">
      <c r="A877" s="7">
        <v>1341</v>
      </c>
      <c r="B877" s="7">
        <v>2009</v>
      </c>
      <c r="C877" s="8" t="s">
        <v>192</v>
      </c>
      <c r="D877" s="8" t="s">
        <v>165</v>
      </c>
      <c r="E877" s="8" t="s">
        <v>38</v>
      </c>
      <c r="F877" s="7" t="s">
        <v>39</v>
      </c>
      <c r="G877" s="8" t="s">
        <v>22</v>
      </c>
      <c r="H877" s="8" t="s">
        <v>192</v>
      </c>
      <c r="I877" s="9">
        <v>28908</v>
      </c>
      <c r="J877" s="9">
        <f>'[1]Rates for Discussion'!$D$9</f>
        <v>1118.7938637421748</v>
      </c>
      <c r="K877" s="9">
        <f t="shared" si="31"/>
        <v>16171.046506529394</v>
      </c>
      <c r="N877" s="12"/>
      <c r="O877" s="13"/>
      <c r="P877" s="13"/>
      <c r="Q877" s="13"/>
      <c r="R877" s="13"/>
    </row>
    <row r="878" spans="1:18" x14ac:dyDescent="0.25">
      <c r="A878" s="7">
        <v>1342</v>
      </c>
      <c r="B878" s="7">
        <v>2009</v>
      </c>
      <c r="C878" s="8" t="s">
        <v>109</v>
      </c>
      <c r="D878" s="8" t="s">
        <v>165</v>
      </c>
      <c r="E878" s="8" t="s">
        <v>38</v>
      </c>
      <c r="F878" s="7" t="s">
        <v>39</v>
      </c>
      <c r="G878" s="8" t="s">
        <v>22</v>
      </c>
      <c r="H878" s="8" t="s">
        <v>109</v>
      </c>
      <c r="I878" s="9">
        <v>445000</v>
      </c>
      <c r="J878" s="9">
        <f>'[1]Rates for Discussion'!$D$9</f>
        <v>1118.7938637421748</v>
      </c>
      <c r="K878" s="9">
        <f t="shared" si="31"/>
        <v>248931.63468263391</v>
      </c>
      <c r="N878" s="12"/>
      <c r="O878" s="13"/>
      <c r="P878" s="13"/>
      <c r="Q878" s="13"/>
      <c r="R878" s="13"/>
    </row>
    <row r="879" spans="1:18" x14ac:dyDescent="0.25">
      <c r="A879" s="7">
        <v>1343</v>
      </c>
      <c r="B879" s="7">
        <v>2009</v>
      </c>
      <c r="C879" s="8" t="s">
        <v>193</v>
      </c>
      <c r="D879" s="8" t="s">
        <v>165</v>
      </c>
      <c r="E879" s="8" t="s">
        <v>38</v>
      </c>
      <c r="F879" s="7" t="s">
        <v>39</v>
      </c>
      <c r="G879" s="8" t="s">
        <v>22</v>
      </c>
      <c r="H879" s="8" t="s">
        <v>193</v>
      </c>
      <c r="I879" s="9">
        <v>147600</v>
      </c>
      <c r="J879" s="9">
        <f>'[1]Rates for Discussion'!$D$9</f>
        <v>1118.7938637421748</v>
      </c>
      <c r="K879" s="9">
        <f t="shared" si="31"/>
        <v>82566.987144172512</v>
      </c>
      <c r="N879" s="12"/>
      <c r="O879" s="13"/>
      <c r="P879" s="13"/>
      <c r="Q879" s="13"/>
      <c r="R879" s="13"/>
    </row>
    <row r="880" spans="1:18" x14ac:dyDescent="0.25">
      <c r="A880" s="7">
        <v>1344</v>
      </c>
      <c r="B880" s="7">
        <v>2009</v>
      </c>
      <c r="C880" s="8" t="s">
        <v>73</v>
      </c>
      <c r="D880" s="8" t="s">
        <v>165</v>
      </c>
      <c r="E880" s="8" t="s">
        <v>38</v>
      </c>
      <c r="F880" s="7" t="s">
        <v>39</v>
      </c>
      <c r="G880" s="8" t="s">
        <v>22</v>
      </c>
      <c r="H880" s="8" t="s">
        <v>73</v>
      </c>
      <c r="I880" s="9">
        <v>187749</v>
      </c>
      <c r="J880" s="9">
        <f>'[1]Rates for Discussion'!$D$9</f>
        <v>1118.7938637421748</v>
      </c>
      <c r="K880" s="9">
        <f t="shared" si="31"/>
        <v>105026.21456186479</v>
      </c>
      <c r="N880" s="12"/>
      <c r="O880" s="13"/>
      <c r="P880" s="13"/>
      <c r="Q880" s="13"/>
      <c r="R880" s="13"/>
    </row>
    <row r="881" spans="1:18" x14ac:dyDescent="0.25">
      <c r="A881" s="7">
        <v>1345</v>
      </c>
      <c r="B881" s="7">
        <v>2009</v>
      </c>
      <c r="C881" s="8" t="s">
        <v>194</v>
      </c>
      <c r="D881" s="8" t="s">
        <v>165</v>
      </c>
      <c r="E881" s="8" t="s">
        <v>38</v>
      </c>
      <c r="F881" s="7" t="s">
        <v>39</v>
      </c>
      <c r="G881" s="8" t="s">
        <v>22</v>
      </c>
      <c r="H881" s="8" t="s">
        <v>194</v>
      </c>
      <c r="I881" s="9">
        <v>106240</v>
      </c>
      <c r="J881" s="9">
        <f>'[1]Rates for Discussion'!$D$9</f>
        <v>1118.7938637421748</v>
      </c>
      <c r="K881" s="9">
        <f t="shared" si="31"/>
        <v>59430.330041984329</v>
      </c>
      <c r="N881" s="12"/>
      <c r="O881" s="13"/>
      <c r="P881" s="13"/>
      <c r="Q881" s="13"/>
      <c r="R881" s="13"/>
    </row>
    <row r="882" spans="1:18" x14ac:dyDescent="0.25">
      <c r="A882" s="7">
        <v>1346</v>
      </c>
      <c r="B882" s="7">
        <v>2009</v>
      </c>
      <c r="C882" s="8" t="s">
        <v>196</v>
      </c>
      <c r="D882" s="8" t="s">
        <v>165</v>
      </c>
      <c r="E882" s="8" t="s">
        <v>38</v>
      </c>
      <c r="F882" s="7" t="s">
        <v>39</v>
      </c>
      <c r="G882" s="8" t="s">
        <v>22</v>
      </c>
      <c r="H882" s="8" t="s">
        <v>196</v>
      </c>
      <c r="I882" s="9">
        <v>31850</v>
      </c>
      <c r="J882" s="9">
        <f>'[1]Rates for Discussion'!$D$9</f>
        <v>1118.7938637421748</v>
      </c>
      <c r="K882" s="9">
        <f t="shared" si="31"/>
        <v>17816.792280094134</v>
      </c>
      <c r="N882" s="12"/>
      <c r="O882" s="13"/>
      <c r="P882" s="13"/>
      <c r="Q882" s="13"/>
      <c r="R882" s="13"/>
    </row>
    <row r="883" spans="1:18" x14ac:dyDescent="0.25">
      <c r="A883" s="7">
        <v>1347</v>
      </c>
      <c r="B883" s="7">
        <v>2009</v>
      </c>
      <c r="C883" s="8" t="s">
        <v>197</v>
      </c>
      <c r="D883" s="8" t="s">
        <v>165</v>
      </c>
      <c r="E883" s="8" t="s">
        <v>38</v>
      </c>
      <c r="F883" s="7" t="s">
        <v>39</v>
      </c>
      <c r="G883" s="8" t="s">
        <v>22</v>
      </c>
      <c r="H883" s="8" t="s">
        <v>197</v>
      </c>
      <c r="I883" s="9">
        <v>30600</v>
      </c>
      <c r="J883" s="9">
        <f>'[1]Rates for Discussion'!$D$9</f>
        <v>1118.7938637421748</v>
      </c>
      <c r="K883" s="9">
        <f t="shared" si="31"/>
        <v>17117.546115255274</v>
      </c>
      <c r="N883" s="12"/>
      <c r="O883" s="13"/>
      <c r="P883" s="13"/>
      <c r="Q883" s="13"/>
      <c r="R883" s="13"/>
    </row>
    <row r="884" spans="1:18" x14ac:dyDescent="0.25">
      <c r="A884" s="7">
        <v>1348</v>
      </c>
      <c r="B884" s="7">
        <v>2009</v>
      </c>
      <c r="C884" s="8" t="s">
        <v>198</v>
      </c>
      <c r="D884" s="8" t="s">
        <v>165</v>
      </c>
      <c r="E884" s="8" t="s">
        <v>38</v>
      </c>
      <c r="F884" s="7" t="s">
        <v>39</v>
      </c>
      <c r="G884" s="8" t="s">
        <v>22</v>
      </c>
      <c r="H884" s="8" t="s">
        <v>198</v>
      </c>
      <c r="I884" s="9">
        <v>2456</v>
      </c>
      <c r="J884" s="9">
        <f>'[1]Rates for Discussion'!$D$9</f>
        <v>1118.7938637421748</v>
      </c>
      <c r="K884" s="9">
        <f t="shared" si="31"/>
        <v>1373.8788646753908</v>
      </c>
      <c r="N884" s="12"/>
      <c r="O884" s="13"/>
      <c r="P884" s="13"/>
      <c r="Q884" s="13"/>
      <c r="R884" s="13"/>
    </row>
    <row r="885" spans="1:18" x14ac:dyDescent="0.25">
      <c r="A885" s="7">
        <v>1349</v>
      </c>
      <c r="B885" s="7">
        <v>2009</v>
      </c>
      <c r="C885" s="8" t="s">
        <v>200</v>
      </c>
      <c r="D885" s="8" t="s">
        <v>165</v>
      </c>
      <c r="E885" s="8" t="s">
        <v>38</v>
      </c>
      <c r="F885" s="7" t="s">
        <v>39</v>
      </c>
      <c r="G885" s="8" t="s">
        <v>22</v>
      </c>
      <c r="H885" s="8" t="s">
        <v>200</v>
      </c>
      <c r="I885" s="9">
        <v>89317</v>
      </c>
      <c r="J885" s="9">
        <f>'[1]Rates for Discussion'!$D$9</f>
        <v>1118.7938637421748</v>
      </c>
      <c r="K885" s="9">
        <f t="shared" si="31"/>
        <v>49963.655763929921</v>
      </c>
      <c r="N885" s="12"/>
      <c r="O885" s="13"/>
      <c r="P885" s="13"/>
      <c r="Q885" s="13"/>
      <c r="R885" s="13"/>
    </row>
    <row r="886" spans="1:18" x14ac:dyDescent="0.25">
      <c r="A886" s="7">
        <v>1350</v>
      </c>
      <c r="B886" s="7">
        <v>2009</v>
      </c>
      <c r="C886" s="8" t="s">
        <v>202</v>
      </c>
      <c r="D886" s="8" t="s">
        <v>165</v>
      </c>
      <c r="E886" s="8" t="s">
        <v>38</v>
      </c>
      <c r="F886" s="7" t="s">
        <v>39</v>
      </c>
      <c r="G886" s="8" t="s">
        <v>22</v>
      </c>
      <c r="H886" s="8" t="s">
        <v>202</v>
      </c>
      <c r="I886" s="9">
        <v>133941</v>
      </c>
      <c r="J886" s="9">
        <f>'[1]Rates for Discussion'!$D$9</f>
        <v>1118.7938637421748</v>
      </c>
      <c r="K886" s="9">
        <f t="shared" si="31"/>
        <v>74926.184451745314</v>
      </c>
      <c r="N886" s="12"/>
      <c r="O886" s="13"/>
      <c r="P886" s="13"/>
      <c r="Q886" s="13"/>
      <c r="R886" s="13"/>
    </row>
    <row r="887" spans="1:18" x14ac:dyDescent="0.25">
      <c r="A887" s="7">
        <v>1351</v>
      </c>
      <c r="B887" s="7">
        <v>2009</v>
      </c>
      <c r="C887" s="8" t="s">
        <v>203</v>
      </c>
      <c r="D887" s="8" t="s">
        <v>165</v>
      </c>
      <c r="E887" s="8" t="s">
        <v>38</v>
      </c>
      <c r="F887" s="7" t="s">
        <v>39</v>
      </c>
      <c r="G887" s="8" t="s">
        <v>22</v>
      </c>
      <c r="H887" s="8" t="s">
        <v>203</v>
      </c>
      <c r="I887" s="9">
        <v>53441</v>
      </c>
      <c r="J887" s="9">
        <f>'[1]Rates for Discussion'!$D$9</f>
        <v>1118.7938637421748</v>
      </c>
      <c r="K887" s="9">
        <f t="shared" si="31"/>
        <v>29894.731436122784</v>
      </c>
      <c r="N887" s="12"/>
      <c r="O887" s="13"/>
      <c r="P887" s="13"/>
      <c r="Q887" s="13"/>
      <c r="R887" s="13"/>
    </row>
    <row r="888" spans="1:18" x14ac:dyDescent="0.25">
      <c r="A888" s="7">
        <v>1352</v>
      </c>
      <c r="B888" s="7">
        <v>2009</v>
      </c>
      <c r="C888" s="8" t="s">
        <v>206</v>
      </c>
      <c r="D888" s="8" t="s">
        <v>165</v>
      </c>
      <c r="E888" s="8" t="s">
        <v>38</v>
      </c>
      <c r="F888" s="7" t="s">
        <v>39</v>
      </c>
      <c r="G888" s="8" t="s">
        <v>22</v>
      </c>
      <c r="H888" s="8" t="s">
        <v>206</v>
      </c>
      <c r="I888" s="9">
        <v>800</v>
      </c>
      <c r="J888" s="9">
        <f>'[1]Rates for Discussion'!$D$9</f>
        <v>1118.7938637421748</v>
      </c>
      <c r="K888" s="9">
        <f t="shared" si="31"/>
        <v>447.51754549686996</v>
      </c>
      <c r="N888" s="12"/>
      <c r="O888" s="13"/>
      <c r="P888" s="13"/>
      <c r="Q888" s="13"/>
      <c r="R888" s="13"/>
    </row>
    <row r="889" spans="1:18" x14ac:dyDescent="0.25">
      <c r="A889" s="7">
        <v>1353</v>
      </c>
      <c r="B889" s="7">
        <v>2009</v>
      </c>
      <c r="C889" s="8" t="s">
        <v>207</v>
      </c>
      <c r="D889" s="8" t="s">
        <v>165</v>
      </c>
      <c r="E889" s="8" t="s">
        <v>38</v>
      </c>
      <c r="F889" s="7" t="s">
        <v>39</v>
      </c>
      <c r="G889" s="8" t="s">
        <v>22</v>
      </c>
      <c r="H889" s="8" t="s">
        <v>207</v>
      </c>
      <c r="I889" s="9">
        <v>882331</v>
      </c>
      <c r="J889" s="9">
        <f>'[1]Rates for Discussion'!$D$9</f>
        <v>1118.7938637421748</v>
      </c>
      <c r="K889" s="9">
        <f t="shared" si="31"/>
        <v>493573.25429474842</v>
      </c>
      <c r="N889" s="12"/>
      <c r="O889" s="13"/>
      <c r="P889" s="13"/>
      <c r="Q889" s="13"/>
      <c r="R889" s="13"/>
    </row>
    <row r="890" spans="1:18" x14ac:dyDescent="0.25">
      <c r="A890" s="7">
        <v>1354</v>
      </c>
      <c r="B890" s="7">
        <v>2009</v>
      </c>
      <c r="C890" s="8" t="s">
        <v>208</v>
      </c>
      <c r="D890" s="8" t="s">
        <v>165</v>
      </c>
      <c r="E890" s="8" t="s">
        <v>38</v>
      </c>
      <c r="F890" s="7" t="s">
        <v>39</v>
      </c>
      <c r="G890" s="8" t="s">
        <v>22</v>
      </c>
      <c r="H890" s="8" t="s">
        <v>208</v>
      </c>
      <c r="I890" s="9">
        <v>37654</v>
      </c>
      <c r="J890" s="9">
        <f>'[1]Rates for Discussion'!$D$9</f>
        <v>1118.7938637421748</v>
      </c>
      <c r="K890" s="9">
        <f t="shared" si="31"/>
        <v>21063.532072673923</v>
      </c>
      <c r="N890" s="12"/>
      <c r="O890" s="13"/>
      <c r="P890" s="13"/>
      <c r="Q890" s="13"/>
      <c r="R890" s="13"/>
    </row>
    <row r="891" spans="1:18" x14ac:dyDescent="0.25">
      <c r="A891" s="7">
        <v>1355</v>
      </c>
      <c r="B891" s="7">
        <v>2009</v>
      </c>
      <c r="C891" s="8" t="s">
        <v>209</v>
      </c>
      <c r="D891" s="8" t="s">
        <v>165</v>
      </c>
      <c r="E891" s="8" t="s">
        <v>38</v>
      </c>
      <c r="F891" s="7" t="s">
        <v>39</v>
      </c>
      <c r="G891" s="8" t="s">
        <v>22</v>
      </c>
      <c r="H891" s="8" t="s">
        <v>209</v>
      </c>
      <c r="I891" s="9">
        <v>92731</v>
      </c>
      <c r="J891" s="9">
        <f>'[1]Rates for Discussion'!$D$9</f>
        <v>1118.7938637421748</v>
      </c>
      <c r="K891" s="9">
        <f t="shared" si="31"/>
        <v>51873.436889337805</v>
      </c>
      <c r="N891" s="12"/>
      <c r="O891" s="13"/>
      <c r="P891" s="13"/>
      <c r="Q891" s="13"/>
      <c r="R891" s="13"/>
    </row>
    <row r="892" spans="1:18" x14ac:dyDescent="0.25">
      <c r="A892" s="7">
        <v>1356</v>
      </c>
      <c r="B892" s="7">
        <v>2009</v>
      </c>
      <c r="C892" s="8" t="s">
        <v>210</v>
      </c>
      <c r="D892" s="8" t="s">
        <v>165</v>
      </c>
      <c r="E892" s="8" t="s">
        <v>38</v>
      </c>
      <c r="F892" s="7" t="s">
        <v>39</v>
      </c>
      <c r="G892" s="8" t="s">
        <v>22</v>
      </c>
      <c r="H892" s="8" t="s">
        <v>210</v>
      </c>
      <c r="I892" s="9">
        <v>1800</v>
      </c>
      <c r="J892" s="9">
        <f>'[1]Rates for Discussion'!$D$9</f>
        <v>1118.7938637421748</v>
      </c>
      <c r="K892" s="9">
        <f t="shared" si="31"/>
        <v>1006.9144773679574</v>
      </c>
      <c r="N892" s="12"/>
      <c r="O892" s="13"/>
      <c r="P892" s="13"/>
      <c r="Q892" s="13"/>
      <c r="R892" s="13"/>
    </row>
    <row r="893" spans="1:18" x14ac:dyDescent="0.25">
      <c r="A893" s="7">
        <v>1357</v>
      </c>
      <c r="B893" s="7">
        <v>2009</v>
      </c>
      <c r="C893" s="8" t="s">
        <v>213</v>
      </c>
      <c r="D893" s="8" t="s">
        <v>165</v>
      </c>
      <c r="E893" s="8" t="s">
        <v>38</v>
      </c>
      <c r="F893" s="7" t="s">
        <v>39</v>
      </c>
      <c r="G893" s="8" t="s">
        <v>22</v>
      </c>
      <c r="H893" s="8" t="s">
        <v>213</v>
      </c>
      <c r="I893" s="9">
        <v>14000</v>
      </c>
      <c r="J893" s="9">
        <f>'[1]Rates for Discussion'!$D$9</f>
        <v>1118.7938637421748</v>
      </c>
      <c r="K893" s="9">
        <f t="shared" si="31"/>
        <v>7831.5570461952238</v>
      </c>
      <c r="N893" s="12"/>
      <c r="O893" s="13"/>
      <c r="P893" s="13"/>
      <c r="Q893" s="13"/>
      <c r="R893" s="13"/>
    </row>
    <row r="894" spans="1:18" x14ac:dyDescent="0.25">
      <c r="A894" s="7">
        <v>1358</v>
      </c>
      <c r="B894" s="7">
        <v>2009</v>
      </c>
      <c r="C894" s="8" t="s">
        <v>119</v>
      </c>
      <c r="D894" s="8" t="s">
        <v>165</v>
      </c>
      <c r="E894" s="8" t="s">
        <v>38</v>
      </c>
      <c r="F894" s="7" t="s">
        <v>39</v>
      </c>
      <c r="G894" s="8" t="s">
        <v>22</v>
      </c>
      <c r="H894" s="8" t="s">
        <v>119</v>
      </c>
      <c r="I894" s="9">
        <v>143436</v>
      </c>
      <c r="J894" s="9">
        <f>'[1]Rates for Discussion'!$D$9</f>
        <v>1118.7938637421748</v>
      </c>
      <c r="K894" s="9">
        <f t="shared" si="31"/>
        <v>80237.658319861293</v>
      </c>
      <c r="N894" s="12"/>
      <c r="O894" s="13"/>
      <c r="P894" s="13"/>
      <c r="Q894" s="13"/>
      <c r="R894" s="13"/>
    </row>
    <row r="895" spans="1:18" x14ac:dyDescent="0.25">
      <c r="A895" s="7">
        <v>1359</v>
      </c>
      <c r="B895" s="7">
        <v>2009</v>
      </c>
      <c r="C895" s="8" t="s">
        <v>217</v>
      </c>
      <c r="D895" s="8" t="s">
        <v>165</v>
      </c>
      <c r="E895" s="8" t="s">
        <v>38</v>
      </c>
      <c r="F895" s="7" t="s">
        <v>39</v>
      </c>
      <c r="G895" s="8" t="s">
        <v>22</v>
      </c>
      <c r="H895" s="8" t="s">
        <v>217</v>
      </c>
      <c r="I895" s="9">
        <v>50</v>
      </c>
      <c r="J895" s="9">
        <f>'[1]Rates for Discussion'!$D$9</f>
        <v>1118.7938637421748</v>
      </c>
      <c r="K895" s="9">
        <f t="shared" si="31"/>
        <v>27.969846593554372</v>
      </c>
      <c r="N895" s="12"/>
      <c r="O895" s="13"/>
      <c r="P895" s="13"/>
      <c r="Q895" s="13"/>
      <c r="R895" s="13"/>
    </row>
    <row r="896" spans="1:18" x14ac:dyDescent="0.25">
      <c r="A896" s="7">
        <v>1360</v>
      </c>
      <c r="B896" s="7">
        <v>2009</v>
      </c>
      <c r="C896" s="8" t="s">
        <v>220</v>
      </c>
      <c r="D896" s="8" t="s">
        <v>165</v>
      </c>
      <c r="E896" s="8" t="s">
        <v>38</v>
      </c>
      <c r="F896" s="7" t="s">
        <v>39</v>
      </c>
      <c r="G896" s="8" t="s">
        <v>22</v>
      </c>
      <c r="H896" s="8" t="s">
        <v>220</v>
      </c>
      <c r="I896" s="9">
        <v>400</v>
      </c>
      <c r="J896" s="9">
        <f>'[1]Rates for Discussion'!$D$9</f>
        <v>1118.7938637421748</v>
      </c>
      <c r="K896" s="9">
        <f t="shared" ref="K896:K927" si="32">(I896*J896)/2000</f>
        <v>223.75877274843498</v>
      </c>
      <c r="N896" s="12"/>
      <c r="O896" s="13"/>
      <c r="P896" s="13"/>
      <c r="Q896" s="13"/>
      <c r="R896" s="13"/>
    </row>
    <row r="897" spans="1:18" x14ac:dyDescent="0.25">
      <c r="A897" s="7">
        <v>1361</v>
      </c>
      <c r="B897" s="7">
        <v>2009</v>
      </c>
      <c r="C897" s="8" t="s">
        <v>221</v>
      </c>
      <c r="D897" s="8" t="s">
        <v>165</v>
      </c>
      <c r="E897" s="8" t="s">
        <v>38</v>
      </c>
      <c r="F897" s="7" t="s">
        <v>39</v>
      </c>
      <c r="G897" s="8" t="s">
        <v>22</v>
      </c>
      <c r="H897" s="8" t="s">
        <v>221</v>
      </c>
      <c r="I897" s="9">
        <v>90</v>
      </c>
      <c r="J897" s="9">
        <f>'[1]Rates for Discussion'!$D$9</f>
        <v>1118.7938637421748</v>
      </c>
      <c r="K897" s="9">
        <f t="shared" si="32"/>
        <v>50.345723868397862</v>
      </c>
      <c r="N897" s="12"/>
      <c r="O897" s="13"/>
      <c r="P897" s="13"/>
      <c r="Q897" s="13"/>
      <c r="R897" s="13"/>
    </row>
    <row r="898" spans="1:18" x14ac:dyDescent="0.25">
      <c r="A898" s="7">
        <v>1362</v>
      </c>
      <c r="B898" s="7">
        <v>2009</v>
      </c>
      <c r="C898" s="8" t="s">
        <v>75</v>
      </c>
      <c r="D898" s="8" t="s">
        <v>165</v>
      </c>
      <c r="E898" s="8" t="s">
        <v>38</v>
      </c>
      <c r="F898" s="7" t="s">
        <v>39</v>
      </c>
      <c r="G898" s="8" t="s">
        <v>22</v>
      </c>
      <c r="H898" s="8" t="s">
        <v>75</v>
      </c>
      <c r="I898" s="9">
        <v>992212</v>
      </c>
      <c r="J898" s="9">
        <f>'[1]Rates for Discussion'!$D$9</f>
        <v>1118.7938637421748</v>
      </c>
      <c r="K898" s="9">
        <f t="shared" si="32"/>
        <v>555040.34856567543</v>
      </c>
      <c r="N898" s="12"/>
      <c r="O898" s="13"/>
      <c r="P898" s="13"/>
      <c r="Q898" s="13"/>
      <c r="R898" s="13"/>
    </row>
    <row r="899" spans="1:18" x14ac:dyDescent="0.25">
      <c r="A899" s="7">
        <v>1363</v>
      </c>
      <c r="B899" s="7">
        <v>2009</v>
      </c>
      <c r="C899" s="8" t="s">
        <v>223</v>
      </c>
      <c r="D899" s="8" t="s">
        <v>165</v>
      </c>
      <c r="E899" s="8" t="s">
        <v>38</v>
      </c>
      <c r="F899" s="7" t="s">
        <v>39</v>
      </c>
      <c r="G899" s="8" t="s">
        <v>22</v>
      </c>
      <c r="H899" s="8" t="s">
        <v>223</v>
      </c>
      <c r="I899" s="9">
        <v>323</v>
      </c>
      <c r="J899" s="9">
        <f>'[1]Rates for Discussion'!$D$9</f>
        <v>1118.7938637421748</v>
      </c>
      <c r="K899" s="9">
        <f t="shared" si="32"/>
        <v>180.68520899436123</v>
      </c>
      <c r="N899" s="12"/>
      <c r="O899" s="13"/>
      <c r="P899" s="13"/>
      <c r="Q899" s="13"/>
      <c r="R899" s="13"/>
    </row>
    <row r="900" spans="1:18" x14ac:dyDescent="0.25">
      <c r="A900" s="7">
        <v>1365</v>
      </c>
      <c r="B900" s="7">
        <v>2009</v>
      </c>
      <c r="C900" s="8" t="s">
        <v>227</v>
      </c>
      <c r="D900" s="8" t="s">
        <v>165</v>
      </c>
      <c r="E900" s="8" t="s">
        <v>38</v>
      </c>
      <c r="F900" s="7" t="s">
        <v>39</v>
      </c>
      <c r="G900" s="8" t="s">
        <v>22</v>
      </c>
      <c r="H900" s="8" t="s">
        <v>227</v>
      </c>
      <c r="I900" s="9">
        <v>3400</v>
      </c>
      <c r="J900" s="9">
        <f>'[1]Rates for Discussion'!$D$9</f>
        <v>1118.7938637421748</v>
      </c>
      <c r="K900" s="9">
        <f t="shared" si="32"/>
        <v>1901.9495683616972</v>
      </c>
      <c r="N900" s="12"/>
      <c r="O900" s="13"/>
      <c r="P900" s="13"/>
      <c r="Q900" s="13"/>
      <c r="R900" s="13"/>
    </row>
    <row r="901" spans="1:18" x14ac:dyDescent="0.25">
      <c r="A901" s="7">
        <v>1366</v>
      </c>
      <c r="B901" s="7">
        <v>2009</v>
      </c>
      <c r="C901" s="8" t="s">
        <v>229</v>
      </c>
      <c r="D901" s="8" t="s">
        <v>165</v>
      </c>
      <c r="E901" s="8" t="s">
        <v>38</v>
      </c>
      <c r="F901" s="7" t="s">
        <v>39</v>
      </c>
      <c r="G901" s="8" t="s">
        <v>22</v>
      </c>
      <c r="H901" s="8" t="s">
        <v>229</v>
      </c>
      <c r="I901" s="9">
        <v>6592</v>
      </c>
      <c r="J901" s="9">
        <f>'[1]Rates for Discussion'!$D$9</f>
        <v>1118.7938637421748</v>
      </c>
      <c r="K901" s="9">
        <f t="shared" si="32"/>
        <v>3687.5445748942084</v>
      </c>
      <c r="N901" s="12"/>
      <c r="O901" s="13"/>
      <c r="P901" s="13"/>
      <c r="Q901" s="13"/>
      <c r="R901" s="13"/>
    </row>
    <row r="902" spans="1:18" x14ac:dyDescent="0.25">
      <c r="A902" s="7">
        <v>1367</v>
      </c>
      <c r="B902" s="7">
        <v>2009</v>
      </c>
      <c r="C902" s="8" t="s">
        <v>230</v>
      </c>
      <c r="D902" s="8" t="s">
        <v>165</v>
      </c>
      <c r="E902" s="8" t="s">
        <v>38</v>
      </c>
      <c r="F902" s="7" t="s">
        <v>39</v>
      </c>
      <c r="G902" s="8" t="s">
        <v>22</v>
      </c>
      <c r="H902" s="8" t="s">
        <v>230</v>
      </c>
      <c r="I902" s="9">
        <v>7969</v>
      </c>
      <c r="J902" s="9">
        <f>'[1]Rates for Discussion'!$D$9</f>
        <v>1118.7938637421748</v>
      </c>
      <c r="K902" s="9">
        <f t="shared" si="32"/>
        <v>4457.8341500806955</v>
      </c>
      <c r="N902" s="12"/>
      <c r="O902" s="13"/>
      <c r="P902" s="13"/>
      <c r="Q902" s="13"/>
      <c r="R902" s="13"/>
    </row>
    <row r="903" spans="1:18" x14ac:dyDescent="0.25">
      <c r="A903" s="7">
        <v>1368</v>
      </c>
      <c r="B903" s="7">
        <v>2009</v>
      </c>
      <c r="C903" s="8" t="s">
        <v>231</v>
      </c>
      <c r="D903" s="8" t="s">
        <v>165</v>
      </c>
      <c r="E903" s="8" t="s">
        <v>38</v>
      </c>
      <c r="F903" s="7" t="s">
        <v>39</v>
      </c>
      <c r="G903" s="8" t="s">
        <v>22</v>
      </c>
      <c r="H903" s="8" t="s">
        <v>231</v>
      </c>
      <c r="I903" s="9">
        <v>31600</v>
      </c>
      <c r="J903" s="9">
        <f>'[1]Rates for Discussion'!$D$9</f>
        <v>1118.7938637421748</v>
      </c>
      <c r="K903" s="9">
        <f t="shared" si="32"/>
        <v>17676.943047126362</v>
      </c>
      <c r="N903" s="12"/>
      <c r="O903" s="13"/>
      <c r="P903" s="13"/>
      <c r="Q903" s="13"/>
      <c r="R903" s="13"/>
    </row>
    <row r="904" spans="1:18" x14ac:dyDescent="0.25">
      <c r="A904" s="7">
        <v>1369</v>
      </c>
      <c r="B904" s="7">
        <v>2009</v>
      </c>
      <c r="C904" s="8" t="s">
        <v>232</v>
      </c>
      <c r="D904" s="8" t="s">
        <v>165</v>
      </c>
      <c r="E904" s="8" t="s">
        <v>38</v>
      </c>
      <c r="F904" s="7" t="s">
        <v>39</v>
      </c>
      <c r="G904" s="8" t="s">
        <v>22</v>
      </c>
      <c r="H904" s="8" t="s">
        <v>232</v>
      </c>
      <c r="I904" s="9">
        <v>3810</v>
      </c>
      <c r="J904" s="9">
        <f>'[1]Rates for Discussion'!$D$9</f>
        <v>1118.7938637421748</v>
      </c>
      <c r="K904" s="9">
        <f t="shared" si="32"/>
        <v>2131.3023104288427</v>
      </c>
      <c r="N904" s="12"/>
      <c r="O904" s="13"/>
      <c r="P904" s="13"/>
      <c r="Q904" s="13"/>
      <c r="R904" s="13"/>
    </row>
    <row r="905" spans="1:18" x14ac:dyDescent="0.25">
      <c r="A905" s="7">
        <v>1370</v>
      </c>
      <c r="B905" s="7">
        <v>2009</v>
      </c>
      <c r="C905" s="8" t="s">
        <v>233</v>
      </c>
      <c r="D905" s="8" t="s">
        <v>165</v>
      </c>
      <c r="E905" s="8" t="s">
        <v>38</v>
      </c>
      <c r="F905" s="7" t="s">
        <v>39</v>
      </c>
      <c r="G905" s="8" t="s">
        <v>22</v>
      </c>
      <c r="H905" s="8" t="s">
        <v>233</v>
      </c>
      <c r="I905" s="9">
        <v>216587</v>
      </c>
      <c r="J905" s="9">
        <f>'[1]Rates for Discussion'!$D$9</f>
        <v>1118.7938637421748</v>
      </c>
      <c r="K905" s="9">
        <f t="shared" si="32"/>
        <v>121158.1032831632</v>
      </c>
      <c r="N905" s="12"/>
      <c r="O905" s="13"/>
      <c r="P905" s="13"/>
      <c r="Q905" s="13"/>
      <c r="R905" s="13"/>
    </row>
    <row r="906" spans="1:18" x14ac:dyDescent="0.25">
      <c r="A906" s="7">
        <v>1371</v>
      </c>
      <c r="B906" s="7">
        <v>2009</v>
      </c>
      <c r="C906" s="8" t="s">
        <v>234</v>
      </c>
      <c r="D906" s="8" t="s">
        <v>165</v>
      </c>
      <c r="E906" s="8" t="s">
        <v>38</v>
      </c>
      <c r="F906" s="7" t="s">
        <v>39</v>
      </c>
      <c r="G906" s="8" t="s">
        <v>22</v>
      </c>
      <c r="H906" s="8" t="s">
        <v>234</v>
      </c>
      <c r="I906" s="9">
        <v>68094</v>
      </c>
      <c r="J906" s="9">
        <f>'[1]Rates for Discussion'!$D$9</f>
        <v>1118.7938637421748</v>
      </c>
      <c r="K906" s="9">
        <f t="shared" si="32"/>
        <v>38091.574678829827</v>
      </c>
      <c r="N906" s="12"/>
      <c r="O906" s="13"/>
      <c r="P906" s="13"/>
      <c r="Q906" s="13"/>
      <c r="R906" s="13"/>
    </row>
    <row r="907" spans="1:18" x14ac:dyDescent="0.25">
      <c r="A907" s="7">
        <v>1372</v>
      </c>
      <c r="B907" s="7">
        <v>2009</v>
      </c>
      <c r="C907" s="8" t="s">
        <v>235</v>
      </c>
      <c r="D907" s="8" t="s">
        <v>165</v>
      </c>
      <c r="E907" s="8" t="s">
        <v>38</v>
      </c>
      <c r="F907" s="7" t="s">
        <v>39</v>
      </c>
      <c r="G907" s="8" t="s">
        <v>22</v>
      </c>
      <c r="H907" s="8" t="s">
        <v>235</v>
      </c>
      <c r="I907" s="9">
        <v>185612</v>
      </c>
      <c r="J907" s="9">
        <f>'[1]Rates for Discussion'!$D$9</f>
        <v>1118.7938637421748</v>
      </c>
      <c r="K907" s="9">
        <f t="shared" si="32"/>
        <v>103830.78331845628</v>
      </c>
      <c r="N907" s="12"/>
      <c r="O907" s="13"/>
      <c r="P907" s="13"/>
      <c r="Q907" s="13"/>
      <c r="R907" s="13"/>
    </row>
    <row r="908" spans="1:18" x14ac:dyDescent="0.25">
      <c r="A908" s="7">
        <v>1373</v>
      </c>
      <c r="B908" s="7">
        <v>2009</v>
      </c>
      <c r="C908" s="8" t="s">
        <v>239</v>
      </c>
      <c r="D908" s="8" t="s">
        <v>165</v>
      </c>
      <c r="E908" s="8" t="s">
        <v>38</v>
      </c>
      <c r="F908" s="7" t="s">
        <v>39</v>
      </c>
      <c r="G908" s="8" t="s">
        <v>22</v>
      </c>
      <c r="H908" s="8" t="s">
        <v>239</v>
      </c>
      <c r="I908" s="9">
        <v>208659</v>
      </c>
      <c r="J908" s="9">
        <f>'[1]Rates for Discussion'!$D$9</f>
        <v>1118.7938637421748</v>
      </c>
      <c r="K908" s="9">
        <f t="shared" si="32"/>
        <v>116723.20440728923</v>
      </c>
      <c r="N908" s="12"/>
      <c r="O908" s="13"/>
      <c r="P908" s="13"/>
      <c r="Q908" s="13"/>
      <c r="R908" s="13"/>
    </row>
    <row r="909" spans="1:18" x14ac:dyDescent="0.25">
      <c r="A909" s="7">
        <v>1374</v>
      </c>
      <c r="B909" s="7">
        <v>2009</v>
      </c>
      <c r="C909" s="8" t="s">
        <v>78</v>
      </c>
      <c r="D909" s="8" t="s">
        <v>165</v>
      </c>
      <c r="E909" s="8" t="s">
        <v>38</v>
      </c>
      <c r="F909" s="7" t="s">
        <v>39</v>
      </c>
      <c r="G909" s="8" t="s">
        <v>22</v>
      </c>
      <c r="H909" s="8" t="s">
        <v>78</v>
      </c>
      <c r="I909" s="9">
        <v>316076</v>
      </c>
      <c r="J909" s="9">
        <f>'[1]Rates for Discussion'!$D$9</f>
        <v>1118.7938637421748</v>
      </c>
      <c r="K909" s="9">
        <f t="shared" si="32"/>
        <v>176811.94463808581</v>
      </c>
      <c r="N909" s="12"/>
      <c r="O909" s="13"/>
      <c r="P909" s="13"/>
      <c r="Q909" s="13"/>
      <c r="R909" s="13"/>
    </row>
    <row r="910" spans="1:18" x14ac:dyDescent="0.25">
      <c r="A910" s="7">
        <v>1375</v>
      </c>
      <c r="B910" s="7">
        <v>2009</v>
      </c>
      <c r="C910" s="8" t="s">
        <v>241</v>
      </c>
      <c r="D910" s="8" t="s">
        <v>165</v>
      </c>
      <c r="E910" s="8" t="s">
        <v>38</v>
      </c>
      <c r="F910" s="7" t="s">
        <v>39</v>
      </c>
      <c r="G910" s="8" t="s">
        <v>22</v>
      </c>
      <c r="H910" s="8" t="s">
        <v>241</v>
      </c>
      <c r="I910" s="9">
        <v>3600</v>
      </c>
      <c r="J910" s="9">
        <f>'[1]Rates for Discussion'!$D$9</f>
        <v>1118.7938637421748</v>
      </c>
      <c r="K910" s="9">
        <f t="shared" si="32"/>
        <v>2013.8289547359147</v>
      </c>
      <c r="N910" s="12"/>
      <c r="O910" s="13"/>
      <c r="P910" s="13"/>
      <c r="Q910" s="13"/>
      <c r="R910" s="13"/>
    </row>
    <row r="911" spans="1:18" x14ac:dyDescent="0.25">
      <c r="A911" s="7">
        <v>1376</v>
      </c>
      <c r="B911" s="7">
        <v>2009</v>
      </c>
      <c r="C911" s="8" t="s">
        <v>242</v>
      </c>
      <c r="D911" s="8" t="s">
        <v>165</v>
      </c>
      <c r="E911" s="8" t="s">
        <v>38</v>
      </c>
      <c r="F911" s="7" t="s">
        <v>39</v>
      </c>
      <c r="G911" s="8" t="s">
        <v>22</v>
      </c>
      <c r="H911" s="8" t="s">
        <v>242</v>
      </c>
      <c r="I911" s="9">
        <v>222154</v>
      </c>
      <c r="J911" s="9">
        <f>'[1]Rates for Discussion'!$D$9</f>
        <v>1118.7938637421748</v>
      </c>
      <c r="K911" s="9">
        <f t="shared" si="32"/>
        <v>124272.26600288956</v>
      </c>
      <c r="N911" s="12"/>
      <c r="O911" s="13"/>
      <c r="P911" s="13"/>
      <c r="Q911" s="13"/>
      <c r="R911" s="13"/>
    </row>
    <row r="912" spans="1:18" x14ac:dyDescent="0.25">
      <c r="A912" s="7">
        <v>1377</v>
      </c>
      <c r="B912" s="7">
        <v>2009</v>
      </c>
      <c r="C912" s="8" t="s">
        <v>243</v>
      </c>
      <c r="D912" s="8" t="s">
        <v>165</v>
      </c>
      <c r="E912" s="8" t="s">
        <v>38</v>
      </c>
      <c r="F912" s="7" t="s">
        <v>39</v>
      </c>
      <c r="G912" s="8" t="s">
        <v>22</v>
      </c>
      <c r="H912" s="8" t="s">
        <v>243</v>
      </c>
      <c r="I912" s="9">
        <v>496</v>
      </c>
      <c r="J912" s="9">
        <f>'[1]Rates for Discussion'!$D$9</f>
        <v>1118.7938637421748</v>
      </c>
      <c r="K912" s="9">
        <f t="shared" si="32"/>
        <v>277.46087820805934</v>
      </c>
      <c r="N912" s="12"/>
      <c r="O912" s="13"/>
      <c r="P912" s="13"/>
      <c r="Q912" s="13"/>
      <c r="R912" s="13"/>
    </row>
    <row r="913" spans="1:18" x14ac:dyDescent="0.25">
      <c r="A913" s="7">
        <v>1378</v>
      </c>
      <c r="B913" s="7">
        <v>2009</v>
      </c>
      <c r="C913" s="8" t="s">
        <v>244</v>
      </c>
      <c r="D913" s="8" t="s">
        <v>165</v>
      </c>
      <c r="E913" s="8" t="s">
        <v>38</v>
      </c>
      <c r="F913" s="7" t="s">
        <v>39</v>
      </c>
      <c r="G913" s="8" t="s">
        <v>22</v>
      </c>
      <c r="H913" s="8" t="s">
        <v>244</v>
      </c>
      <c r="I913" s="9">
        <v>6590</v>
      </c>
      <c r="J913" s="9">
        <f>'[1]Rates for Discussion'!$D$9</f>
        <v>1118.7938637421748</v>
      </c>
      <c r="K913" s="9">
        <f t="shared" si="32"/>
        <v>3686.4257810304662</v>
      </c>
      <c r="N913" s="12"/>
      <c r="O913" s="13"/>
      <c r="P913" s="13"/>
      <c r="Q913" s="13"/>
      <c r="R913" s="13"/>
    </row>
    <row r="914" spans="1:18" x14ac:dyDescent="0.25">
      <c r="A914" s="7">
        <v>1379</v>
      </c>
      <c r="B914" s="7">
        <v>2009</v>
      </c>
      <c r="C914" s="8" t="s">
        <v>79</v>
      </c>
      <c r="D914" s="8" t="s">
        <v>165</v>
      </c>
      <c r="E914" s="8" t="s">
        <v>38</v>
      </c>
      <c r="F914" s="7" t="s">
        <v>39</v>
      </c>
      <c r="G914" s="8" t="s">
        <v>22</v>
      </c>
      <c r="H914" s="8" t="s">
        <v>79</v>
      </c>
      <c r="I914" s="9">
        <v>211502</v>
      </c>
      <c r="J914" s="9">
        <f>'[1]Rates for Discussion'!$D$9</f>
        <v>1118.7938637421748</v>
      </c>
      <c r="K914" s="9">
        <f t="shared" si="32"/>
        <v>118313.56988459874</v>
      </c>
      <c r="N914" s="12"/>
      <c r="O914" s="13"/>
      <c r="P914" s="13"/>
      <c r="Q914" s="13"/>
      <c r="R914" s="13"/>
    </row>
    <row r="915" spans="1:18" x14ac:dyDescent="0.25">
      <c r="A915" s="7">
        <v>1380</v>
      </c>
      <c r="B915" s="7">
        <v>2009</v>
      </c>
      <c r="C915" s="8" t="s">
        <v>132</v>
      </c>
      <c r="D915" s="8" t="s">
        <v>165</v>
      </c>
      <c r="E915" s="8" t="s">
        <v>38</v>
      </c>
      <c r="F915" s="7" t="s">
        <v>39</v>
      </c>
      <c r="G915" s="8" t="s">
        <v>22</v>
      </c>
      <c r="H915" s="8" t="s">
        <v>132</v>
      </c>
      <c r="I915" s="9">
        <v>2267825</v>
      </c>
      <c r="J915" s="9">
        <f>'[1]Rates for Discussion'!$D$9</f>
        <v>1118.7938637421748</v>
      </c>
      <c r="K915" s="9">
        <f t="shared" si="32"/>
        <v>1268614.3470205488</v>
      </c>
      <c r="N915" s="12"/>
      <c r="O915" s="13"/>
      <c r="P915" s="13"/>
      <c r="Q915" s="13"/>
      <c r="R915" s="13"/>
    </row>
    <row r="916" spans="1:18" x14ac:dyDescent="0.25">
      <c r="A916" s="7">
        <v>1381</v>
      </c>
      <c r="B916" s="7">
        <v>2009</v>
      </c>
      <c r="C916" s="8" t="s">
        <v>80</v>
      </c>
      <c r="D916" s="8" t="s">
        <v>165</v>
      </c>
      <c r="E916" s="8" t="s">
        <v>38</v>
      </c>
      <c r="F916" s="7" t="s">
        <v>39</v>
      </c>
      <c r="G916" s="8" t="s">
        <v>22</v>
      </c>
      <c r="H916" s="8" t="s">
        <v>80</v>
      </c>
      <c r="I916" s="9">
        <v>485252</v>
      </c>
      <c r="J916" s="9">
        <f>'[1]Rates for Discussion'!$D$9</f>
        <v>1118.7938637421748</v>
      </c>
      <c r="K916" s="9">
        <f t="shared" si="32"/>
        <v>271448.47998430888</v>
      </c>
      <c r="N916" s="12"/>
      <c r="O916" s="13"/>
      <c r="P916" s="13"/>
      <c r="Q916" s="13"/>
      <c r="R916" s="13"/>
    </row>
    <row r="917" spans="1:18" x14ac:dyDescent="0.25">
      <c r="A917" s="7">
        <v>1382</v>
      </c>
      <c r="B917" s="7">
        <v>2009</v>
      </c>
      <c r="C917" s="8" t="s">
        <v>248</v>
      </c>
      <c r="D917" s="8" t="s">
        <v>165</v>
      </c>
      <c r="E917" s="8" t="s">
        <v>38</v>
      </c>
      <c r="F917" s="7" t="s">
        <v>39</v>
      </c>
      <c r="G917" s="8" t="s">
        <v>22</v>
      </c>
      <c r="H917" s="8" t="s">
        <v>248</v>
      </c>
      <c r="I917" s="9">
        <v>25</v>
      </c>
      <c r="J917" s="9">
        <f>'[1]Rates for Discussion'!$D$9</f>
        <v>1118.7938637421748</v>
      </c>
      <c r="K917" s="9">
        <f t="shared" si="32"/>
        <v>13.984923296777186</v>
      </c>
      <c r="N917" s="12"/>
      <c r="O917" s="13"/>
      <c r="P917" s="13"/>
      <c r="Q917" s="13"/>
      <c r="R917" s="13"/>
    </row>
    <row r="918" spans="1:18" x14ac:dyDescent="0.25">
      <c r="A918" s="7">
        <v>1383</v>
      </c>
      <c r="B918" s="7">
        <v>2009</v>
      </c>
      <c r="C918" s="8" t="s">
        <v>250</v>
      </c>
      <c r="D918" s="8" t="s">
        <v>165</v>
      </c>
      <c r="E918" s="8" t="s">
        <v>38</v>
      </c>
      <c r="F918" s="7" t="s">
        <v>39</v>
      </c>
      <c r="G918" s="8" t="s">
        <v>22</v>
      </c>
      <c r="H918" s="8" t="s">
        <v>250</v>
      </c>
      <c r="I918" s="9">
        <v>57116</v>
      </c>
      <c r="J918" s="9">
        <f>'[1]Rates for Discussion'!$D$9</f>
        <v>1118.7938637421748</v>
      </c>
      <c r="K918" s="9">
        <f t="shared" si="32"/>
        <v>31950.51516074903</v>
      </c>
      <c r="N918" s="12"/>
      <c r="O918" s="13"/>
      <c r="P918" s="13"/>
      <c r="Q918" s="13"/>
      <c r="R918" s="13"/>
    </row>
    <row r="919" spans="1:18" x14ac:dyDescent="0.25">
      <c r="A919" s="7">
        <v>1384</v>
      </c>
      <c r="B919" s="7">
        <v>2009</v>
      </c>
      <c r="C919" s="8" t="s">
        <v>251</v>
      </c>
      <c r="D919" s="8" t="s">
        <v>165</v>
      </c>
      <c r="E919" s="8" t="s">
        <v>38</v>
      </c>
      <c r="F919" s="7" t="s">
        <v>39</v>
      </c>
      <c r="G919" s="8" t="s">
        <v>22</v>
      </c>
      <c r="H919" s="8" t="s">
        <v>251</v>
      </c>
      <c r="I919" s="9">
        <v>7805</v>
      </c>
      <c r="J919" s="9">
        <f>'[1]Rates for Discussion'!$D$9</f>
        <v>1118.7938637421748</v>
      </c>
      <c r="K919" s="9">
        <f t="shared" si="32"/>
        <v>4366.0930532538368</v>
      </c>
      <c r="N919" s="12"/>
      <c r="O919" s="13"/>
      <c r="P919" s="13"/>
      <c r="Q919" s="13"/>
      <c r="R919" s="13"/>
    </row>
    <row r="920" spans="1:18" x14ac:dyDescent="0.25">
      <c r="A920" s="7">
        <v>1385</v>
      </c>
      <c r="B920" s="7">
        <v>2009</v>
      </c>
      <c r="C920" s="8" t="s">
        <v>81</v>
      </c>
      <c r="D920" s="8" t="s">
        <v>165</v>
      </c>
      <c r="E920" s="8" t="s">
        <v>38</v>
      </c>
      <c r="F920" s="7" t="s">
        <v>39</v>
      </c>
      <c r="G920" s="8" t="s">
        <v>22</v>
      </c>
      <c r="H920" s="8" t="s">
        <v>81</v>
      </c>
      <c r="I920" s="9">
        <v>75813</v>
      </c>
      <c r="J920" s="9">
        <f>'[1]Rates for Discussion'!$D$9</f>
        <v>1118.7938637421748</v>
      </c>
      <c r="K920" s="9">
        <f t="shared" si="32"/>
        <v>42409.559595942752</v>
      </c>
      <c r="N920" s="12"/>
      <c r="O920" s="13"/>
      <c r="P920" s="13"/>
      <c r="Q920" s="13"/>
      <c r="R920" s="13"/>
    </row>
    <row r="921" spans="1:18" x14ac:dyDescent="0.25">
      <c r="A921" s="7">
        <v>1386</v>
      </c>
      <c r="B921" s="7">
        <v>2009</v>
      </c>
      <c r="C921" s="8" t="s">
        <v>253</v>
      </c>
      <c r="D921" s="8" t="s">
        <v>165</v>
      </c>
      <c r="E921" s="8" t="s">
        <v>38</v>
      </c>
      <c r="F921" s="7" t="s">
        <v>39</v>
      </c>
      <c r="G921" s="8" t="s">
        <v>22</v>
      </c>
      <c r="H921" s="8" t="s">
        <v>253</v>
      </c>
      <c r="I921" s="9">
        <v>407444</v>
      </c>
      <c r="J921" s="9">
        <f>'[1]Rates for Discussion'!$D$9</f>
        <v>1118.7938637421748</v>
      </c>
      <c r="K921" s="9">
        <f t="shared" si="32"/>
        <v>227922.92350928334</v>
      </c>
      <c r="N921" s="12"/>
      <c r="O921" s="13"/>
      <c r="P921" s="13"/>
      <c r="Q921" s="13"/>
      <c r="R921" s="13"/>
    </row>
    <row r="922" spans="1:18" x14ac:dyDescent="0.25">
      <c r="A922" s="7">
        <v>1387</v>
      </c>
      <c r="B922" s="7">
        <v>2009</v>
      </c>
      <c r="C922" s="8" t="s">
        <v>161</v>
      </c>
      <c r="D922" s="8" t="s">
        <v>165</v>
      </c>
      <c r="E922" s="8" t="s">
        <v>38</v>
      </c>
      <c r="F922" s="7" t="s">
        <v>39</v>
      </c>
      <c r="G922" s="8" t="s">
        <v>22</v>
      </c>
      <c r="H922" s="8" t="s">
        <v>161</v>
      </c>
      <c r="I922" s="9">
        <v>2895</v>
      </c>
      <c r="J922" s="9">
        <f>'[1]Rates for Discussion'!$D$9</f>
        <v>1118.7938637421748</v>
      </c>
      <c r="K922" s="9">
        <f t="shared" si="32"/>
        <v>1619.4541177667979</v>
      </c>
      <c r="N922" s="12"/>
      <c r="O922" s="13"/>
      <c r="P922" s="13"/>
      <c r="Q922" s="13"/>
      <c r="R922" s="13"/>
    </row>
    <row r="923" spans="1:18" x14ac:dyDescent="0.25">
      <c r="A923" s="7">
        <v>1388</v>
      </c>
      <c r="B923" s="7">
        <v>2009</v>
      </c>
      <c r="C923" s="8" t="s">
        <v>255</v>
      </c>
      <c r="D923" s="8" t="s">
        <v>165</v>
      </c>
      <c r="E923" s="8" t="s">
        <v>38</v>
      </c>
      <c r="F923" s="7" t="s">
        <v>39</v>
      </c>
      <c r="G923" s="8" t="s">
        <v>22</v>
      </c>
      <c r="H923" s="8" t="s">
        <v>255</v>
      </c>
      <c r="I923" s="9">
        <v>122625</v>
      </c>
      <c r="J923" s="9">
        <f>'[1]Rates for Discussion'!$D$9</f>
        <v>1118.7938637421748</v>
      </c>
      <c r="K923" s="9">
        <f t="shared" si="32"/>
        <v>68596.048770692098</v>
      </c>
      <c r="N923" s="12"/>
      <c r="O923" s="13"/>
      <c r="P923" s="13"/>
      <c r="Q923" s="13"/>
      <c r="R923" s="13"/>
    </row>
    <row r="924" spans="1:18" x14ac:dyDescent="0.25">
      <c r="A924" s="7">
        <v>1389</v>
      </c>
      <c r="B924" s="7">
        <v>2009</v>
      </c>
      <c r="C924" s="8" t="s">
        <v>83</v>
      </c>
      <c r="D924" s="8" t="s">
        <v>165</v>
      </c>
      <c r="E924" s="8" t="s">
        <v>38</v>
      </c>
      <c r="F924" s="7" t="s">
        <v>39</v>
      </c>
      <c r="G924" s="8" t="s">
        <v>22</v>
      </c>
      <c r="H924" s="8" t="s">
        <v>83</v>
      </c>
      <c r="I924" s="9">
        <v>278480</v>
      </c>
      <c r="J924" s="9">
        <f>'[1]Rates for Discussion'!$D$9</f>
        <v>1118.7938637421748</v>
      </c>
      <c r="K924" s="9">
        <f t="shared" si="32"/>
        <v>155780.85758746043</v>
      </c>
      <c r="N924" s="12"/>
      <c r="O924" s="13"/>
      <c r="P924" s="13"/>
      <c r="Q924" s="13"/>
      <c r="R924" s="13"/>
    </row>
    <row r="925" spans="1:18" x14ac:dyDescent="0.25">
      <c r="A925" s="7">
        <v>1390</v>
      </c>
      <c r="B925" s="7">
        <v>2009</v>
      </c>
      <c r="C925" s="8" t="s">
        <v>256</v>
      </c>
      <c r="D925" s="8" t="s">
        <v>165</v>
      </c>
      <c r="E925" s="8" t="s">
        <v>38</v>
      </c>
      <c r="F925" s="7" t="s">
        <v>39</v>
      </c>
      <c r="G925" s="8" t="s">
        <v>22</v>
      </c>
      <c r="H925" s="8" t="s">
        <v>256</v>
      </c>
      <c r="I925" s="9">
        <v>7326</v>
      </c>
      <c r="J925" s="9">
        <f>'[1]Rates for Discussion'!$D$9</f>
        <v>1118.7938637421748</v>
      </c>
      <c r="K925" s="9">
        <f t="shared" si="32"/>
        <v>4098.1419228875866</v>
      </c>
      <c r="N925" s="12"/>
      <c r="O925" s="13"/>
      <c r="P925" s="13"/>
      <c r="Q925" s="13"/>
      <c r="R925" s="13"/>
    </row>
    <row r="926" spans="1:18" x14ac:dyDescent="0.25">
      <c r="A926" s="7">
        <v>1391</v>
      </c>
      <c r="B926" s="7">
        <v>2009</v>
      </c>
      <c r="C926" s="8" t="s">
        <v>257</v>
      </c>
      <c r="D926" s="8" t="s">
        <v>165</v>
      </c>
      <c r="E926" s="8" t="s">
        <v>38</v>
      </c>
      <c r="F926" s="7" t="s">
        <v>39</v>
      </c>
      <c r="G926" s="8" t="s">
        <v>22</v>
      </c>
      <c r="H926" s="8" t="s">
        <v>257</v>
      </c>
      <c r="I926" s="9">
        <v>9898</v>
      </c>
      <c r="J926" s="9">
        <f>'[1]Rates for Discussion'!$D$9</f>
        <v>1118.7938637421748</v>
      </c>
      <c r="K926" s="9">
        <f t="shared" si="32"/>
        <v>5536.9108316600232</v>
      </c>
      <c r="N926" s="12"/>
      <c r="O926" s="13"/>
      <c r="P926" s="13"/>
      <c r="Q926" s="13"/>
      <c r="R926" s="13"/>
    </row>
    <row r="927" spans="1:18" x14ac:dyDescent="0.25">
      <c r="A927" s="7">
        <v>1392</v>
      </c>
      <c r="B927" s="7">
        <v>2009</v>
      </c>
      <c r="C927" s="8" t="s">
        <v>260</v>
      </c>
      <c r="D927" s="8" t="s">
        <v>165</v>
      </c>
      <c r="E927" s="8" t="s">
        <v>38</v>
      </c>
      <c r="F927" s="7" t="s">
        <v>39</v>
      </c>
      <c r="G927" s="8" t="s">
        <v>22</v>
      </c>
      <c r="H927" s="8" t="s">
        <v>260</v>
      </c>
      <c r="I927" s="9">
        <v>850</v>
      </c>
      <c r="J927" s="9">
        <f>'[1]Rates for Discussion'!$D$9</f>
        <v>1118.7938637421748</v>
      </c>
      <c r="K927" s="9">
        <f t="shared" si="32"/>
        <v>475.48739209042429</v>
      </c>
      <c r="N927" s="12"/>
      <c r="O927" s="13"/>
      <c r="P927" s="13"/>
      <c r="Q927" s="13"/>
      <c r="R927" s="13"/>
    </row>
    <row r="928" spans="1:18" x14ac:dyDescent="0.25">
      <c r="A928" s="7">
        <v>1393</v>
      </c>
      <c r="B928" s="7">
        <v>2009</v>
      </c>
      <c r="C928" s="8" t="s">
        <v>263</v>
      </c>
      <c r="D928" s="8" t="s">
        <v>165</v>
      </c>
      <c r="E928" s="8" t="s">
        <v>38</v>
      </c>
      <c r="F928" s="7" t="s">
        <v>39</v>
      </c>
      <c r="G928" s="8" t="s">
        <v>22</v>
      </c>
      <c r="H928" s="8" t="s">
        <v>263</v>
      </c>
      <c r="I928" s="9">
        <v>360</v>
      </c>
      <c r="J928" s="9">
        <f>'[1]Rates for Discussion'!$D$9</f>
        <v>1118.7938637421748</v>
      </c>
      <c r="K928" s="9">
        <f t="shared" ref="K928:K959" si="33">(I928*J928)/2000</f>
        <v>201.38289547359145</v>
      </c>
      <c r="N928" s="12"/>
      <c r="O928" s="13"/>
      <c r="P928" s="13"/>
      <c r="Q928" s="13"/>
      <c r="R928" s="13"/>
    </row>
    <row r="929" spans="1:18" x14ac:dyDescent="0.25">
      <c r="A929" s="7">
        <v>1396</v>
      </c>
      <c r="B929" s="7">
        <v>2009</v>
      </c>
      <c r="C929" s="8" t="s">
        <v>68</v>
      </c>
      <c r="D929" s="8" t="s">
        <v>65</v>
      </c>
      <c r="E929" s="8" t="s">
        <v>38</v>
      </c>
      <c r="F929" s="7" t="s">
        <v>39</v>
      </c>
      <c r="G929" s="8" t="s">
        <v>22</v>
      </c>
      <c r="H929" s="8" t="s">
        <v>68</v>
      </c>
      <c r="I929" s="9">
        <v>6088</v>
      </c>
      <c r="J929" s="9">
        <f>'[1]Rates for Discussion'!$D$9</f>
        <v>1118.7938637421748</v>
      </c>
      <c r="K929" s="9">
        <f t="shared" si="33"/>
        <v>3405.60852123118</v>
      </c>
      <c r="N929" s="12"/>
      <c r="O929" s="13"/>
      <c r="P929" s="13"/>
      <c r="Q929" s="13"/>
      <c r="R929" s="13"/>
    </row>
    <row r="930" spans="1:18" x14ac:dyDescent="0.25">
      <c r="A930" s="7">
        <v>1397</v>
      </c>
      <c r="B930" s="7">
        <v>2009</v>
      </c>
      <c r="C930" s="8" t="s">
        <v>69</v>
      </c>
      <c r="D930" s="8" t="s">
        <v>65</v>
      </c>
      <c r="E930" s="8" t="s">
        <v>38</v>
      </c>
      <c r="F930" s="7" t="s">
        <v>39</v>
      </c>
      <c r="G930" s="8" t="s">
        <v>22</v>
      </c>
      <c r="H930" s="8" t="s">
        <v>69</v>
      </c>
      <c r="I930" s="9">
        <v>76504</v>
      </c>
      <c r="J930" s="9">
        <f>'[1]Rates for Discussion'!$D$9</f>
        <v>1118.7938637421748</v>
      </c>
      <c r="K930" s="9">
        <f t="shared" si="33"/>
        <v>42796.102875865676</v>
      </c>
      <c r="N930" s="12"/>
      <c r="O930" s="13"/>
      <c r="P930" s="13"/>
      <c r="Q930" s="13"/>
      <c r="R930" s="13"/>
    </row>
    <row r="931" spans="1:18" x14ac:dyDescent="0.25">
      <c r="A931" s="7">
        <v>1398</v>
      </c>
      <c r="B931" s="7">
        <v>2009</v>
      </c>
      <c r="C931" s="8" t="s">
        <v>72</v>
      </c>
      <c r="D931" s="8" t="s">
        <v>65</v>
      </c>
      <c r="E931" s="8" t="s">
        <v>38</v>
      </c>
      <c r="F931" s="7" t="s">
        <v>39</v>
      </c>
      <c r="G931" s="8" t="s">
        <v>22</v>
      </c>
      <c r="H931" s="8" t="s">
        <v>72</v>
      </c>
      <c r="I931" s="9">
        <v>-23317.616000000002</v>
      </c>
      <c r="J931" s="9">
        <f>'[1]Rates for Discussion'!$D$9</f>
        <v>1118.7938637421748</v>
      </c>
      <c r="K931" s="9">
        <f t="shared" si="33"/>
        <v>-13043.802848948179</v>
      </c>
      <c r="N931" s="12"/>
      <c r="O931" s="13"/>
      <c r="P931" s="13"/>
      <c r="Q931" s="13"/>
      <c r="R931" s="13"/>
    </row>
    <row r="932" spans="1:18" x14ac:dyDescent="0.25">
      <c r="A932" s="7">
        <v>1399</v>
      </c>
      <c r="B932" s="7">
        <v>2009</v>
      </c>
      <c r="C932" s="8" t="s">
        <v>75</v>
      </c>
      <c r="D932" s="8" t="s">
        <v>65</v>
      </c>
      <c r="E932" s="8" t="s">
        <v>38</v>
      </c>
      <c r="F932" s="7" t="s">
        <v>39</v>
      </c>
      <c r="G932" s="8" t="s">
        <v>22</v>
      </c>
      <c r="H932" s="8" t="s">
        <v>75</v>
      </c>
      <c r="I932" s="9">
        <v>20000</v>
      </c>
      <c r="J932" s="9">
        <f>'[1]Rates for Discussion'!$D$9</f>
        <v>1118.7938637421748</v>
      </c>
      <c r="K932" s="9">
        <f t="shared" si="33"/>
        <v>11187.938637421748</v>
      </c>
      <c r="N932" s="12"/>
      <c r="O932" s="13"/>
      <c r="P932" s="13"/>
      <c r="Q932" s="13"/>
      <c r="R932" s="13"/>
    </row>
    <row r="933" spans="1:18" x14ac:dyDescent="0.25">
      <c r="A933" s="7">
        <v>1400</v>
      </c>
      <c r="B933" s="7">
        <v>2009</v>
      </c>
      <c r="C933" s="8" t="s">
        <v>76</v>
      </c>
      <c r="D933" s="8" t="s">
        <v>65</v>
      </c>
      <c r="E933" s="8" t="s">
        <v>38</v>
      </c>
      <c r="F933" s="7" t="s">
        <v>39</v>
      </c>
      <c r="G933" s="8" t="s">
        <v>22</v>
      </c>
      <c r="H933" s="8" t="s">
        <v>76</v>
      </c>
      <c r="I933" s="9">
        <v>413000</v>
      </c>
      <c r="J933" s="9">
        <f>'[1]Rates for Discussion'!$D$9</f>
        <v>1118.7938637421748</v>
      </c>
      <c r="K933" s="9">
        <f t="shared" si="33"/>
        <v>231030.9328627591</v>
      </c>
      <c r="N933" s="12"/>
      <c r="O933" s="13"/>
      <c r="P933" s="13"/>
      <c r="Q933" s="13"/>
      <c r="R933" s="13"/>
    </row>
    <row r="934" spans="1:18" x14ac:dyDescent="0.25">
      <c r="A934" s="7">
        <v>1401</v>
      </c>
      <c r="B934" s="7">
        <v>2009</v>
      </c>
      <c r="C934" s="8" t="s">
        <v>78</v>
      </c>
      <c r="D934" s="8" t="s">
        <v>65</v>
      </c>
      <c r="E934" s="8" t="s">
        <v>38</v>
      </c>
      <c r="F934" s="7" t="s">
        <v>39</v>
      </c>
      <c r="G934" s="8" t="s">
        <v>22</v>
      </c>
      <c r="H934" s="8" t="s">
        <v>78</v>
      </c>
      <c r="I934" s="9">
        <v>38000</v>
      </c>
      <c r="J934" s="9">
        <f>'[1]Rates for Discussion'!$D$9</f>
        <v>1118.7938637421748</v>
      </c>
      <c r="K934" s="9">
        <f t="shared" si="33"/>
        <v>21257.083411101321</v>
      </c>
      <c r="N934" s="12"/>
      <c r="O934" s="13"/>
      <c r="P934" s="13"/>
      <c r="Q934" s="13"/>
      <c r="R934" s="13"/>
    </row>
    <row r="935" spans="1:18" x14ac:dyDescent="0.25">
      <c r="A935" s="7">
        <v>1402</v>
      </c>
      <c r="B935" s="7">
        <v>2009</v>
      </c>
      <c r="C935" s="8" t="s">
        <v>83</v>
      </c>
      <c r="D935" s="8" t="s">
        <v>65</v>
      </c>
      <c r="E935" s="8" t="s">
        <v>38</v>
      </c>
      <c r="F935" s="7" t="s">
        <v>39</v>
      </c>
      <c r="G935" s="8" t="s">
        <v>22</v>
      </c>
      <c r="H935" s="8" t="s">
        <v>83</v>
      </c>
      <c r="I935" s="9">
        <v>1533600</v>
      </c>
      <c r="J935" s="9">
        <f>'[1]Rates for Discussion'!$D$9</f>
        <v>1118.7938637421748</v>
      </c>
      <c r="K935" s="9">
        <f t="shared" si="33"/>
        <v>857891.1347174996</v>
      </c>
      <c r="N935" s="12"/>
      <c r="O935" s="13"/>
      <c r="P935" s="13"/>
      <c r="Q935" s="13"/>
      <c r="R935" s="13"/>
    </row>
    <row r="936" spans="1:18" x14ac:dyDescent="0.25">
      <c r="A936" s="7">
        <v>1404</v>
      </c>
      <c r="B936" s="7">
        <v>2009</v>
      </c>
      <c r="C936" s="8" t="s">
        <v>68</v>
      </c>
      <c r="D936" s="8" t="s">
        <v>84</v>
      </c>
      <c r="E936" s="8" t="s">
        <v>38</v>
      </c>
      <c r="F936" s="7" t="s">
        <v>39</v>
      </c>
      <c r="G936" s="8" t="s">
        <v>22</v>
      </c>
      <c r="H936" s="8" t="s">
        <v>68</v>
      </c>
      <c r="I936" s="9">
        <v>-4172</v>
      </c>
      <c r="J936" s="9">
        <f>'[1]Rates for Discussion'!$D$9</f>
        <v>1118.7938637421748</v>
      </c>
      <c r="K936" s="9">
        <f t="shared" si="33"/>
        <v>-2333.8039997661767</v>
      </c>
      <c r="N936" s="12"/>
      <c r="O936" s="13"/>
      <c r="P936" s="13"/>
      <c r="Q936" s="13"/>
      <c r="R936" s="13"/>
    </row>
    <row r="937" spans="1:18" x14ac:dyDescent="0.25">
      <c r="A937" s="7">
        <v>1405</v>
      </c>
      <c r="B937" s="7">
        <v>2009</v>
      </c>
      <c r="C937" s="8" t="s">
        <v>69</v>
      </c>
      <c r="D937" s="8" t="s">
        <v>84</v>
      </c>
      <c r="E937" s="8" t="s">
        <v>38</v>
      </c>
      <c r="F937" s="7" t="s">
        <v>39</v>
      </c>
      <c r="G937" s="8" t="s">
        <v>22</v>
      </c>
      <c r="H937" s="8" t="s">
        <v>69</v>
      </c>
      <c r="I937" s="9">
        <v>-81545</v>
      </c>
      <c r="J937" s="9">
        <f>'[1]Rates for Discussion'!$D$9</f>
        <v>1118.7938637421748</v>
      </c>
      <c r="K937" s="9">
        <f t="shared" si="33"/>
        <v>-45616.022809427821</v>
      </c>
      <c r="N937" s="12"/>
      <c r="O937" s="13"/>
      <c r="P937" s="13"/>
      <c r="Q937" s="13"/>
      <c r="R937" s="13"/>
    </row>
    <row r="938" spans="1:18" x14ac:dyDescent="0.25">
      <c r="A938" s="7">
        <v>1406</v>
      </c>
      <c r="B938" s="7">
        <v>2009</v>
      </c>
      <c r="C938" s="8" t="s">
        <v>72</v>
      </c>
      <c r="D938" s="8" t="s">
        <v>84</v>
      </c>
      <c r="E938" s="8" t="s">
        <v>38</v>
      </c>
      <c r="F938" s="7" t="s">
        <v>39</v>
      </c>
      <c r="G938" s="8" t="s">
        <v>22</v>
      </c>
      <c r="H938" s="8" t="s">
        <v>72</v>
      </c>
      <c r="I938" s="9">
        <v>-43828.805999999997</v>
      </c>
      <c r="J938" s="9">
        <f>'[1]Rates for Discussion'!$D$9</f>
        <v>1118.7938637421748</v>
      </c>
      <c r="K938" s="9">
        <f t="shared" si="33"/>
        <v>-24517.699603973106</v>
      </c>
      <c r="N938" s="12"/>
      <c r="O938" s="13"/>
      <c r="P938" s="13"/>
      <c r="Q938" s="13"/>
      <c r="R938" s="13"/>
    </row>
    <row r="939" spans="1:18" x14ac:dyDescent="0.25">
      <c r="A939" s="7">
        <v>1407</v>
      </c>
      <c r="B939" s="7">
        <v>2009</v>
      </c>
      <c r="C939" s="8" t="s">
        <v>75</v>
      </c>
      <c r="D939" s="8" t="s">
        <v>84</v>
      </c>
      <c r="E939" s="8" t="s">
        <v>38</v>
      </c>
      <c r="F939" s="7" t="s">
        <v>39</v>
      </c>
      <c r="G939" s="8" t="s">
        <v>22</v>
      </c>
      <c r="H939" s="8" t="s">
        <v>75</v>
      </c>
      <c r="I939" s="9">
        <v>-17200</v>
      </c>
      <c r="J939" s="9">
        <f>'[1]Rates for Discussion'!$D$9</f>
        <v>1118.7938637421748</v>
      </c>
      <c r="K939" s="9">
        <f t="shared" si="33"/>
        <v>-9621.6272281827041</v>
      </c>
      <c r="N939" s="12"/>
      <c r="O939" s="13"/>
      <c r="P939" s="13"/>
      <c r="Q939" s="13"/>
      <c r="R939" s="13"/>
    </row>
    <row r="940" spans="1:18" x14ac:dyDescent="0.25">
      <c r="A940" s="7">
        <v>1408</v>
      </c>
      <c r="B940" s="7">
        <v>2009</v>
      </c>
      <c r="C940" s="8" t="s">
        <v>76</v>
      </c>
      <c r="D940" s="8" t="s">
        <v>84</v>
      </c>
      <c r="E940" s="8" t="s">
        <v>38</v>
      </c>
      <c r="F940" s="7" t="s">
        <v>39</v>
      </c>
      <c r="G940" s="8" t="s">
        <v>22</v>
      </c>
      <c r="H940" s="8" t="s">
        <v>76</v>
      </c>
      <c r="I940" s="9">
        <v>-413000</v>
      </c>
      <c r="J940" s="9">
        <f>'[1]Rates for Discussion'!$D$9</f>
        <v>1118.7938637421748</v>
      </c>
      <c r="K940" s="9">
        <f t="shared" si="33"/>
        <v>-231030.9328627591</v>
      </c>
      <c r="N940" s="12"/>
      <c r="O940" s="13"/>
      <c r="P940" s="13"/>
      <c r="Q940" s="13"/>
      <c r="R940" s="13"/>
    </row>
    <row r="941" spans="1:18" x14ac:dyDescent="0.25">
      <c r="A941" s="7">
        <v>1409</v>
      </c>
      <c r="B941" s="7">
        <v>2009</v>
      </c>
      <c r="C941" s="8" t="s">
        <v>78</v>
      </c>
      <c r="D941" s="8" t="s">
        <v>84</v>
      </c>
      <c r="E941" s="8" t="s">
        <v>38</v>
      </c>
      <c r="F941" s="7" t="s">
        <v>39</v>
      </c>
      <c r="G941" s="8" t="s">
        <v>22</v>
      </c>
      <c r="H941" s="8" t="s">
        <v>78</v>
      </c>
      <c r="I941" s="9">
        <v>-68795</v>
      </c>
      <c r="J941" s="9">
        <f>'[1]Rates for Discussion'!$D$9</f>
        <v>1118.7938637421748</v>
      </c>
      <c r="K941" s="9">
        <f t="shared" si="33"/>
        <v>-38483.711928071461</v>
      </c>
      <c r="N941" s="12"/>
      <c r="O941" s="13"/>
      <c r="P941" s="13"/>
      <c r="Q941" s="13"/>
      <c r="R941" s="13"/>
    </row>
    <row r="942" spans="1:18" x14ac:dyDescent="0.25">
      <c r="A942" s="7">
        <v>1410</v>
      </c>
      <c r="B942" s="7">
        <v>2009</v>
      </c>
      <c r="C942" s="8" t="s">
        <v>83</v>
      </c>
      <c r="D942" s="8" t="s">
        <v>84</v>
      </c>
      <c r="E942" s="8" t="s">
        <v>38</v>
      </c>
      <c r="F942" s="7" t="s">
        <v>39</v>
      </c>
      <c r="G942" s="8" t="s">
        <v>22</v>
      </c>
      <c r="H942" s="8" t="s">
        <v>83</v>
      </c>
      <c r="I942" s="9">
        <v>-1533600</v>
      </c>
      <c r="J942" s="9">
        <f>'[1]Rates for Discussion'!$D$9</f>
        <v>1118.7938637421748</v>
      </c>
      <c r="K942" s="9">
        <f t="shared" si="33"/>
        <v>-857891.1347174996</v>
      </c>
      <c r="N942" s="12"/>
      <c r="O942" s="13"/>
      <c r="P942" s="13"/>
      <c r="Q942" s="13"/>
      <c r="R942" s="13"/>
    </row>
    <row r="943" spans="1:18" x14ac:dyDescent="0.25">
      <c r="A943" s="7">
        <v>1461</v>
      </c>
      <c r="B943" s="7">
        <v>2009</v>
      </c>
      <c r="C943" s="8" t="s">
        <v>167</v>
      </c>
      <c r="D943" s="8" t="s">
        <v>266</v>
      </c>
      <c r="E943" s="8" t="s">
        <v>38</v>
      </c>
      <c r="F943" s="7" t="s">
        <v>39</v>
      </c>
      <c r="G943" s="8" t="s">
        <v>22</v>
      </c>
      <c r="H943" s="8" t="s">
        <v>167</v>
      </c>
      <c r="I943" s="9">
        <v>-39571</v>
      </c>
      <c r="J943" s="9">
        <f>'[1]Rates for Discussion'!$D$9</f>
        <v>1118.7938637421748</v>
      </c>
      <c r="K943" s="9">
        <f t="shared" si="33"/>
        <v>-22135.8959910708</v>
      </c>
      <c r="N943" s="12"/>
      <c r="O943" s="13"/>
      <c r="P943" s="13"/>
      <c r="Q943" s="13"/>
      <c r="R943" s="13"/>
    </row>
    <row r="944" spans="1:18" x14ac:dyDescent="0.25">
      <c r="A944" s="7">
        <v>1462</v>
      </c>
      <c r="B944" s="7">
        <v>2009</v>
      </c>
      <c r="C944" s="8" t="s">
        <v>92</v>
      </c>
      <c r="D944" s="8" t="s">
        <v>266</v>
      </c>
      <c r="E944" s="8" t="s">
        <v>38</v>
      </c>
      <c r="F944" s="7" t="s">
        <v>39</v>
      </c>
      <c r="G944" s="8" t="s">
        <v>22</v>
      </c>
      <c r="H944" s="8" t="s">
        <v>92</v>
      </c>
      <c r="I944" s="9">
        <v>-33513</v>
      </c>
      <c r="J944" s="9">
        <f>'[1]Rates for Discussion'!$D$9</f>
        <v>1118.7938637421748</v>
      </c>
      <c r="K944" s="9">
        <f t="shared" si="33"/>
        <v>-18747.069377795753</v>
      </c>
      <c r="N944" s="12"/>
      <c r="O944" s="13"/>
      <c r="P944" s="13"/>
      <c r="Q944" s="13"/>
      <c r="R944" s="13"/>
    </row>
    <row r="945" spans="1:18" x14ac:dyDescent="0.25">
      <c r="A945" s="7">
        <v>1463</v>
      </c>
      <c r="B945" s="7">
        <v>2009</v>
      </c>
      <c r="C945" s="8" t="s">
        <v>171</v>
      </c>
      <c r="D945" s="8" t="s">
        <v>266</v>
      </c>
      <c r="E945" s="8" t="s">
        <v>38</v>
      </c>
      <c r="F945" s="7" t="s">
        <v>39</v>
      </c>
      <c r="G945" s="8" t="s">
        <v>22</v>
      </c>
      <c r="H945" s="8" t="s">
        <v>171</v>
      </c>
      <c r="I945" s="9">
        <v>-1600</v>
      </c>
      <c r="J945" s="9">
        <f>'[1]Rates for Discussion'!$D$9</f>
        <v>1118.7938637421748</v>
      </c>
      <c r="K945" s="9">
        <f t="shared" si="33"/>
        <v>-895.03509099373991</v>
      </c>
      <c r="N945" s="12"/>
      <c r="O945" s="13"/>
      <c r="P945" s="13"/>
      <c r="Q945" s="13"/>
      <c r="R945" s="13"/>
    </row>
    <row r="946" spans="1:18" x14ac:dyDescent="0.2">
      <c r="A946" s="7">
        <v>1464</v>
      </c>
      <c r="B946" s="7">
        <v>2009</v>
      </c>
      <c r="C946" s="8" t="s">
        <v>98</v>
      </c>
      <c r="D946" s="8" t="s">
        <v>266</v>
      </c>
      <c r="E946" s="8" t="s">
        <v>38</v>
      </c>
      <c r="F946" s="7" t="s">
        <v>39</v>
      </c>
      <c r="G946" s="8" t="s">
        <v>22</v>
      </c>
      <c r="H946" s="8" t="s">
        <v>98</v>
      </c>
      <c r="I946" s="9">
        <v>3599695</v>
      </c>
      <c r="J946" s="9">
        <f>'[1]Rates for Discussion'!$D$9</f>
        <v>1118.7938637421748</v>
      </c>
      <c r="K946" s="9">
        <f t="shared" si="33"/>
        <v>2013658.338671694</v>
      </c>
      <c r="M946" s="14" t="s">
        <v>191</v>
      </c>
      <c r="N946" s="12"/>
      <c r="O946" s="13"/>
      <c r="P946" s="13"/>
      <c r="Q946" s="13"/>
      <c r="R946" s="13"/>
    </row>
    <row r="947" spans="1:18" x14ac:dyDescent="0.25">
      <c r="A947" s="7">
        <v>1465</v>
      </c>
      <c r="B947" s="7">
        <v>2009</v>
      </c>
      <c r="C947" s="8" t="s">
        <v>174</v>
      </c>
      <c r="D947" s="8" t="s">
        <v>266</v>
      </c>
      <c r="E947" s="8" t="s">
        <v>38</v>
      </c>
      <c r="F947" s="7" t="s">
        <v>39</v>
      </c>
      <c r="G947" s="8" t="s">
        <v>22</v>
      </c>
      <c r="H947" s="8" t="s">
        <v>174</v>
      </c>
      <c r="I947" s="9">
        <v>-152945</v>
      </c>
      <c r="J947" s="9">
        <f>'[1]Rates for Discussion'!$D$9</f>
        <v>1118.7938637421748</v>
      </c>
      <c r="K947" s="9">
        <f t="shared" si="33"/>
        <v>-85556.963745023459</v>
      </c>
      <c r="N947" s="12"/>
      <c r="O947" s="13"/>
      <c r="P947" s="13"/>
      <c r="Q947" s="13"/>
      <c r="R947" s="13"/>
    </row>
    <row r="948" spans="1:18" x14ac:dyDescent="0.25">
      <c r="A948" s="7">
        <v>1466</v>
      </c>
      <c r="B948" s="7">
        <v>2009</v>
      </c>
      <c r="C948" s="8" t="s">
        <v>69</v>
      </c>
      <c r="D948" s="8" t="s">
        <v>266</v>
      </c>
      <c r="E948" s="8" t="s">
        <v>38</v>
      </c>
      <c r="F948" s="7" t="s">
        <v>39</v>
      </c>
      <c r="G948" s="8" t="s">
        <v>22</v>
      </c>
      <c r="H948" s="8" t="s">
        <v>69</v>
      </c>
      <c r="I948" s="9">
        <v>-254156</v>
      </c>
      <c r="J948" s="9">
        <f>'[1]Rates for Discussion'!$D$9</f>
        <v>1118.7938637421748</v>
      </c>
      <c r="K948" s="9">
        <f t="shared" si="33"/>
        <v>-142174.08661662808</v>
      </c>
      <c r="N948" s="12"/>
      <c r="O948" s="13"/>
      <c r="P948" s="13"/>
      <c r="Q948" s="13"/>
      <c r="R948" s="13"/>
    </row>
    <row r="949" spans="1:18" x14ac:dyDescent="0.25">
      <c r="A949" s="7">
        <v>1467</v>
      </c>
      <c r="B949" s="7">
        <v>2009</v>
      </c>
      <c r="C949" s="8" t="s">
        <v>175</v>
      </c>
      <c r="D949" s="8" t="s">
        <v>266</v>
      </c>
      <c r="E949" s="8" t="s">
        <v>38</v>
      </c>
      <c r="F949" s="7" t="s">
        <v>39</v>
      </c>
      <c r="G949" s="8" t="s">
        <v>22</v>
      </c>
      <c r="H949" s="8" t="s">
        <v>175</v>
      </c>
      <c r="I949" s="9">
        <v>-35</v>
      </c>
      <c r="J949" s="9">
        <f>'[1]Rates for Discussion'!$D$9</f>
        <v>1118.7938637421748</v>
      </c>
      <c r="K949" s="9">
        <f t="shared" si="33"/>
        <v>-19.578892615488062</v>
      </c>
      <c r="N949" s="12"/>
      <c r="O949" s="13"/>
      <c r="P949" s="13"/>
      <c r="Q949" s="13"/>
      <c r="R949" s="13"/>
    </row>
    <row r="950" spans="1:18" x14ac:dyDescent="0.25">
      <c r="A950" s="7">
        <v>1468</v>
      </c>
      <c r="B950" s="7">
        <v>2009</v>
      </c>
      <c r="C950" s="8" t="s">
        <v>70</v>
      </c>
      <c r="D950" s="8" t="s">
        <v>266</v>
      </c>
      <c r="E950" s="8" t="s">
        <v>38</v>
      </c>
      <c r="F950" s="7" t="s">
        <v>39</v>
      </c>
      <c r="G950" s="8" t="s">
        <v>22</v>
      </c>
      <c r="H950" s="8" t="s">
        <v>70</v>
      </c>
      <c r="I950" s="9">
        <v>-240421</v>
      </c>
      <c r="J950" s="9">
        <f>'[1]Rates for Discussion'!$D$9</f>
        <v>1118.7938637421748</v>
      </c>
      <c r="K950" s="9">
        <f t="shared" si="33"/>
        <v>-134490.7697573787</v>
      </c>
      <c r="N950" s="12"/>
      <c r="O950" s="13"/>
      <c r="P950" s="13"/>
      <c r="Q950" s="13"/>
      <c r="R950" s="13"/>
    </row>
    <row r="951" spans="1:18" x14ac:dyDescent="0.25">
      <c r="A951" s="7">
        <v>1469</v>
      </c>
      <c r="B951" s="7">
        <v>2009</v>
      </c>
      <c r="C951" s="8" t="s">
        <v>183</v>
      </c>
      <c r="D951" s="8" t="s">
        <v>266</v>
      </c>
      <c r="E951" s="8" t="s">
        <v>38</v>
      </c>
      <c r="F951" s="7" t="s">
        <v>39</v>
      </c>
      <c r="G951" s="8" t="s">
        <v>22</v>
      </c>
      <c r="H951" s="8" t="s">
        <v>183</v>
      </c>
      <c r="I951" s="9">
        <v>-3890</v>
      </c>
      <c r="J951" s="9">
        <f>'[1]Rates for Discussion'!$D$9</f>
        <v>1118.7938637421748</v>
      </c>
      <c r="K951" s="9">
        <f t="shared" si="33"/>
        <v>-2176.0540649785303</v>
      </c>
      <c r="N951" s="12"/>
      <c r="O951" s="13"/>
      <c r="P951" s="13"/>
      <c r="Q951" s="13"/>
      <c r="R951" s="13"/>
    </row>
    <row r="952" spans="1:18" x14ac:dyDescent="0.25">
      <c r="A952" s="7">
        <v>1470</v>
      </c>
      <c r="B952" s="7">
        <v>2009</v>
      </c>
      <c r="C952" s="8" t="s">
        <v>85</v>
      </c>
      <c r="D952" s="8" t="s">
        <v>266</v>
      </c>
      <c r="E952" s="8" t="s">
        <v>38</v>
      </c>
      <c r="F952" s="7" t="s">
        <v>39</v>
      </c>
      <c r="G952" s="8" t="s">
        <v>22</v>
      </c>
      <c r="H952" s="8" t="s">
        <v>85</v>
      </c>
      <c r="I952" s="9">
        <v>-635716</v>
      </c>
      <c r="J952" s="9">
        <f>'[1]Rates for Discussion'!$D$9</f>
        <v>1118.7938637421748</v>
      </c>
      <c r="K952" s="9">
        <f t="shared" si="33"/>
        <v>-355617.57994136022</v>
      </c>
      <c r="N952" s="12"/>
      <c r="O952" s="13"/>
      <c r="P952" s="13"/>
      <c r="Q952" s="13"/>
      <c r="R952" s="13"/>
    </row>
    <row r="953" spans="1:18" x14ac:dyDescent="0.25">
      <c r="A953" s="7">
        <v>1471</v>
      </c>
      <c r="B953" s="7">
        <v>2009</v>
      </c>
      <c r="C953" s="8" t="s">
        <v>189</v>
      </c>
      <c r="D953" s="8" t="s">
        <v>266</v>
      </c>
      <c r="E953" s="8" t="s">
        <v>38</v>
      </c>
      <c r="F953" s="7" t="s">
        <v>39</v>
      </c>
      <c r="G953" s="8" t="s">
        <v>22</v>
      </c>
      <c r="H953" s="8" t="s">
        <v>189</v>
      </c>
      <c r="I953" s="9">
        <v>-15633</v>
      </c>
      <c r="J953" s="9">
        <f>'[1]Rates for Discussion'!$D$9</f>
        <v>1118.7938637421748</v>
      </c>
      <c r="K953" s="9">
        <f t="shared" si="33"/>
        <v>-8745.0522359407096</v>
      </c>
      <c r="N953" s="12"/>
      <c r="O953" s="13"/>
      <c r="P953" s="13"/>
      <c r="Q953" s="13"/>
      <c r="R953" s="13"/>
    </row>
    <row r="954" spans="1:18" x14ac:dyDescent="0.25">
      <c r="A954" s="7">
        <v>1472</v>
      </c>
      <c r="B954" s="7">
        <v>2009</v>
      </c>
      <c r="C954" s="8" t="s">
        <v>190</v>
      </c>
      <c r="D954" s="8" t="s">
        <v>266</v>
      </c>
      <c r="E954" s="8" t="s">
        <v>38</v>
      </c>
      <c r="F954" s="7" t="s">
        <v>39</v>
      </c>
      <c r="G954" s="8" t="s">
        <v>22</v>
      </c>
      <c r="H954" s="8" t="s">
        <v>190</v>
      </c>
      <c r="I954" s="9">
        <v>-111736</v>
      </c>
      <c r="J954" s="9">
        <f>'[1]Rates for Discussion'!$D$9</f>
        <v>1118.7938637421748</v>
      </c>
      <c r="K954" s="9">
        <f t="shared" si="33"/>
        <v>-62504.775579547822</v>
      </c>
      <c r="N954" s="12"/>
      <c r="O954" s="13"/>
      <c r="P954" s="13"/>
      <c r="Q954" s="13"/>
      <c r="R954" s="13"/>
    </row>
    <row r="955" spans="1:18" x14ac:dyDescent="0.25">
      <c r="A955" s="7">
        <v>1473</v>
      </c>
      <c r="B955" s="7">
        <v>2009</v>
      </c>
      <c r="C955" s="8" t="s">
        <v>71</v>
      </c>
      <c r="D955" s="8" t="s">
        <v>266</v>
      </c>
      <c r="E955" s="8" t="s">
        <v>38</v>
      </c>
      <c r="F955" s="7" t="s">
        <v>39</v>
      </c>
      <c r="G955" s="8" t="s">
        <v>22</v>
      </c>
      <c r="H955" s="8" t="s">
        <v>71</v>
      </c>
      <c r="I955" s="9">
        <v>-61701</v>
      </c>
      <c r="J955" s="9">
        <f>'[1]Rates for Discussion'!$D$9</f>
        <v>1118.7938637421748</v>
      </c>
      <c r="K955" s="9">
        <f t="shared" si="33"/>
        <v>-34515.350093377965</v>
      </c>
      <c r="N955" s="12"/>
      <c r="O955" s="13"/>
      <c r="P955" s="13"/>
      <c r="Q955" s="13"/>
      <c r="R955" s="13"/>
    </row>
    <row r="956" spans="1:18" x14ac:dyDescent="0.25">
      <c r="A956" s="7">
        <v>1474</v>
      </c>
      <c r="B956" s="7">
        <v>2009</v>
      </c>
      <c r="C956" s="8" t="s">
        <v>192</v>
      </c>
      <c r="D956" s="8" t="s">
        <v>266</v>
      </c>
      <c r="E956" s="8" t="s">
        <v>38</v>
      </c>
      <c r="F956" s="7" t="s">
        <v>39</v>
      </c>
      <c r="G956" s="8" t="s">
        <v>22</v>
      </c>
      <c r="H956" s="8" t="s">
        <v>192</v>
      </c>
      <c r="I956" s="9">
        <v>-605</v>
      </c>
      <c r="J956" s="9">
        <f>'[1]Rates for Discussion'!$D$9</f>
        <v>1118.7938637421748</v>
      </c>
      <c r="K956" s="9">
        <f t="shared" si="33"/>
        <v>-338.43514378200791</v>
      </c>
      <c r="N956" s="12"/>
      <c r="O956" s="13"/>
      <c r="P956" s="13"/>
      <c r="Q956" s="13"/>
      <c r="R956" s="13"/>
    </row>
    <row r="957" spans="1:18" x14ac:dyDescent="0.25">
      <c r="A957" s="7">
        <v>1475</v>
      </c>
      <c r="B957" s="7">
        <v>2009</v>
      </c>
      <c r="C957" s="8" t="s">
        <v>109</v>
      </c>
      <c r="D957" s="8" t="s">
        <v>266</v>
      </c>
      <c r="E957" s="8" t="s">
        <v>38</v>
      </c>
      <c r="F957" s="7" t="s">
        <v>39</v>
      </c>
      <c r="G957" s="8" t="s">
        <v>22</v>
      </c>
      <c r="H957" s="8" t="s">
        <v>109</v>
      </c>
      <c r="I957" s="9">
        <v>-8444</v>
      </c>
      <c r="J957" s="9">
        <f>'[1]Rates for Discussion'!$D$9</f>
        <v>1118.7938637421748</v>
      </c>
      <c r="K957" s="9">
        <f t="shared" si="33"/>
        <v>-4723.5476927194622</v>
      </c>
      <c r="N957" s="12"/>
      <c r="O957" s="13"/>
      <c r="P957" s="13"/>
      <c r="Q957" s="13"/>
      <c r="R957" s="13"/>
    </row>
    <row r="958" spans="1:18" x14ac:dyDescent="0.25">
      <c r="A958" s="7">
        <v>1476</v>
      </c>
      <c r="B958" s="7">
        <v>2009</v>
      </c>
      <c r="C958" s="8" t="s">
        <v>193</v>
      </c>
      <c r="D958" s="8" t="s">
        <v>266</v>
      </c>
      <c r="E958" s="8" t="s">
        <v>38</v>
      </c>
      <c r="F958" s="7" t="s">
        <v>39</v>
      </c>
      <c r="G958" s="8" t="s">
        <v>22</v>
      </c>
      <c r="H958" s="8" t="s">
        <v>193</v>
      </c>
      <c r="I958" s="9">
        <v>-182400</v>
      </c>
      <c r="J958" s="9">
        <f>'[1]Rates for Discussion'!$D$9</f>
        <v>1118.7938637421748</v>
      </c>
      <c r="K958" s="9">
        <f t="shared" si="33"/>
        <v>-102034.00037328636</v>
      </c>
      <c r="N958" s="12"/>
      <c r="O958" s="13"/>
      <c r="P958" s="13"/>
      <c r="Q958" s="13"/>
      <c r="R958" s="13"/>
    </row>
    <row r="959" spans="1:18" x14ac:dyDescent="0.25">
      <c r="A959" s="7">
        <v>1477</v>
      </c>
      <c r="B959" s="7">
        <v>2009</v>
      </c>
      <c r="C959" s="8" t="s">
        <v>73</v>
      </c>
      <c r="D959" s="8" t="s">
        <v>266</v>
      </c>
      <c r="E959" s="8" t="s">
        <v>38</v>
      </c>
      <c r="F959" s="7" t="s">
        <v>39</v>
      </c>
      <c r="G959" s="8" t="s">
        <v>22</v>
      </c>
      <c r="H959" s="8" t="s">
        <v>73</v>
      </c>
      <c r="I959" s="9">
        <v>-450</v>
      </c>
      <c r="J959" s="9">
        <f>'[1]Rates for Discussion'!$D$9</f>
        <v>1118.7938637421748</v>
      </c>
      <c r="K959" s="9">
        <f t="shared" si="33"/>
        <v>-251.72861934198934</v>
      </c>
      <c r="N959" s="12"/>
      <c r="O959" s="13"/>
      <c r="P959" s="13"/>
      <c r="Q959" s="13"/>
      <c r="R959" s="13"/>
    </row>
    <row r="960" spans="1:18" x14ac:dyDescent="0.25">
      <c r="A960" s="7">
        <v>1478</v>
      </c>
      <c r="B960" s="7">
        <v>2009</v>
      </c>
      <c r="C960" s="8" t="s">
        <v>194</v>
      </c>
      <c r="D960" s="8" t="s">
        <v>266</v>
      </c>
      <c r="E960" s="8" t="s">
        <v>38</v>
      </c>
      <c r="F960" s="7" t="s">
        <v>39</v>
      </c>
      <c r="G960" s="8" t="s">
        <v>22</v>
      </c>
      <c r="H960" s="8" t="s">
        <v>194</v>
      </c>
      <c r="I960" s="9">
        <v>-10242</v>
      </c>
      <c r="J960" s="9">
        <f>'[1]Rates for Discussion'!$D$9</f>
        <v>1118.7938637421748</v>
      </c>
      <c r="K960" s="9">
        <f t="shared" ref="K960:K991" si="34">(I960*J960)/2000</f>
        <v>-5729.3433762236782</v>
      </c>
      <c r="N960" s="12"/>
      <c r="O960" s="13"/>
      <c r="P960" s="13"/>
      <c r="Q960" s="13"/>
      <c r="R960" s="13"/>
    </row>
    <row r="961" spans="1:18" x14ac:dyDescent="0.25">
      <c r="A961" s="7">
        <v>1479</v>
      </c>
      <c r="B961" s="7">
        <v>2009</v>
      </c>
      <c r="C961" s="8" t="s">
        <v>198</v>
      </c>
      <c r="D961" s="8" t="s">
        <v>266</v>
      </c>
      <c r="E961" s="8" t="s">
        <v>38</v>
      </c>
      <c r="F961" s="7" t="s">
        <v>39</v>
      </c>
      <c r="G961" s="8" t="s">
        <v>22</v>
      </c>
      <c r="H961" s="8" t="s">
        <v>198</v>
      </c>
      <c r="I961" s="9">
        <v>-6394</v>
      </c>
      <c r="J961" s="9">
        <f>'[1]Rates for Discussion'!$D$9</f>
        <v>1118.7938637421748</v>
      </c>
      <c r="K961" s="9">
        <f t="shared" si="34"/>
        <v>-3576.783982383733</v>
      </c>
      <c r="N961" s="12"/>
      <c r="O961" s="13"/>
      <c r="P961" s="13"/>
      <c r="Q961" s="13"/>
      <c r="R961" s="13"/>
    </row>
    <row r="962" spans="1:18" x14ac:dyDescent="0.25">
      <c r="A962" s="7">
        <v>1480</v>
      </c>
      <c r="B962" s="7">
        <v>2009</v>
      </c>
      <c r="C962" s="8" t="s">
        <v>200</v>
      </c>
      <c r="D962" s="8" t="s">
        <v>266</v>
      </c>
      <c r="E962" s="8" t="s">
        <v>38</v>
      </c>
      <c r="F962" s="7" t="s">
        <v>39</v>
      </c>
      <c r="G962" s="8" t="s">
        <v>22</v>
      </c>
      <c r="H962" s="8" t="s">
        <v>200</v>
      </c>
      <c r="I962" s="9">
        <v>-19889</v>
      </c>
      <c r="J962" s="9">
        <f>'[1]Rates for Discussion'!$D$9</f>
        <v>1118.7938637421748</v>
      </c>
      <c r="K962" s="9">
        <f t="shared" si="34"/>
        <v>-11125.845577984057</v>
      </c>
      <c r="N962" s="12"/>
      <c r="O962" s="13"/>
      <c r="P962" s="13"/>
      <c r="Q962" s="13"/>
      <c r="R962" s="13"/>
    </row>
    <row r="963" spans="1:18" x14ac:dyDescent="0.25">
      <c r="A963" s="7">
        <v>1481</v>
      </c>
      <c r="B963" s="7">
        <v>2009</v>
      </c>
      <c r="C963" s="8" t="s">
        <v>202</v>
      </c>
      <c r="D963" s="8" t="s">
        <v>266</v>
      </c>
      <c r="E963" s="8" t="s">
        <v>38</v>
      </c>
      <c r="F963" s="7" t="s">
        <v>39</v>
      </c>
      <c r="G963" s="8" t="s">
        <v>22</v>
      </c>
      <c r="H963" s="8" t="s">
        <v>202</v>
      </c>
      <c r="I963" s="9">
        <v>-110920</v>
      </c>
      <c r="J963" s="9">
        <f>'[1]Rates for Discussion'!$D$9</f>
        <v>1118.7938637421748</v>
      </c>
      <c r="K963" s="9">
        <f t="shared" si="34"/>
        <v>-62048.307683141014</v>
      </c>
      <c r="N963" s="12"/>
      <c r="O963" s="13"/>
      <c r="P963" s="13"/>
      <c r="Q963" s="13"/>
      <c r="R963" s="13"/>
    </row>
    <row r="964" spans="1:18" x14ac:dyDescent="0.25">
      <c r="A964" s="7">
        <v>1482</v>
      </c>
      <c r="B964" s="7">
        <v>2009</v>
      </c>
      <c r="C964" s="8" t="s">
        <v>203</v>
      </c>
      <c r="D964" s="8" t="s">
        <v>266</v>
      </c>
      <c r="E964" s="8" t="s">
        <v>38</v>
      </c>
      <c r="F964" s="7" t="s">
        <v>39</v>
      </c>
      <c r="G964" s="8" t="s">
        <v>22</v>
      </c>
      <c r="H964" s="8" t="s">
        <v>203</v>
      </c>
      <c r="I964" s="9">
        <v>-22571</v>
      </c>
      <c r="J964" s="9">
        <f>'[1]Rates for Discussion'!$D$9</f>
        <v>1118.7938637421748</v>
      </c>
      <c r="K964" s="9">
        <f t="shared" si="34"/>
        <v>-12626.148149262315</v>
      </c>
      <c r="N964" s="12"/>
      <c r="O964" s="13"/>
      <c r="P964" s="13"/>
      <c r="Q964" s="13"/>
      <c r="R964" s="13"/>
    </row>
    <row r="965" spans="1:18" x14ac:dyDescent="0.25">
      <c r="A965" s="7">
        <v>1483</v>
      </c>
      <c r="B965" s="7">
        <v>2009</v>
      </c>
      <c r="C965" s="8" t="s">
        <v>206</v>
      </c>
      <c r="D965" s="8" t="s">
        <v>266</v>
      </c>
      <c r="E965" s="8" t="s">
        <v>38</v>
      </c>
      <c r="F965" s="7" t="s">
        <v>39</v>
      </c>
      <c r="G965" s="8" t="s">
        <v>22</v>
      </c>
      <c r="H965" s="8" t="s">
        <v>206</v>
      </c>
      <c r="I965" s="9">
        <v>-3950</v>
      </c>
      <c r="J965" s="9">
        <f>'[1]Rates for Discussion'!$D$9</f>
        <v>1118.7938637421748</v>
      </c>
      <c r="K965" s="9">
        <f t="shared" si="34"/>
        <v>-2209.6178808907953</v>
      </c>
      <c r="N965" s="12"/>
      <c r="O965" s="13"/>
      <c r="P965" s="13"/>
      <c r="Q965" s="13"/>
      <c r="R965" s="13"/>
    </row>
    <row r="966" spans="1:18" x14ac:dyDescent="0.25">
      <c r="A966" s="7">
        <v>1484</v>
      </c>
      <c r="B966" s="7">
        <v>2009</v>
      </c>
      <c r="C966" s="8" t="s">
        <v>207</v>
      </c>
      <c r="D966" s="8" t="s">
        <v>266</v>
      </c>
      <c r="E966" s="8" t="s">
        <v>38</v>
      </c>
      <c r="F966" s="7" t="s">
        <v>39</v>
      </c>
      <c r="G966" s="8" t="s">
        <v>22</v>
      </c>
      <c r="H966" s="8" t="s">
        <v>207</v>
      </c>
      <c r="I966" s="9">
        <v>-485458</v>
      </c>
      <c r="J966" s="9">
        <f>'[1]Rates for Discussion'!$D$9</f>
        <v>1118.7938637421748</v>
      </c>
      <c r="K966" s="9">
        <f t="shared" si="34"/>
        <v>-271563.71575227432</v>
      </c>
      <c r="N966" s="12"/>
      <c r="O966" s="13"/>
      <c r="P966" s="13"/>
      <c r="Q966" s="13"/>
      <c r="R966" s="13"/>
    </row>
    <row r="967" spans="1:18" x14ac:dyDescent="0.25">
      <c r="A967" s="7">
        <v>1485</v>
      </c>
      <c r="B967" s="7">
        <v>2009</v>
      </c>
      <c r="C967" s="8" t="s">
        <v>209</v>
      </c>
      <c r="D967" s="8" t="s">
        <v>266</v>
      </c>
      <c r="E967" s="8" t="s">
        <v>38</v>
      </c>
      <c r="F967" s="7" t="s">
        <v>39</v>
      </c>
      <c r="G967" s="8" t="s">
        <v>22</v>
      </c>
      <c r="H967" s="8" t="s">
        <v>209</v>
      </c>
      <c r="I967" s="9">
        <v>-31952</v>
      </c>
      <c r="J967" s="9">
        <f>'[1]Rates for Discussion'!$D$9</f>
        <v>1118.7938637421748</v>
      </c>
      <c r="K967" s="9">
        <f t="shared" si="34"/>
        <v>-17873.850767144984</v>
      </c>
      <c r="N967" s="12"/>
      <c r="O967" s="13"/>
      <c r="P967" s="13"/>
      <c r="Q967" s="13"/>
      <c r="R967" s="13"/>
    </row>
    <row r="968" spans="1:18" x14ac:dyDescent="0.25">
      <c r="A968" s="7">
        <v>1486</v>
      </c>
      <c r="B968" s="7">
        <v>2009</v>
      </c>
      <c r="C968" s="8" t="s">
        <v>210</v>
      </c>
      <c r="D968" s="8" t="s">
        <v>266</v>
      </c>
      <c r="E968" s="8" t="s">
        <v>38</v>
      </c>
      <c r="F968" s="7" t="s">
        <v>39</v>
      </c>
      <c r="G968" s="8" t="s">
        <v>22</v>
      </c>
      <c r="H968" s="8" t="s">
        <v>210</v>
      </c>
      <c r="I968" s="9">
        <v>-4800</v>
      </c>
      <c r="J968" s="9">
        <f>'[1]Rates for Discussion'!$D$9</f>
        <v>1118.7938637421748</v>
      </c>
      <c r="K968" s="9">
        <f t="shared" si="34"/>
        <v>-2685.1052729812195</v>
      </c>
      <c r="N968" s="12"/>
      <c r="O968" s="13"/>
      <c r="P968" s="13"/>
      <c r="Q968" s="13"/>
      <c r="R968" s="13"/>
    </row>
    <row r="969" spans="1:18" x14ac:dyDescent="0.25">
      <c r="A969" s="7">
        <v>1487</v>
      </c>
      <c r="B969" s="7">
        <v>2009</v>
      </c>
      <c r="C969" s="8" t="s">
        <v>213</v>
      </c>
      <c r="D969" s="8" t="s">
        <v>266</v>
      </c>
      <c r="E969" s="8" t="s">
        <v>38</v>
      </c>
      <c r="F969" s="7" t="s">
        <v>39</v>
      </c>
      <c r="G969" s="8" t="s">
        <v>22</v>
      </c>
      <c r="H969" s="8" t="s">
        <v>213</v>
      </c>
      <c r="I969" s="9">
        <v>-43800</v>
      </c>
      <c r="J969" s="9">
        <f>'[1]Rates for Discussion'!$D$9</f>
        <v>1118.7938637421748</v>
      </c>
      <c r="K969" s="9">
        <f t="shared" si="34"/>
        <v>-24501.585615953627</v>
      </c>
      <c r="N969" s="12"/>
      <c r="O969" s="13"/>
      <c r="P969" s="13"/>
      <c r="Q969" s="13"/>
      <c r="R969" s="13"/>
    </row>
    <row r="970" spans="1:18" x14ac:dyDescent="0.25">
      <c r="A970" s="7">
        <v>1488</v>
      </c>
      <c r="B970" s="7">
        <v>2009</v>
      </c>
      <c r="C970" s="8" t="s">
        <v>119</v>
      </c>
      <c r="D970" s="8" t="s">
        <v>266</v>
      </c>
      <c r="E970" s="8" t="s">
        <v>38</v>
      </c>
      <c r="F970" s="7" t="s">
        <v>39</v>
      </c>
      <c r="G970" s="8" t="s">
        <v>22</v>
      </c>
      <c r="H970" s="8" t="s">
        <v>119</v>
      </c>
      <c r="I970" s="9">
        <v>-162587</v>
      </c>
      <c r="J970" s="9">
        <f>'[1]Rates for Discussion'!$D$9</f>
        <v>1118.7938637421748</v>
      </c>
      <c r="K970" s="9">
        <f t="shared" si="34"/>
        <v>-90950.668962124502</v>
      </c>
      <c r="N970" s="12"/>
      <c r="O970" s="13"/>
      <c r="P970" s="13"/>
      <c r="Q970" s="13"/>
      <c r="R970" s="13"/>
    </row>
    <row r="971" spans="1:18" x14ac:dyDescent="0.25">
      <c r="A971" s="7">
        <v>1489</v>
      </c>
      <c r="B971" s="7">
        <v>2009</v>
      </c>
      <c r="C971" s="8" t="s">
        <v>217</v>
      </c>
      <c r="D971" s="8" t="s">
        <v>266</v>
      </c>
      <c r="E971" s="8" t="s">
        <v>38</v>
      </c>
      <c r="F971" s="7" t="s">
        <v>39</v>
      </c>
      <c r="G971" s="8" t="s">
        <v>22</v>
      </c>
      <c r="H971" s="8" t="s">
        <v>217</v>
      </c>
      <c r="I971" s="9">
        <v>-400</v>
      </c>
      <c r="J971" s="9">
        <f>'[1]Rates for Discussion'!$D$9</f>
        <v>1118.7938637421748</v>
      </c>
      <c r="K971" s="9">
        <f t="shared" si="34"/>
        <v>-223.75877274843498</v>
      </c>
      <c r="N971" s="12"/>
      <c r="O971" s="13"/>
      <c r="P971" s="13"/>
      <c r="Q971" s="13"/>
      <c r="R971" s="13"/>
    </row>
    <row r="972" spans="1:18" x14ac:dyDescent="0.25">
      <c r="A972" s="7">
        <v>1490</v>
      </c>
      <c r="B972" s="7">
        <v>2009</v>
      </c>
      <c r="C972" s="8" t="s">
        <v>221</v>
      </c>
      <c r="D972" s="8" t="s">
        <v>266</v>
      </c>
      <c r="E972" s="8" t="s">
        <v>38</v>
      </c>
      <c r="F972" s="7" t="s">
        <v>39</v>
      </c>
      <c r="G972" s="8" t="s">
        <v>22</v>
      </c>
      <c r="H972" s="8" t="s">
        <v>221</v>
      </c>
      <c r="I972" s="9">
        <v>-2329</v>
      </c>
      <c r="J972" s="9">
        <f>'[1]Rates for Discussion'!$D$9</f>
        <v>1118.7938637421748</v>
      </c>
      <c r="K972" s="9">
        <f t="shared" si="34"/>
        <v>-1302.8354543277626</v>
      </c>
      <c r="N972" s="12"/>
      <c r="O972" s="13"/>
      <c r="P972" s="13"/>
      <c r="Q972" s="13"/>
      <c r="R972" s="13"/>
    </row>
    <row r="973" spans="1:18" x14ac:dyDescent="0.25">
      <c r="A973" s="7">
        <v>1491</v>
      </c>
      <c r="B973" s="7">
        <v>2009</v>
      </c>
      <c r="C973" s="8" t="s">
        <v>75</v>
      </c>
      <c r="D973" s="8" t="s">
        <v>266</v>
      </c>
      <c r="E973" s="8" t="s">
        <v>38</v>
      </c>
      <c r="F973" s="7" t="s">
        <v>39</v>
      </c>
      <c r="G973" s="8" t="s">
        <v>22</v>
      </c>
      <c r="H973" s="8" t="s">
        <v>75</v>
      </c>
      <c r="I973" s="9">
        <v>-660584</v>
      </c>
      <c r="J973" s="9">
        <f>'[1]Rates for Discussion'!$D$9</f>
        <v>1118.7938637421748</v>
      </c>
      <c r="K973" s="9">
        <f t="shared" si="34"/>
        <v>-369528.66284313041</v>
      </c>
      <c r="N973" s="12"/>
      <c r="O973" s="13"/>
      <c r="P973" s="13"/>
      <c r="Q973" s="13"/>
      <c r="R973" s="13"/>
    </row>
    <row r="974" spans="1:18" x14ac:dyDescent="0.25">
      <c r="A974" s="7">
        <v>1492</v>
      </c>
      <c r="B974" s="7">
        <v>2009</v>
      </c>
      <c r="C974" s="8" t="s">
        <v>223</v>
      </c>
      <c r="D974" s="8" t="s">
        <v>266</v>
      </c>
      <c r="E974" s="8" t="s">
        <v>38</v>
      </c>
      <c r="F974" s="7" t="s">
        <v>39</v>
      </c>
      <c r="G974" s="8" t="s">
        <v>22</v>
      </c>
      <c r="H974" s="8" t="s">
        <v>223</v>
      </c>
      <c r="I974" s="9">
        <v>-558</v>
      </c>
      <c r="J974" s="9">
        <f>'[1]Rates for Discussion'!$D$9</f>
        <v>1118.7938637421748</v>
      </c>
      <c r="K974" s="9">
        <f t="shared" si="34"/>
        <v>-312.14348798406678</v>
      </c>
      <c r="N974" s="12"/>
      <c r="O974" s="13"/>
      <c r="P974" s="13"/>
      <c r="Q974" s="13"/>
      <c r="R974" s="13"/>
    </row>
    <row r="975" spans="1:18" x14ac:dyDescent="0.25">
      <c r="A975" s="7">
        <v>1493</v>
      </c>
      <c r="B975" s="7">
        <v>2009</v>
      </c>
      <c r="C975" s="8" t="s">
        <v>224</v>
      </c>
      <c r="D975" s="8" t="s">
        <v>266</v>
      </c>
      <c r="E975" s="8" t="s">
        <v>38</v>
      </c>
      <c r="F975" s="7" t="s">
        <v>39</v>
      </c>
      <c r="G975" s="8" t="s">
        <v>22</v>
      </c>
      <c r="H975" s="8" t="s">
        <v>224</v>
      </c>
      <c r="I975" s="9">
        <v>-9</v>
      </c>
      <c r="J975" s="9">
        <f>'[1]Rates for Discussion'!$D$9</f>
        <v>1118.7938637421748</v>
      </c>
      <c r="K975" s="9">
        <f t="shared" si="34"/>
        <v>-5.0345723868397876</v>
      </c>
      <c r="N975" s="12"/>
      <c r="O975" s="13"/>
      <c r="P975" s="13"/>
      <c r="Q975" s="13"/>
      <c r="R975" s="13"/>
    </row>
    <row r="976" spans="1:18" x14ac:dyDescent="0.25">
      <c r="A976" s="7">
        <v>1494</v>
      </c>
      <c r="B976" s="7">
        <v>2009</v>
      </c>
      <c r="C976" s="8" t="s">
        <v>229</v>
      </c>
      <c r="D976" s="8" t="s">
        <v>266</v>
      </c>
      <c r="E976" s="8" t="s">
        <v>38</v>
      </c>
      <c r="F976" s="7" t="s">
        <v>39</v>
      </c>
      <c r="G976" s="8" t="s">
        <v>22</v>
      </c>
      <c r="H976" s="8" t="s">
        <v>229</v>
      </c>
      <c r="I976" s="9">
        <v>-40364</v>
      </c>
      <c r="J976" s="9">
        <f>'[1]Rates for Discussion'!$D$9</f>
        <v>1118.7938637421748</v>
      </c>
      <c r="K976" s="9">
        <f t="shared" si="34"/>
        <v>-22579.49775804457</v>
      </c>
      <c r="N976" s="12"/>
      <c r="O976" s="13"/>
      <c r="P976" s="13"/>
      <c r="Q976" s="13"/>
      <c r="R976" s="13"/>
    </row>
    <row r="977" spans="1:18" x14ac:dyDescent="0.25">
      <c r="A977" s="7">
        <v>1495</v>
      </c>
      <c r="B977" s="7">
        <v>2009</v>
      </c>
      <c r="C977" s="8" t="s">
        <v>230</v>
      </c>
      <c r="D977" s="8" t="s">
        <v>266</v>
      </c>
      <c r="E977" s="8" t="s">
        <v>38</v>
      </c>
      <c r="F977" s="7" t="s">
        <v>39</v>
      </c>
      <c r="G977" s="8" t="s">
        <v>22</v>
      </c>
      <c r="H977" s="8" t="s">
        <v>230</v>
      </c>
      <c r="I977" s="9">
        <v>-22137</v>
      </c>
      <c r="J977" s="9">
        <f>'[1]Rates for Discussion'!$D$9</f>
        <v>1118.7938637421748</v>
      </c>
      <c r="K977" s="9">
        <f t="shared" si="34"/>
        <v>-12383.369880830262</v>
      </c>
      <c r="N977" s="12"/>
      <c r="O977" s="13"/>
      <c r="P977" s="13"/>
      <c r="Q977" s="13"/>
      <c r="R977" s="13"/>
    </row>
    <row r="978" spans="1:18" x14ac:dyDescent="0.25">
      <c r="A978" s="7">
        <v>1496</v>
      </c>
      <c r="B978" s="7">
        <v>2009</v>
      </c>
      <c r="C978" s="8" t="s">
        <v>231</v>
      </c>
      <c r="D978" s="8" t="s">
        <v>266</v>
      </c>
      <c r="E978" s="8" t="s">
        <v>38</v>
      </c>
      <c r="F978" s="7" t="s">
        <v>39</v>
      </c>
      <c r="G978" s="8" t="s">
        <v>22</v>
      </c>
      <c r="H978" s="8" t="s">
        <v>231</v>
      </c>
      <c r="I978" s="9">
        <v>-33200</v>
      </c>
      <c r="J978" s="9">
        <f>'[1]Rates for Discussion'!$D$9</f>
        <v>1118.7938637421748</v>
      </c>
      <c r="K978" s="9">
        <f t="shared" si="34"/>
        <v>-18571.978138120103</v>
      </c>
      <c r="N978" s="12"/>
      <c r="O978" s="13"/>
      <c r="P978" s="13"/>
      <c r="Q978" s="13"/>
      <c r="R978" s="13"/>
    </row>
    <row r="979" spans="1:18" x14ac:dyDescent="0.25">
      <c r="A979" s="7">
        <v>1497</v>
      </c>
      <c r="B979" s="7">
        <v>2009</v>
      </c>
      <c r="C979" s="8" t="s">
        <v>232</v>
      </c>
      <c r="D979" s="8" t="s">
        <v>266</v>
      </c>
      <c r="E979" s="8" t="s">
        <v>38</v>
      </c>
      <c r="F979" s="7" t="s">
        <v>39</v>
      </c>
      <c r="G979" s="8" t="s">
        <v>22</v>
      </c>
      <c r="H979" s="8" t="s">
        <v>232</v>
      </c>
      <c r="I979" s="9">
        <v>-180</v>
      </c>
      <c r="J979" s="9">
        <f>'[1]Rates for Discussion'!$D$9</f>
        <v>1118.7938637421748</v>
      </c>
      <c r="K979" s="9">
        <f t="shared" si="34"/>
        <v>-100.69144773679572</v>
      </c>
      <c r="N979" s="12"/>
      <c r="O979" s="13"/>
      <c r="P979" s="13"/>
      <c r="Q979" s="13"/>
      <c r="R979" s="13"/>
    </row>
    <row r="980" spans="1:18" x14ac:dyDescent="0.25">
      <c r="A980" s="7">
        <v>1498</v>
      </c>
      <c r="B980" s="7">
        <v>2009</v>
      </c>
      <c r="C980" s="8" t="s">
        <v>233</v>
      </c>
      <c r="D980" s="8" t="s">
        <v>266</v>
      </c>
      <c r="E980" s="8" t="s">
        <v>38</v>
      </c>
      <c r="F980" s="7" t="s">
        <v>39</v>
      </c>
      <c r="G980" s="8" t="s">
        <v>22</v>
      </c>
      <c r="H980" s="8" t="s">
        <v>233</v>
      </c>
      <c r="I980" s="9">
        <v>-15026</v>
      </c>
      <c r="J980" s="9">
        <f>'[1]Rates for Discussion'!$D$9</f>
        <v>1118.7938637421748</v>
      </c>
      <c r="K980" s="9">
        <f t="shared" si="34"/>
        <v>-8405.4982982949605</v>
      </c>
      <c r="N980" s="12"/>
      <c r="O980" s="13"/>
      <c r="P980" s="13"/>
      <c r="Q980" s="13"/>
      <c r="R980" s="13"/>
    </row>
    <row r="981" spans="1:18" x14ac:dyDescent="0.25">
      <c r="A981" s="7">
        <v>1499</v>
      </c>
      <c r="B981" s="7">
        <v>2009</v>
      </c>
      <c r="C981" s="8" t="s">
        <v>234</v>
      </c>
      <c r="D981" s="8" t="s">
        <v>266</v>
      </c>
      <c r="E981" s="8" t="s">
        <v>38</v>
      </c>
      <c r="F981" s="7" t="s">
        <v>39</v>
      </c>
      <c r="G981" s="8" t="s">
        <v>22</v>
      </c>
      <c r="H981" s="8" t="s">
        <v>234</v>
      </c>
      <c r="I981" s="9">
        <v>-141740</v>
      </c>
      <c r="J981" s="9">
        <f>'[1]Rates for Discussion'!$D$9</f>
        <v>1118.7938637421748</v>
      </c>
      <c r="K981" s="9">
        <f t="shared" si="34"/>
        <v>-79288.921123407927</v>
      </c>
      <c r="N981" s="12"/>
      <c r="O981" s="13"/>
      <c r="P981" s="13"/>
      <c r="Q981" s="13"/>
      <c r="R981" s="13"/>
    </row>
    <row r="982" spans="1:18" x14ac:dyDescent="0.25">
      <c r="A982" s="7">
        <v>1500</v>
      </c>
      <c r="B982" s="7">
        <v>2009</v>
      </c>
      <c r="C982" s="8" t="s">
        <v>235</v>
      </c>
      <c r="D982" s="8" t="s">
        <v>266</v>
      </c>
      <c r="E982" s="8" t="s">
        <v>38</v>
      </c>
      <c r="F982" s="7" t="s">
        <v>39</v>
      </c>
      <c r="G982" s="8" t="s">
        <v>22</v>
      </c>
      <c r="H982" s="8" t="s">
        <v>235</v>
      </c>
      <c r="I982" s="9">
        <v>-175631</v>
      </c>
      <c r="J982" s="9">
        <f>'[1]Rates for Discussion'!$D$9</f>
        <v>1118.7938637421748</v>
      </c>
      <c r="K982" s="9">
        <f t="shared" si="34"/>
        <v>-98247.442541450946</v>
      </c>
      <c r="N982" s="12"/>
      <c r="O982" s="13"/>
      <c r="P982" s="13"/>
      <c r="Q982" s="13"/>
      <c r="R982" s="13"/>
    </row>
    <row r="983" spans="1:18" x14ac:dyDescent="0.25">
      <c r="A983" s="7">
        <v>1501</v>
      </c>
      <c r="B983" s="7">
        <v>2009</v>
      </c>
      <c r="C983" s="8" t="s">
        <v>236</v>
      </c>
      <c r="D983" s="8" t="s">
        <v>266</v>
      </c>
      <c r="E983" s="8" t="s">
        <v>38</v>
      </c>
      <c r="F983" s="7" t="s">
        <v>39</v>
      </c>
      <c r="G983" s="8" t="s">
        <v>22</v>
      </c>
      <c r="H983" s="8" t="s">
        <v>236</v>
      </c>
      <c r="I983" s="9">
        <v>-1400</v>
      </c>
      <c r="J983" s="9">
        <f>'[1]Rates for Discussion'!$D$9</f>
        <v>1118.7938637421748</v>
      </c>
      <c r="K983" s="9">
        <f t="shared" si="34"/>
        <v>-783.15570461952245</v>
      </c>
      <c r="N983" s="12"/>
      <c r="O983" s="13"/>
      <c r="P983" s="13"/>
      <c r="Q983" s="13"/>
      <c r="R983" s="13"/>
    </row>
    <row r="984" spans="1:18" x14ac:dyDescent="0.25">
      <c r="A984" s="7">
        <v>1502</v>
      </c>
      <c r="B984" s="7">
        <v>2009</v>
      </c>
      <c r="C984" s="8" t="s">
        <v>239</v>
      </c>
      <c r="D984" s="8" t="s">
        <v>266</v>
      </c>
      <c r="E984" s="8" t="s">
        <v>38</v>
      </c>
      <c r="F984" s="7" t="s">
        <v>39</v>
      </c>
      <c r="G984" s="8" t="s">
        <v>22</v>
      </c>
      <c r="H984" s="8" t="s">
        <v>239</v>
      </c>
      <c r="I984" s="9">
        <v>-88446</v>
      </c>
      <c r="J984" s="9">
        <f>'[1]Rates for Discussion'!$D$9</f>
        <v>1118.7938637421748</v>
      </c>
      <c r="K984" s="9">
        <f t="shared" si="34"/>
        <v>-49476.4210362702</v>
      </c>
      <c r="N984" s="12"/>
      <c r="O984" s="13"/>
      <c r="P984" s="13"/>
      <c r="Q984" s="13"/>
      <c r="R984" s="13"/>
    </row>
    <row r="985" spans="1:18" x14ac:dyDescent="0.25">
      <c r="A985" s="7">
        <v>1503</v>
      </c>
      <c r="B985" s="7">
        <v>2009</v>
      </c>
      <c r="C985" s="8" t="s">
        <v>78</v>
      </c>
      <c r="D985" s="8" t="s">
        <v>266</v>
      </c>
      <c r="E985" s="8" t="s">
        <v>38</v>
      </c>
      <c r="F985" s="7" t="s">
        <v>39</v>
      </c>
      <c r="G985" s="8" t="s">
        <v>22</v>
      </c>
      <c r="H985" s="8" t="s">
        <v>78</v>
      </c>
      <c r="I985" s="9">
        <v>-547840</v>
      </c>
      <c r="J985" s="9">
        <f>'[1]Rates for Discussion'!$D$9</f>
        <v>1118.7938637421748</v>
      </c>
      <c r="K985" s="9">
        <f t="shared" si="34"/>
        <v>-306460.01515625656</v>
      </c>
      <c r="N985" s="12"/>
      <c r="O985" s="13"/>
      <c r="P985" s="13"/>
      <c r="Q985" s="13"/>
      <c r="R985" s="13"/>
    </row>
    <row r="986" spans="1:18" x14ac:dyDescent="0.25">
      <c r="A986" s="7">
        <v>1504</v>
      </c>
      <c r="B986" s="7">
        <v>2009</v>
      </c>
      <c r="C986" s="8" t="s">
        <v>241</v>
      </c>
      <c r="D986" s="8" t="s">
        <v>266</v>
      </c>
      <c r="E986" s="8" t="s">
        <v>38</v>
      </c>
      <c r="F986" s="7" t="s">
        <v>39</v>
      </c>
      <c r="G986" s="8" t="s">
        <v>22</v>
      </c>
      <c r="H986" s="8" t="s">
        <v>241</v>
      </c>
      <c r="I986" s="9">
        <v>-6800</v>
      </c>
      <c r="J986" s="9">
        <f>'[1]Rates for Discussion'!$D$9</f>
        <v>1118.7938637421748</v>
      </c>
      <c r="K986" s="9">
        <f t="shared" si="34"/>
        <v>-3803.8991367233943</v>
      </c>
      <c r="N986" s="12"/>
      <c r="O986" s="13"/>
      <c r="P986" s="13"/>
      <c r="Q986" s="13"/>
      <c r="R986" s="13"/>
    </row>
    <row r="987" spans="1:18" x14ac:dyDescent="0.25">
      <c r="A987" s="7">
        <v>1505</v>
      </c>
      <c r="B987" s="7">
        <v>2009</v>
      </c>
      <c r="C987" s="8" t="s">
        <v>242</v>
      </c>
      <c r="D987" s="8" t="s">
        <v>266</v>
      </c>
      <c r="E987" s="8" t="s">
        <v>38</v>
      </c>
      <c r="F987" s="7" t="s">
        <v>39</v>
      </c>
      <c r="G987" s="8" t="s">
        <v>22</v>
      </c>
      <c r="H987" s="8" t="s">
        <v>242</v>
      </c>
      <c r="I987" s="9">
        <v>-57994</v>
      </c>
      <c r="J987" s="9">
        <f>'[1]Rates for Discussion'!$D$9</f>
        <v>1118.7938637421748</v>
      </c>
      <c r="K987" s="9">
        <f t="shared" si="34"/>
        <v>-32441.665666931844</v>
      </c>
      <c r="N987" s="12"/>
      <c r="O987" s="13"/>
      <c r="P987" s="13"/>
      <c r="Q987" s="13"/>
      <c r="R987" s="13"/>
    </row>
    <row r="988" spans="1:18" x14ac:dyDescent="0.25">
      <c r="A988" s="7">
        <v>1506</v>
      </c>
      <c r="B988" s="7">
        <v>2009</v>
      </c>
      <c r="C988" s="8" t="s">
        <v>243</v>
      </c>
      <c r="D988" s="8" t="s">
        <v>266</v>
      </c>
      <c r="E988" s="8" t="s">
        <v>38</v>
      </c>
      <c r="F988" s="7" t="s">
        <v>39</v>
      </c>
      <c r="G988" s="8" t="s">
        <v>22</v>
      </c>
      <c r="H988" s="8" t="s">
        <v>243</v>
      </c>
      <c r="I988" s="9">
        <v>-441</v>
      </c>
      <c r="J988" s="9">
        <f>'[1]Rates for Discussion'!$D$9</f>
        <v>1118.7938637421748</v>
      </c>
      <c r="K988" s="9">
        <f t="shared" si="34"/>
        <v>-246.69404695514956</v>
      </c>
      <c r="N988" s="12"/>
      <c r="O988" s="13"/>
      <c r="P988" s="13"/>
      <c r="Q988" s="13"/>
      <c r="R988" s="13"/>
    </row>
    <row r="989" spans="1:18" x14ac:dyDescent="0.25">
      <c r="A989" s="7">
        <v>1507</v>
      </c>
      <c r="B989" s="7">
        <v>2009</v>
      </c>
      <c r="C989" s="8" t="s">
        <v>244</v>
      </c>
      <c r="D989" s="8" t="s">
        <v>266</v>
      </c>
      <c r="E989" s="8" t="s">
        <v>38</v>
      </c>
      <c r="F989" s="7" t="s">
        <v>39</v>
      </c>
      <c r="G989" s="8" t="s">
        <v>22</v>
      </c>
      <c r="H989" s="8" t="s">
        <v>244</v>
      </c>
      <c r="I989" s="9">
        <v>-11919</v>
      </c>
      <c r="J989" s="9">
        <f>'[1]Rates for Discussion'!$D$9</f>
        <v>1118.7938637421748</v>
      </c>
      <c r="K989" s="9">
        <f t="shared" si="34"/>
        <v>-6667.4520309714908</v>
      </c>
      <c r="N989" s="12"/>
      <c r="O989" s="13"/>
      <c r="P989" s="13"/>
      <c r="Q989" s="13"/>
      <c r="R989" s="13"/>
    </row>
    <row r="990" spans="1:18" x14ac:dyDescent="0.25">
      <c r="A990" s="7">
        <v>1508</v>
      </c>
      <c r="B990" s="7">
        <v>2009</v>
      </c>
      <c r="C990" s="8" t="s">
        <v>245</v>
      </c>
      <c r="D990" s="8" t="s">
        <v>266</v>
      </c>
      <c r="E990" s="8" t="s">
        <v>38</v>
      </c>
      <c r="F990" s="7" t="s">
        <v>39</v>
      </c>
      <c r="G990" s="8" t="s">
        <v>22</v>
      </c>
      <c r="H990" s="8" t="s">
        <v>245</v>
      </c>
      <c r="I990" s="9">
        <v>-1032</v>
      </c>
      <c r="J990" s="9">
        <f>'[1]Rates for Discussion'!$D$9</f>
        <v>1118.7938637421748</v>
      </c>
      <c r="K990" s="9">
        <f t="shared" si="34"/>
        <v>-577.29763369096224</v>
      </c>
      <c r="N990" s="12"/>
      <c r="O990" s="13"/>
      <c r="P990" s="13"/>
      <c r="Q990" s="13"/>
      <c r="R990" s="13"/>
    </row>
    <row r="991" spans="1:18" x14ac:dyDescent="0.25">
      <c r="A991" s="7">
        <v>1509</v>
      </c>
      <c r="B991" s="7">
        <v>2009</v>
      </c>
      <c r="C991" s="8" t="s">
        <v>79</v>
      </c>
      <c r="D991" s="8" t="s">
        <v>266</v>
      </c>
      <c r="E991" s="8" t="s">
        <v>38</v>
      </c>
      <c r="F991" s="7" t="s">
        <v>39</v>
      </c>
      <c r="G991" s="8" t="s">
        <v>22</v>
      </c>
      <c r="H991" s="8" t="s">
        <v>79</v>
      </c>
      <c r="I991" s="9">
        <v>-33841</v>
      </c>
      <c r="J991" s="9">
        <f>'[1]Rates for Discussion'!$D$9</f>
        <v>1118.7938637421748</v>
      </c>
      <c r="K991" s="9">
        <f t="shared" si="34"/>
        <v>-18930.551571449469</v>
      </c>
      <c r="N991" s="12"/>
      <c r="O991" s="13"/>
      <c r="P991" s="13"/>
      <c r="Q991" s="13"/>
      <c r="R991" s="13"/>
    </row>
    <row r="992" spans="1:18" x14ac:dyDescent="0.25">
      <c r="A992" s="7">
        <v>1510</v>
      </c>
      <c r="B992" s="7">
        <v>2009</v>
      </c>
      <c r="C992" s="8" t="s">
        <v>132</v>
      </c>
      <c r="D992" s="8" t="s">
        <v>266</v>
      </c>
      <c r="E992" s="8" t="s">
        <v>38</v>
      </c>
      <c r="F992" s="7" t="s">
        <v>39</v>
      </c>
      <c r="G992" s="8" t="s">
        <v>22</v>
      </c>
      <c r="H992" s="8" t="s">
        <v>132</v>
      </c>
      <c r="I992" s="9">
        <v>-272319</v>
      </c>
      <c r="J992" s="9">
        <f>'[1]Rates for Discussion'!$D$9</f>
        <v>1118.7938637421748</v>
      </c>
      <c r="K992" s="9">
        <f t="shared" ref="K992:K1005" si="35">(I992*J992)/2000</f>
        <v>-152334.41309020267</v>
      </c>
      <c r="N992" s="12"/>
      <c r="O992" s="13"/>
      <c r="P992" s="13"/>
      <c r="Q992" s="13"/>
      <c r="R992" s="13"/>
    </row>
    <row r="993" spans="1:18" x14ac:dyDescent="0.25">
      <c r="A993" s="7">
        <v>1511</v>
      </c>
      <c r="B993" s="7">
        <v>2009</v>
      </c>
      <c r="C993" s="8" t="s">
        <v>80</v>
      </c>
      <c r="D993" s="8" t="s">
        <v>266</v>
      </c>
      <c r="E993" s="8" t="s">
        <v>38</v>
      </c>
      <c r="F993" s="7" t="s">
        <v>39</v>
      </c>
      <c r="G993" s="8" t="s">
        <v>22</v>
      </c>
      <c r="H993" s="8" t="s">
        <v>80</v>
      </c>
      <c r="I993" s="9">
        <v>-446690</v>
      </c>
      <c r="J993" s="9">
        <f>'[1]Rates for Discussion'!$D$9</f>
        <v>1118.7938637421748</v>
      </c>
      <c r="K993" s="9">
        <f t="shared" si="35"/>
        <v>-249877.01549749603</v>
      </c>
      <c r="N993" s="12"/>
      <c r="O993" s="13"/>
      <c r="P993" s="13"/>
      <c r="Q993" s="13"/>
      <c r="R993" s="13"/>
    </row>
    <row r="994" spans="1:18" x14ac:dyDescent="0.25">
      <c r="A994" s="7">
        <v>1512</v>
      </c>
      <c r="B994" s="7">
        <v>2009</v>
      </c>
      <c r="C994" s="8" t="s">
        <v>248</v>
      </c>
      <c r="D994" s="8" t="s">
        <v>266</v>
      </c>
      <c r="E994" s="8" t="s">
        <v>38</v>
      </c>
      <c r="F994" s="7" t="s">
        <v>39</v>
      </c>
      <c r="G994" s="8" t="s">
        <v>22</v>
      </c>
      <c r="H994" s="8" t="s">
        <v>248</v>
      </c>
      <c r="I994" s="9">
        <v>-3532</v>
      </c>
      <c r="J994" s="9">
        <f>'[1]Rates for Discussion'!$D$9</f>
        <v>1118.7938637421748</v>
      </c>
      <c r="K994" s="9">
        <f t="shared" si="35"/>
        <v>-1975.7899633686809</v>
      </c>
      <c r="N994" s="12"/>
      <c r="O994" s="13"/>
      <c r="P994" s="13"/>
      <c r="Q994" s="13"/>
      <c r="R994" s="13"/>
    </row>
    <row r="995" spans="1:18" x14ac:dyDescent="0.25">
      <c r="A995" s="7">
        <v>1513</v>
      </c>
      <c r="B995" s="7">
        <v>2009</v>
      </c>
      <c r="C995" s="8" t="s">
        <v>249</v>
      </c>
      <c r="D995" s="8" t="s">
        <v>266</v>
      </c>
      <c r="E995" s="8" t="s">
        <v>38</v>
      </c>
      <c r="F995" s="7" t="s">
        <v>39</v>
      </c>
      <c r="G995" s="8" t="s">
        <v>22</v>
      </c>
      <c r="H995" s="8" t="s">
        <v>249</v>
      </c>
      <c r="I995" s="9">
        <v>-35</v>
      </c>
      <c r="J995" s="9">
        <f>'[1]Rates for Discussion'!$D$9</f>
        <v>1118.7938637421748</v>
      </c>
      <c r="K995" s="9">
        <f t="shared" si="35"/>
        <v>-19.578892615488062</v>
      </c>
      <c r="N995" s="12"/>
      <c r="O995" s="13"/>
      <c r="P995" s="13"/>
      <c r="Q995" s="13"/>
      <c r="R995" s="13"/>
    </row>
    <row r="996" spans="1:18" x14ac:dyDescent="0.25">
      <c r="A996" s="7">
        <v>1514</v>
      </c>
      <c r="B996" s="7">
        <v>2009</v>
      </c>
      <c r="C996" s="8" t="s">
        <v>250</v>
      </c>
      <c r="D996" s="8" t="s">
        <v>266</v>
      </c>
      <c r="E996" s="8" t="s">
        <v>38</v>
      </c>
      <c r="F996" s="7" t="s">
        <v>39</v>
      </c>
      <c r="G996" s="8" t="s">
        <v>22</v>
      </c>
      <c r="H996" s="8" t="s">
        <v>250</v>
      </c>
      <c r="I996" s="9">
        <v>-10967</v>
      </c>
      <c r="J996" s="9">
        <f>'[1]Rates for Discussion'!$D$9</f>
        <v>1118.7938637421748</v>
      </c>
      <c r="K996" s="9">
        <f t="shared" si="35"/>
        <v>-6134.906151830216</v>
      </c>
      <c r="N996" s="12"/>
      <c r="O996" s="13"/>
      <c r="P996" s="13"/>
      <c r="Q996" s="13"/>
      <c r="R996" s="13"/>
    </row>
    <row r="997" spans="1:18" x14ac:dyDescent="0.25">
      <c r="A997" s="7">
        <v>1515</v>
      </c>
      <c r="B997" s="7">
        <v>2009</v>
      </c>
      <c r="C997" s="8" t="s">
        <v>251</v>
      </c>
      <c r="D997" s="8" t="s">
        <v>266</v>
      </c>
      <c r="E997" s="8" t="s">
        <v>38</v>
      </c>
      <c r="F997" s="7" t="s">
        <v>39</v>
      </c>
      <c r="G997" s="8" t="s">
        <v>22</v>
      </c>
      <c r="H997" s="8" t="s">
        <v>251</v>
      </c>
      <c r="I997" s="9">
        <v>-502250</v>
      </c>
      <c r="J997" s="9">
        <f>'[1]Rates for Discussion'!$D$9</f>
        <v>1118.7938637421748</v>
      </c>
      <c r="K997" s="9">
        <f t="shared" si="35"/>
        <v>-280957.10903225368</v>
      </c>
      <c r="N997" s="12"/>
      <c r="O997" s="13"/>
      <c r="P997" s="13"/>
      <c r="Q997" s="13"/>
      <c r="R997" s="13"/>
    </row>
    <row r="998" spans="1:18" x14ac:dyDescent="0.25">
      <c r="A998" s="7">
        <v>1516</v>
      </c>
      <c r="B998" s="7">
        <v>2009</v>
      </c>
      <c r="C998" s="8" t="s">
        <v>81</v>
      </c>
      <c r="D998" s="8" t="s">
        <v>266</v>
      </c>
      <c r="E998" s="8" t="s">
        <v>38</v>
      </c>
      <c r="F998" s="7" t="s">
        <v>39</v>
      </c>
      <c r="G998" s="8" t="s">
        <v>22</v>
      </c>
      <c r="H998" s="8" t="s">
        <v>81</v>
      </c>
      <c r="I998" s="9">
        <v>-2294</v>
      </c>
      <c r="J998" s="9">
        <f>'[1]Rates for Discussion'!$D$9</f>
        <v>1118.7938637421748</v>
      </c>
      <c r="K998" s="9">
        <f t="shared" si="35"/>
        <v>-1283.2565617122746</v>
      </c>
      <c r="N998" s="12"/>
      <c r="O998" s="13"/>
      <c r="P998" s="13"/>
      <c r="Q998" s="13"/>
      <c r="R998" s="13"/>
    </row>
    <row r="999" spans="1:18" x14ac:dyDescent="0.25">
      <c r="A999" s="7">
        <v>1517</v>
      </c>
      <c r="B999" s="7">
        <v>2009</v>
      </c>
      <c r="C999" s="8" t="s">
        <v>253</v>
      </c>
      <c r="D999" s="8" t="s">
        <v>266</v>
      </c>
      <c r="E999" s="8" t="s">
        <v>38</v>
      </c>
      <c r="F999" s="7" t="s">
        <v>39</v>
      </c>
      <c r="G999" s="8" t="s">
        <v>22</v>
      </c>
      <c r="H999" s="8" t="s">
        <v>253</v>
      </c>
      <c r="I999" s="9">
        <v>-71305</v>
      </c>
      <c r="J999" s="9">
        <f>'[1]Rates for Discussion'!$D$9</f>
        <v>1118.7938637421748</v>
      </c>
      <c r="K999" s="9">
        <f t="shared" si="35"/>
        <v>-39887.798227067891</v>
      </c>
      <c r="N999" s="12"/>
      <c r="O999" s="13"/>
      <c r="P999" s="13"/>
      <c r="Q999" s="13"/>
      <c r="R999" s="13"/>
    </row>
    <row r="1000" spans="1:18" x14ac:dyDescent="0.25">
      <c r="A1000" s="7">
        <v>1518</v>
      </c>
      <c r="B1000" s="7">
        <v>2009</v>
      </c>
      <c r="C1000" s="8" t="s">
        <v>255</v>
      </c>
      <c r="D1000" s="8" t="s">
        <v>266</v>
      </c>
      <c r="E1000" s="8" t="s">
        <v>38</v>
      </c>
      <c r="F1000" s="7" t="s">
        <v>39</v>
      </c>
      <c r="G1000" s="8" t="s">
        <v>22</v>
      </c>
      <c r="H1000" s="8" t="s">
        <v>255</v>
      </c>
      <c r="I1000" s="9">
        <v>-14698</v>
      </c>
      <c r="J1000" s="9">
        <f>'[1]Rates for Discussion'!$D$9</f>
        <v>1118.7938637421748</v>
      </c>
      <c r="K1000" s="9">
        <f t="shared" si="35"/>
        <v>-8222.0161046412431</v>
      </c>
      <c r="N1000" s="12"/>
      <c r="O1000" s="13"/>
      <c r="P1000" s="13"/>
      <c r="Q1000" s="13"/>
      <c r="R1000" s="13"/>
    </row>
    <row r="1001" spans="1:18" x14ac:dyDescent="0.25">
      <c r="A1001" s="7">
        <v>1519</v>
      </c>
      <c r="B1001" s="7">
        <v>2009</v>
      </c>
      <c r="C1001" s="8" t="s">
        <v>83</v>
      </c>
      <c r="D1001" s="8" t="s">
        <v>266</v>
      </c>
      <c r="E1001" s="8" t="s">
        <v>38</v>
      </c>
      <c r="F1001" s="7" t="s">
        <v>39</v>
      </c>
      <c r="G1001" s="8" t="s">
        <v>22</v>
      </c>
      <c r="H1001" s="8" t="s">
        <v>83</v>
      </c>
      <c r="I1001" s="9">
        <v>-297158</v>
      </c>
      <c r="J1001" s="9">
        <f>'[1]Rates for Discussion'!$D$9</f>
        <v>1118.7938637421748</v>
      </c>
      <c r="K1001" s="9">
        <f t="shared" si="35"/>
        <v>-166229.27348094858</v>
      </c>
      <c r="N1001" s="12"/>
      <c r="O1001" s="13"/>
      <c r="P1001" s="13"/>
      <c r="Q1001" s="13"/>
      <c r="R1001" s="13"/>
    </row>
    <row r="1002" spans="1:18" x14ac:dyDescent="0.25">
      <c r="A1002" s="7">
        <v>1520</v>
      </c>
      <c r="B1002" s="7">
        <v>2009</v>
      </c>
      <c r="C1002" s="8" t="s">
        <v>256</v>
      </c>
      <c r="D1002" s="8" t="s">
        <v>266</v>
      </c>
      <c r="E1002" s="8" t="s">
        <v>38</v>
      </c>
      <c r="F1002" s="7" t="s">
        <v>39</v>
      </c>
      <c r="G1002" s="8" t="s">
        <v>22</v>
      </c>
      <c r="H1002" s="8" t="s">
        <v>256</v>
      </c>
      <c r="I1002" s="9">
        <v>-4687</v>
      </c>
      <c r="J1002" s="9">
        <f>'[1]Rates for Discussion'!$D$9</f>
        <v>1118.7938637421748</v>
      </c>
      <c r="K1002" s="9">
        <f t="shared" si="35"/>
        <v>-2621.8934196797863</v>
      </c>
      <c r="N1002" s="12"/>
      <c r="O1002" s="13"/>
      <c r="P1002" s="13"/>
      <c r="Q1002" s="13"/>
      <c r="R1002" s="13"/>
    </row>
    <row r="1003" spans="1:18" x14ac:dyDescent="0.25">
      <c r="A1003" s="7">
        <v>1521</v>
      </c>
      <c r="B1003" s="7">
        <v>2009</v>
      </c>
      <c r="C1003" s="8" t="s">
        <v>257</v>
      </c>
      <c r="D1003" s="8" t="s">
        <v>266</v>
      </c>
      <c r="E1003" s="8" t="s">
        <v>38</v>
      </c>
      <c r="F1003" s="7" t="s">
        <v>39</v>
      </c>
      <c r="G1003" s="8" t="s">
        <v>22</v>
      </c>
      <c r="H1003" s="8" t="s">
        <v>257</v>
      </c>
      <c r="I1003" s="9">
        <v>-10850</v>
      </c>
      <c r="J1003" s="9">
        <f>'[1]Rates for Discussion'!$D$9</f>
        <v>1118.7938637421748</v>
      </c>
      <c r="K1003" s="9">
        <f t="shared" si="35"/>
        <v>-6069.4567108012989</v>
      </c>
      <c r="N1003" s="12"/>
      <c r="O1003" s="13"/>
      <c r="P1003" s="13"/>
      <c r="Q1003" s="13"/>
      <c r="R1003" s="13"/>
    </row>
    <row r="1004" spans="1:18" x14ac:dyDescent="0.25">
      <c r="A1004" s="7">
        <v>1522</v>
      </c>
      <c r="B1004" s="7">
        <v>2009</v>
      </c>
      <c r="C1004" s="8" t="s">
        <v>260</v>
      </c>
      <c r="D1004" s="8" t="s">
        <v>266</v>
      </c>
      <c r="E1004" s="8" t="s">
        <v>38</v>
      </c>
      <c r="F1004" s="7" t="s">
        <v>39</v>
      </c>
      <c r="G1004" s="8" t="s">
        <v>22</v>
      </c>
      <c r="H1004" s="8" t="s">
        <v>260</v>
      </c>
      <c r="I1004" s="9">
        <v>-3013</v>
      </c>
      <c r="J1004" s="9">
        <f>'[1]Rates for Discussion'!$D$9</f>
        <v>1118.7938637421748</v>
      </c>
      <c r="K1004" s="9">
        <f t="shared" si="35"/>
        <v>-1685.4629557275862</v>
      </c>
      <c r="N1004" s="12"/>
      <c r="O1004" s="13"/>
      <c r="P1004" s="13"/>
      <c r="Q1004" s="13"/>
      <c r="R1004" s="13"/>
    </row>
    <row r="1005" spans="1:18" x14ac:dyDescent="0.25">
      <c r="A1005" s="7">
        <v>1523</v>
      </c>
      <c r="B1005" s="7">
        <v>2009</v>
      </c>
      <c r="C1005" s="8" t="s">
        <v>263</v>
      </c>
      <c r="D1005" s="8" t="s">
        <v>266</v>
      </c>
      <c r="E1005" s="8" t="s">
        <v>38</v>
      </c>
      <c r="F1005" s="7" t="s">
        <v>39</v>
      </c>
      <c r="G1005" s="8" t="s">
        <v>22</v>
      </c>
      <c r="H1005" s="8" t="s">
        <v>263</v>
      </c>
      <c r="I1005" s="9">
        <v>-80</v>
      </c>
      <c r="J1005" s="9">
        <f>'[1]Rates for Discussion'!$D$9</f>
        <v>1118.7938637421748</v>
      </c>
      <c r="K1005" s="9">
        <f t="shared" si="35"/>
        <v>-44.751754549686993</v>
      </c>
      <c r="N1005" s="12"/>
      <c r="O1005" s="13"/>
      <c r="P1005" s="13"/>
      <c r="Q1005" s="13"/>
      <c r="R1005" s="13"/>
    </row>
    <row r="1006" spans="1:18" x14ac:dyDescent="0.25">
      <c r="A1006" s="7">
        <v>1571</v>
      </c>
      <c r="B1006" s="7">
        <v>2010</v>
      </c>
      <c r="C1006" s="8" t="s">
        <v>18</v>
      </c>
      <c r="D1006" s="8" t="s">
        <v>19</v>
      </c>
      <c r="E1006" s="8" t="s">
        <v>20</v>
      </c>
      <c r="F1006" s="7" t="s">
        <v>21</v>
      </c>
      <c r="G1006" s="8" t="s">
        <v>22</v>
      </c>
      <c r="H1006" s="8" t="s">
        <v>18</v>
      </c>
      <c r="I1006" s="9">
        <v>88025.31</v>
      </c>
      <c r="J1006" s="10">
        <v>0</v>
      </c>
      <c r="K1006" s="10">
        <f>(J1006*I1006)/2000</f>
        <v>0</v>
      </c>
      <c r="L1006" s="10"/>
      <c r="M1006" s="11" t="s">
        <v>23</v>
      </c>
      <c r="N1006" s="12"/>
      <c r="O1006" s="13"/>
      <c r="P1006" s="13"/>
      <c r="Q1006" s="13"/>
      <c r="R1006" s="13"/>
    </row>
    <row r="1007" spans="1:18" x14ac:dyDescent="0.25">
      <c r="A1007" s="7">
        <v>1572</v>
      </c>
      <c r="B1007" s="7">
        <v>2010</v>
      </c>
      <c r="C1007" s="8" t="s">
        <v>24</v>
      </c>
      <c r="D1007" s="8" t="s">
        <v>19</v>
      </c>
      <c r="E1007" s="8" t="s">
        <v>20</v>
      </c>
      <c r="F1007" s="7" t="s">
        <v>21</v>
      </c>
      <c r="G1007" s="8" t="s">
        <v>22</v>
      </c>
      <c r="H1007" s="8" t="s">
        <v>24</v>
      </c>
      <c r="I1007" s="9">
        <v>366338.20400000003</v>
      </c>
      <c r="J1007" s="10">
        <v>0</v>
      </c>
      <c r="K1007" s="10">
        <f>(J1007*I1007)/2000</f>
        <v>0</v>
      </c>
      <c r="L1007" s="10"/>
      <c r="M1007" s="11" t="s">
        <v>23</v>
      </c>
      <c r="N1007" s="12"/>
      <c r="O1007" s="13"/>
      <c r="P1007" s="13"/>
      <c r="Q1007" s="13"/>
      <c r="R1007" s="13"/>
    </row>
    <row r="1008" spans="1:18" x14ac:dyDescent="0.25">
      <c r="A1008" s="7">
        <v>1573</v>
      </c>
      <c r="B1008" s="7">
        <v>2010</v>
      </c>
      <c r="C1008" s="8" t="s">
        <v>25</v>
      </c>
      <c r="D1008" s="8" t="s">
        <v>19</v>
      </c>
      <c r="E1008" s="8" t="s">
        <v>20</v>
      </c>
      <c r="F1008" s="7" t="s">
        <v>21</v>
      </c>
      <c r="G1008" s="8" t="s">
        <v>22</v>
      </c>
      <c r="H1008" s="8" t="s">
        <v>25</v>
      </c>
      <c r="I1008" s="9">
        <v>13051.4</v>
      </c>
      <c r="J1008" s="10">
        <v>0</v>
      </c>
      <c r="K1008" s="10">
        <f>(J1008*I1008)/2000</f>
        <v>0</v>
      </c>
      <c r="L1008" s="10"/>
      <c r="M1008" s="11" t="s">
        <v>23</v>
      </c>
      <c r="N1008" s="12"/>
      <c r="O1008" s="13"/>
      <c r="P1008" s="13"/>
      <c r="Q1008" s="13"/>
      <c r="R1008" s="13"/>
    </row>
    <row r="1009" spans="1:19" x14ac:dyDescent="0.25">
      <c r="A1009" s="7">
        <v>1574</v>
      </c>
      <c r="B1009" s="7">
        <v>2010</v>
      </c>
      <c r="C1009" s="8" t="s">
        <v>26</v>
      </c>
      <c r="D1009" s="8" t="s">
        <v>19</v>
      </c>
      <c r="E1009" s="8" t="s">
        <v>20</v>
      </c>
      <c r="F1009" s="7" t="s">
        <v>21</v>
      </c>
      <c r="G1009" s="8" t="s">
        <v>22</v>
      </c>
      <c r="H1009" s="8" t="s">
        <v>26</v>
      </c>
      <c r="I1009" s="9">
        <v>101676.9</v>
      </c>
      <c r="J1009" s="10">
        <v>0</v>
      </c>
      <c r="K1009" s="10">
        <f>(J1009*I1009)/2000</f>
        <v>0</v>
      </c>
      <c r="L1009" s="10"/>
      <c r="M1009" s="11" t="s">
        <v>23</v>
      </c>
      <c r="N1009" s="12"/>
      <c r="O1009" s="13"/>
      <c r="P1009" s="13"/>
      <c r="Q1009" s="13"/>
      <c r="R1009" s="13"/>
    </row>
    <row r="1010" spans="1:19" x14ac:dyDescent="0.25">
      <c r="A1010" s="7">
        <v>1576</v>
      </c>
      <c r="B1010" s="7">
        <v>2010</v>
      </c>
      <c r="C1010" s="8" t="s">
        <v>27</v>
      </c>
      <c r="D1010" s="8" t="s">
        <v>19</v>
      </c>
      <c r="E1010" s="8" t="s">
        <v>20</v>
      </c>
      <c r="F1010" s="7" t="s">
        <v>21</v>
      </c>
      <c r="G1010" s="8" t="s">
        <v>22</v>
      </c>
      <c r="H1010" s="8" t="s">
        <v>27</v>
      </c>
      <c r="I1010" s="9">
        <v>360504.88400000002</v>
      </c>
      <c r="J1010" s="10">
        <v>0</v>
      </c>
      <c r="K1010" s="10">
        <f>(J1010*I1010)/2000</f>
        <v>0</v>
      </c>
      <c r="L1010" s="10"/>
      <c r="M1010" s="11" t="s">
        <v>23</v>
      </c>
      <c r="N1010" s="12"/>
      <c r="O1010" s="13"/>
      <c r="P1010" s="13"/>
      <c r="Q1010" s="13"/>
      <c r="R1010" s="13"/>
    </row>
    <row r="1011" spans="1:19" x14ac:dyDescent="0.2">
      <c r="A1011" s="7">
        <v>1578</v>
      </c>
      <c r="B1011" s="7">
        <v>2010</v>
      </c>
      <c r="C1011" s="8" t="s">
        <v>55</v>
      </c>
      <c r="D1011" s="8" t="s">
        <v>56</v>
      </c>
      <c r="E1011" s="8" t="s">
        <v>20</v>
      </c>
      <c r="F1011" s="7" t="s">
        <v>57</v>
      </c>
      <c r="G1011" s="8" t="s">
        <v>22</v>
      </c>
      <c r="H1011" s="8" t="s">
        <v>55</v>
      </c>
      <c r="I1011" s="9">
        <v>2293375</v>
      </c>
      <c r="J1011" s="9">
        <f t="shared" ref="J1011:J1021" si="36">(K1011*2000)/I1011</f>
        <v>2459.3791415279557</v>
      </c>
      <c r="K1011" s="9">
        <f t="shared" ref="K1011:K1021" si="37">L1011*1.102311</f>
        <v>2820139.3193508377</v>
      </c>
      <c r="L1011" s="9">
        <v>2558388.0768229999</v>
      </c>
      <c r="M1011" s="14"/>
      <c r="N1011" s="12"/>
      <c r="O1011" s="13"/>
      <c r="P1011" s="13"/>
      <c r="Q1011" s="13"/>
      <c r="R1011" s="13"/>
      <c r="S1011" s="7" t="s">
        <v>61</v>
      </c>
    </row>
    <row r="1012" spans="1:19" x14ac:dyDescent="0.2">
      <c r="A1012" s="7">
        <v>1579</v>
      </c>
      <c r="B1012" s="7">
        <v>2010</v>
      </c>
      <c r="C1012" s="8" t="s">
        <v>63</v>
      </c>
      <c r="D1012" s="8" t="s">
        <v>56</v>
      </c>
      <c r="E1012" s="8" t="s">
        <v>20</v>
      </c>
      <c r="F1012" s="7" t="s">
        <v>57</v>
      </c>
      <c r="G1012" s="8" t="s">
        <v>22</v>
      </c>
      <c r="H1012" s="8" t="s">
        <v>63</v>
      </c>
      <c r="I1012" s="9">
        <v>2904730</v>
      </c>
      <c r="J1012" s="9">
        <f t="shared" si="36"/>
        <v>2253.7140624002409</v>
      </c>
      <c r="K1012" s="9">
        <f t="shared" si="37"/>
        <v>3273215.424237926</v>
      </c>
      <c r="L1012" s="9">
        <v>2969411.9211709998</v>
      </c>
      <c r="M1012" s="14"/>
      <c r="N1012" s="12"/>
      <c r="O1012" s="13"/>
      <c r="P1012" s="13"/>
      <c r="Q1012" s="13"/>
      <c r="R1012" s="13"/>
      <c r="S1012" s="7" t="s">
        <v>61</v>
      </c>
    </row>
    <row r="1013" spans="1:19" x14ac:dyDescent="0.25">
      <c r="A1013" s="7">
        <v>1580</v>
      </c>
      <c r="B1013" s="7">
        <v>2010</v>
      </c>
      <c r="C1013" s="8" t="s">
        <v>40</v>
      </c>
      <c r="D1013" s="8" t="s">
        <v>56</v>
      </c>
      <c r="E1013" s="8" t="s">
        <v>20</v>
      </c>
      <c r="F1013" s="7" t="s">
        <v>41</v>
      </c>
      <c r="G1013" s="8" t="s">
        <v>22</v>
      </c>
      <c r="H1013" s="8" t="s">
        <v>40</v>
      </c>
      <c r="I1013" s="9">
        <v>197771.9</v>
      </c>
      <c r="J1013" s="9">
        <f t="shared" si="36"/>
        <v>1048.0399821103836</v>
      </c>
      <c r="K1013" s="9">
        <f t="shared" si="37"/>
        <v>103636.42926896828</v>
      </c>
      <c r="L1013" s="9">
        <v>94017.413660000006</v>
      </c>
      <c r="N1013" s="12"/>
      <c r="O1013" s="13"/>
      <c r="P1013" s="13"/>
      <c r="Q1013" s="13"/>
      <c r="R1013" s="13"/>
      <c r="S1013" s="7" t="s">
        <v>34</v>
      </c>
    </row>
    <row r="1014" spans="1:19" x14ac:dyDescent="0.25">
      <c r="A1014" s="7">
        <v>1581</v>
      </c>
      <c r="B1014" s="7">
        <v>2010</v>
      </c>
      <c r="C1014" s="8" t="s">
        <v>43</v>
      </c>
      <c r="D1014" s="8" t="s">
        <v>56</v>
      </c>
      <c r="E1014" s="8" t="s">
        <v>20</v>
      </c>
      <c r="F1014" s="7" t="s">
        <v>41</v>
      </c>
      <c r="G1014" s="8" t="s">
        <v>22</v>
      </c>
      <c r="H1014" s="8" t="s">
        <v>43</v>
      </c>
      <c r="I1014" s="9">
        <v>418445.701</v>
      </c>
      <c r="J1014" s="9">
        <f t="shared" si="36"/>
        <v>852.04390676417449</v>
      </c>
      <c r="K1014" s="9">
        <f t="shared" si="37"/>
        <v>178267.05492435681</v>
      </c>
      <c r="L1014" s="9">
        <v>161721.19748814701</v>
      </c>
      <c r="N1014" s="12"/>
      <c r="O1014" s="13"/>
      <c r="P1014" s="13"/>
      <c r="Q1014" s="13"/>
      <c r="R1014" s="13"/>
      <c r="S1014" s="7" t="s">
        <v>34</v>
      </c>
    </row>
    <row r="1015" spans="1:19" x14ac:dyDescent="0.25">
      <c r="A1015" s="7">
        <v>1582</v>
      </c>
      <c r="B1015" s="7">
        <v>2010</v>
      </c>
      <c r="C1015" s="8" t="s">
        <v>47</v>
      </c>
      <c r="D1015" s="8" t="s">
        <v>56</v>
      </c>
      <c r="E1015" s="8" t="s">
        <v>20</v>
      </c>
      <c r="F1015" s="7" t="s">
        <v>41</v>
      </c>
      <c r="G1015" s="8" t="s">
        <v>22</v>
      </c>
      <c r="H1015" s="8" t="s">
        <v>47</v>
      </c>
      <c r="I1015" s="9">
        <v>1541236</v>
      </c>
      <c r="J1015" s="9">
        <f t="shared" si="36"/>
        <v>802.12478285881059</v>
      </c>
      <c r="K1015" s="9">
        <f t="shared" si="37"/>
        <v>618131.79591709084</v>
      </c>
      <c r="L1015" s="16">
        <v>560759.89073599991</v>
      </c>
      <c r="N1015" s="12"/>
      <c r="O1015" s="13"/>
      <c r="P1015" s="13"/>
      <c r="Q1015" s="13"/>
      <c r="R1015" s="13"/>
      <c r="S1015" s="7" t="s">
        <v>34</v>
      </c>
    </row>
    <row r="1016" spans="1:19" x14ac:dyDescent="0.25">
      <c r="A1016" s="7">
        <v>1583</v>
      </c>
      <c r="B1016" s="7">
        <v>2010</v>
      </c>
      <c r="C1016" s="8" t="s">
        <v>51</v>
      </c>
      <c r="D1016" s="8" t="s">
        <v>56</v>
      </c>
      <c r="E1016" s="8" t="s">
        <v>20</v>
      </c>
      <c r="F1016" s="7" t="s">
        <v>41</v>
      </c>
      <c r="G1016" s="8" t="s">
        <v>22</v>
      </c>
      <c r="H1016" s="8" t="s">
        <v>51</v>
      </c>
      <c r="I1016" s="9">
        <v>1441302.4</v>
      </c>
      <c r="J1016" s="9">
        <f t="shared" si="36"/>
        <v>853.14312133657666</v>
      </c>
      <c r="K1016" s="9">
        <f t="shared" si="37"/>
        <v>614818.61416294961</v>
      </c>
      <c r="L1016" s="9">
        <v>557754.22196</v>
      </c>
      <c r="N1016" s="12"/>
      <c r="O1016" s="13"/>
      <c r="P1016" s="13"/>
      <c r="Q1016" s="13"/>
      <c r="R1016" s="13"/>
      <c r="S1016" s="7" t="s">
        <v>34</v>
      </c>
    </row>
    <row r="1017" spans="1:19" x14ac:dyDescent="0.25">
      <c r="A1017" s="7">
        <v>1584</v>
      </c>
      <c r="B1017" s="7">
        <v>2010</v>
      </c>
      <c r="C1017" s="8" t="s">
        <v>52</v>
      </c>
      <c r="D1017" s="8" t="s">
        <v>56</v>
      </c>
      <c r="E1017" s="8" t="s">
        <v>20</v>
      </c>
      <c r="F1017" s="7" t="s">
        <v>41</v>
      </c>
      <c r="G1017" s="8" t="s">
        <v>22</v>
      </c>
      <c r="H1017" s="8" t="s">
        <v>52</v>
      </c>
      <c r="I1017" s="9">
        <v>410625.5</v>
      </c>
      <c r="J1017" s="9">
        <f t="shared" si="36"/>
        <v>1003.9238425075457</v>
      </c>
      <c r="K1017" s="9">
        <f t="shared" si="37"/>
        <v>206118.36489579111</v>
      </c>
      <c r="L1017" s="9">
        <v>186987.48801</v>
      </c>
      <c r="N1017" s="12"/>
      <c r="O1017" s="13"/>
      <c r="P1017" s="13"/>
      <c r="Q1017" s="13"/>
      <c r="R1017" s="13"/>
      <c r="S1017" s="7" t="s">
        <v>34</v>
      </c>
    </row>
    <row r="1018" spans="1:19" x14ac:dyDescent="0.25">
      <c r="A1018" s="7">
        <v>1587</v>
      </c>
      <c r="B1018" s="7">
        <v>2010</v>
      </c>
      <c r="C1018" s="8" t="s">
        <v>28</v>
      </c>
      <c r="D1018" s="8" t="s">
        <v>29</v>
      </c>
      <c r="E1018" s="8" t="s">
        <v>20</v>
      </c>
      <c r="F1018" s="7" t="s">
        <v>30</v>
      </c>
      <c r="G1018" s="8" t="s">
        <v>22</v>
      </c>
      <c r="H1018" s="8" t="s">
        <v>28</v>
      </c>
      <c r="I1018" s="9">
        <v>113.77</v>
      </c>
      <c r="J1018" s="9">
        <f t="shared" si="36"/>
        <v>2093.3542823985194</v>
      </c>
      <c r="K1018" s="9">
        <f t="shared" si="37"/>
        <v>119.08045835423978</v>
      </c>
      <c r="L1018" s="9">
        <v>108.02800512218401</v>
      </c>
      <c r="N1018" s="12"/>
      <c r="O1018" s="13"/>
      <c r="P1018" s="13"/>
      <c r="Q1018" s="13"/>
      <c r="R1018" s="13"/>
      <c r="S1018" s="7" t="s">
        <v>34</v>
      </c>
    </row>
    <row r="1019" spans="1:19" x14ac:dyDescent="0.25">
      <c r="A1019" s="7">
        <v>1590</v>
      </c>
      <c r="B1019" s="7">
        <v>2010</v>
      </c>
      <c r="C1019" s="8" t="s">
        <v>44</v>
      </c>
      <c r="D1019" s="8" t="s">
        <v>29</v>
      </c>
      <c r="E1019" s="8" t="s">
        <v>20</v>
      </c>
      <c r="F1019" s="7" t="s">
        <v>41</v>
      </c>
      <c r="G1019" s="8" t="s">
        <v>22</v>
      </c>
      <c r="H1019" s="8" t="s">
        <v>44</v>
      </c>
      <c r="I1019" s="9">
        <v>11884.6</v>
      </c>
      <c r="J1019" s="9">
        <f t="shared" si="36"/>
        <v>1778.949592432009</v>
      </c>
      <c r="K1019" s="9">
        <f t="shared" si="37"/>
        <v>10571.052163108727</v>
      </c>
      <c r="L1019" s="9">
        <v>9589.8999130995944</v>
      </c>
      <c r="N1019" s="12"/>
      <c r="O1019" s="13"/>
      <c r="P1019" s="13"/>
      <c r="Q1019" s="13"/>
      <c r="R1019" s="13"/>
      <c r="S1019" s="7" t="s">
        <v>34</v>
      </c>
    </row>
    <row r="1020" spans="1:19" x14ac:dyDescent="0.25">
      <c r="A1020" s="7">
        <v>1591</v>
      </c>
      <c r="B1020" s="7">
        <v>2010</v>
      </c>
      <c r="C1020" s="8" t="s">
        <v>45</v>
      </c>
      <c r="D1020" s="8" t="s">
        <v>29</v>
      </c>
      <c r="E1020" s="8" t="s">
        <v>20</v>
      </c>
      <c r="F1020" s="7" t="s">
        <v>41</v>
      </c>
      <c r="G1020" s="8" t="s">
        <v>22</v>
      </c>
      <c r="H1020" s="8" t="s">
        <v>45</v>
      </c>
      <c r="I1020" s="9">
        <v>62288.3</v>
      </c>
      <c r="J1020" s="9">
        <f t="shared" si="36"/>
        <v>1250.8379732879328</v>
      </c>
      <c r="K1020" s="9">
        <f t="shared" si="37"/>
        <v>38956.285465775371</v>
      </c>
      <c r="L1020" s="9">
        <v>35340.557670000002</v>
      </c>
      <c r="N1020" s="12"/>
      <c r="O1020" s="13"/>
      <c r="P1020" s="13"/>
      <c r="Q1020" s="13"/>
      <c r="R1020" s="13"/>
      <c r="S1020" s="7" t="s">
        <v>34</v>
      </c>
    </row>
    <row r="1021" spans="1:19" x14ac:dyDescent="0.25">
      <c r="A1021" s="7">
        <v>1592</v>
      </c>
      <c r="B1021" s="7">
        <v>2010</v>
      </c>
      <c r="C1021" s="8" t="s">
        <v>46</v>
      </c>
      <c r="D1021" s="8" t="s">
        <v>29</v>
      </c>
      <c r="E1021" s="8" t="s">
        <v>20</v>
      </c>
      <c r="F1021" s="7" t="s">
        <v>41</v>
      </c>
      <c r="G1021" s="8" t="s">
        <v>22</v>
      </c>
      <c r="H1021" s="8" t="s">
        <v>46</v>
      </c>
      <c r="I1021" s="9">
        <v>10272.1</v>
      </c>
      <c r="J1021" s="9">
        <f t="shared" si="36"/>
        <v>2012.6363069602537</v>
      </c>
      <c r="K1021" s="9">
        <f t="shared" si="37"/>
        <v>10337.000704363212</v>
      </c>
      <c r="L1021" s="9">
        <v>9377.5719414604519</v>
      </c>
      <c r="N1021" s="12"/>
      <c r="O1021" s="13"/>
      <c r="P1021" s="13"/>
      <c r="Q1021" s="13"/>
      <c r="R1021" s="13"/>
      <c r="S1021" s="7" t="s">
        <v>34</v>
      </c>
    </row>
    <row r="1022" spans="1:19" x14ac:dyDescent="0.25">
      <c r="A1022" s="7">
        <v>1594</v>
      </c>
      <c r="B1022" s="7">
        <v>2010</v>
      </c>
      <c r="C1022" s="8" t="s">
        <v>48</v>
      </c>
      <c r="D1022" s="8" t="s">
        <v>29</v>
      </c>
      <c r="E1022" s="8" t="s">
        <v>20</v>
      </c>
      <c r="F1022" s="7" t="s">
        <v>21</v>
      </c>
      <c r="G1022" s="8" t="s">
        <v>22</v>
      </c>
      <c r="H1022" s="8" t="s">
        <v>48</v>
      </c>
      <c r="I1022" s="9">
        <v>381270.98800000001</v>
      </c>
      <c r="J1022" s="10">
        <v>0</v>
      </c>
      <c r="K1022" s="10">
        <f>(J1022*I1022)/2000</f>
        <v>0</v>
      </c>
      <c r="L1022" s="10"/>
      <c r="M1022" s="11" t="s">
        <v>49</v>
      </c>
      <c r="N1022" s="12"/>
      <c r="O1022" s="13"/>
      <c r="P1022" s="13"/>
      <c r="Q1022" s="13"/>
      <c r="R1022" s="13"/>
    </row>
    <row r="1023" spans="1:19" x14ac:dyDescent="0.25">
      <c r="A1023" s="7">
        <v>1599</v>
      </c>
      <c r="B1023" s="7">
        <v>2010</v>
      </c>
      <c r="C1023" s="8" t="s">
        <v>53</v>
      </c>
      <c r="D1023" s="8" t="s">
        <v>29</v>
      </c>
      <c r="E1023" s="8" t="s">
        <v>20</v>
      </c>
      <c r="F1023" s="7" t="s">
        <v>41</v>
      </c>
      <c r="G1023" s="8" t="s">
        <v>22</v>
      </c>
      <c r="H1023" s="8" t="s">
        <v>53</v>
      </c>
      <c r="I1023" s="9">
        <v>8366.7000000000007</v>
      </c>
      <c r="J1023" s="9">
        <f>(K1023*2000)/I1023</f>
        <v>1870.3544180877277</v>
      </c>
      <c r="K1023" s="9">
        <f>L1023*1.102311</f>
        <v>7824.3471549072965</v>
      </c>
      <c r="L1023" s="9">
        <v>7098.1303415345546</v>
      </c>
      <c r="N1023" s="12"/>
      <c r="O1023" s="13"/>
      <c r="P1023" s="13"/>
      <c r="Q1023" s="13"/>
      <c r="R1023" s="13"/>
      <c r="S1023" s="7" t="s">
        <v>34</v>
      </c>
    </row>
    <row r="1024" spans="1:19" x14ac:dyDescent="0.25">
      <c r="A1024" s="7">
        <v>1600</v>
      </c>
      <c r="B1024" s="7">
        <v>2010</v>
      </c>
      <c r="C1024" s="8" t="s">
        <v>54</v>
      </c>
      <c r="D1024" s="8" t="s">
        <v>29</v>
      </c>
      <c r="E1024" s="8" t="s">
        <v>20</v>
      </c>
      <c r="F1024" s="7" t="s">
        <v>21</v>
      </c>
      <c r="G1024" s="8" t="s">
        <v>22</v>
      </c>
      <c r="H1024" s="8" t="s">
        <v>54</v>
      </c>
      <c r="I1024" s="9">
        <v>609654.95499999996</v>
      </c>
      <c r="J1024" s="10">
        <v>0</v>
      </c>
      <c r="K1024" s="10">
        <f>(J1024*I1024)/2000</f>
        <v>0</v>
      </c>
      <c r="L1024" s="10"/>
      <c r="M1024" s="11" t="s">
        <v>49</v>
      </c>
      <c r="N1024" s="12"/>
      <c r="O1024" s="13"/>
      <c r="P1024" s="13"/>
      <c r="Q1024" s="13"/>
      <c r="R1024" s="13"/>
    </row>
    <row r="1025" spans="1:19" x14ac:dyDescent="0.25">
      <c r="A1025" s="7">
        <v>1602</v>
      </c>
      <c r="B1025" s="7">
        <v>2010</v>
      </c>
      <c r="C1025" s="8" t="s">
        <v>94</v>
      </c>
      <c r="D1025" s="8" t="s">
        <v>90</v>
      </c>
      <c r="E1025" s="8" t="s">
        <v>91</v>
      </c>
      <c r="F1025" s="7" t="s">
        <v>39</v>
      </c>
      <c r="G1025" s="8" t="s">
        <v>22</v>
      </c>
      <c r="H1025" s="8" t="s">
        <v>94</v>
      </c>
      <c r="I1025" s="9">
        <v>20921</v>
      </c>
      <c r="J1025" s="9">
        <f>'[1]NWPP Emission Rates'!$E$29</f>
        <v>842.57929999999999</v>
      </c>
      <c r="K1025" s="9">
        <f>(I1025*J1025)/2000</f>
        <v>8813.8007676500001</v>
      </c>
      <c r="N1025" s="12"/>
      <c r="O1025" s="13"/>
      <c r="P1025" s="13"/>
      <c r="Q1025" s="13"/>
      <c r="R1025" s="13"/>
    </row>
    <row r="1026" spans="1:19" x14ac:dyDescent="0.25">
      <c r="A1026" s="7">
        <v>1603</v>
      </c>
      <c r="B1026" s="7">
        <v>2010</v>
      </c>
      <c r="C1026" s="8" t="s">
        <v>98</v>
      </c>
      <c r="D1026" s="8" t="s">
        <v>90</v>
      </c>
      <c r="E1026" s="8" t="s">
        <v>91</v>
      </c>
      <c r="F1026" s="7" t="s">
        <v>99</v>
      </c>
      <c r="G1026" s="8" t="s">
        <v>22</v>
      </c>
      <c r="H1026" s="8" t="s">
        <v>98</v>
      </c>
      <c r="I1026" s="9">
        <v>-753803</v>
      </c>
      <c r="J1026" s="10">
        <v>0</v>
      </c>
      <c r="K1026" s="10">
        <f>(J1026*I1026)/2000</f>
        <v>0</v>
      </c>
      <c r="L1026" s="10"/>
      <c r="M1026" s="11" t="s">
        <v>100</v>
      </c>
      <c r="N1026" s="12"/>
      <c r="O1026" s="13"/>
      <c r="P1026" s="13"/>
      <c r="Q1026" s="13"/>
      <c r="R1026" s="13"/>
    </row>
    <row r="1027" spans="1:19" x14ac:dyDescent="0.25">
      <c r="A1027" s="7">
        <v>1604</v>
      </c>
      <c r="B1027" s="7">
        <v>2010</v>
      </c>
      <c r="C1027" s="8" t="s">
        <v>69</v>
      </c>
      <c r="D1027" s="8" t="s">
        <v>90</v>
      </c>
      <c r="E1027" s="8" t="s">
        <v>91</v>
      </c>
      <c r="F1027" s="7" t="s">
        <v>21</v>
      </c>
      <c r="G1027" s="8" t="s">
        <v>22</v>
      </c>
      <c r="H1027" s="8" t="s">
        <v>69</v>
      </c>
      <c r="I1027" s="9">
        <v>7000</v>
      </c>
      <c r="J1027" s="10">
        <v>0</v>
      </c>
      <c r="K1027" s="10">
        <f>(J1027*I1027)/2000</f>
        <v>0</v>
      </c>
      <c r="L1027" s="10"/>
      <c r="M1027" s="11" t="s">
        <v>101</v>
      </c>
      <c r="N1027" s="12"/>
      <c r="O1027" s="13"/>
      <c r="P1027" s="13"/>
      <c r="Q1027" s="13"/>
      <c r="R1027" s="13"/>
    </row>
    <row r="1028" spans="1:19" x14ac:dyDescent="0.25">
      <c r="A1028" s="7">
        <v>1605</v>
      </c>
      <c r="B1028" s="7">
        <v>2010</v>
      </c>
      <c r="C1028" s="8" t="s">
        <v>103</v>
      </c>
      <c r="D1028" s="8" t="s">
        <v>90</v>
      </c>
      <c r="E1028" s="8" t="s">
        <v>91</v>
      </c>
      <c r="F1028" s="7" t="s">
        <v>39</v>
      </c>
      <c r="G1028" s="8" t="s">
        <v>22</v>
      </c>
      <c r="H1028" s="8" t="s">
        <v>103</v>
      </c>
      <c r="I1028" s="9">
        <v>406710</v>
      </c>
      <c r="J1028" s="9">
        <f>'[1]NWPP Emission Rates'!$E$29</f>
        <v>842.57929999999999</v>
      </c>
      <c r="K1028" s="9">
        <f>(I1028*J1028)/2000</f>
        <v>171342.7135515</v>
      </c>
      <c r="L1028" s="10"/>
      <c r="M1028" s="11" t="s">
        <v>104</v>
      </c>
      <c r="N1028" s="12"/>
      <c r="O1028" s="13"/>
      <c r="P1028" s="13"/>
      <c r="Q1028" s="13"/>
      <c r="R1028" s="13"/>
    </row>
    <row r="1029" spans="1:19" x14ac:dyDescent="0.25">
      <c r="A1029" s="7">
        <v>1607</v>
      </c>
      <c r="B1029" s="7">
        <v>2010</v>
      </c>
      <c r="C1029" s="8" t="s">
        <v>107</v>
      </c>
      <c r="D1029" s="8" t="s">
        <v>90</v>
      </c>
      <c r="E1029" s="8" t="s">
        <v>91</v>
      </c>
      <c r="F1029" s="7" t="s">
        <v>21</v>
      </c>
      <c r="G1029" s="8" t="s">
        <v>22</v>
      </c>
      <c r="H1029" s="8" t="s">
        <v>107</v>
      </c>
      <c r="I1029" s="9">
        <v>1213235</v>
      </c>
      <c r="J1029" s="10">
        <v>0</v>
      </c>
      <c r="K1029" s="10">
        <f>(J1029*I1029)/2000</f>
        <v>0</v>
      </c>
      <c r="L1029" s="10"/>
      <c r="M1029" s="11" t="s">
        <v>23</v>
      </c>
      <c r="N1029" s="12"/>
      <c r="O1029" s="13"/>
      <c r="P1029" s="13"/>
      <c r="Q1029" s="13"/>
      <c r="R1029" s="13"/>
    </row>
    <row r="1030" spans="1:19" x14ac:dyDescent="0.25">
      <c r="A1030" s="7">
        <v>1608</v>
      </c>
      <c r="B1030" s="7">
        <v>2010</v>
      </c>
      <c r="C1030" s="8" t="s">
        <v>108</v>
      </c>
      <c r="D1030" s="8" t="s">
        <v>90</v>
      </c>
      <c r="E1030" s="8" t="s">
        <v>91</v>
      </c>
      <c r="F1030" s="7" t="s">
        <v>21</v>
      </c>
      <c r="G1030" s="8" t="s">
        <v>22</v>
      </c>
      <c r="H1030" s="8" t="s">
        <v>108</v>
      </c>
      <c r="I1030" s="9">
        <v>1914094</v>
      </c>
      <c r="J1030" s="10">
        <v>0</v>
      </c>
      <c r="K1030" s="10">
        <f>(J1030*I1030)/2000</f>
        <v>0</v>
      </c>
      <c r="L1030" s="10"/>
      <c r="M1030" s="11" t="s">
        <v>23</v>
      </c>
      <c r="N1030" s="12"/>
      <c r="O1030" s="13"/>
      <c r="P1030" s="13"/>
      <c r="Q1030" s="13"/>
      <c r="R1030" s="13"/>
    </row>
    <row r="1031" spans="1:19" x14ac:dyDescent="0.25">
      <c r="A1031" s="7">
        <v>1609</v>
      </c>
      <c r="B1031" s="7">
        <v>2010</v>
      </c>
      <c r="C1031" s="8" t="s">
        <v>109</v>
      </c>
      <c r="D1031" s="8" t="s">
        <v>90</v>
      </c>
      <c r="E1031" s="8" t="s">
        <v>91</v>
      </c>
      <c r="F1031" s="7" t="s">
        <v>39</v>
      </c>
      <c r="G1031" s="8" t="s">
        <v>22</v>
      </c>
      <c r="H1031" s="8" t="s">
        <v>109</v>
      </c>
      <c r="I1031" s="9">
        <v>107950</v>
      </c>
      <c r="J1031" s="9">
        <f>'[1]NWPP Emission Rates'!$E$29</f>
        <v>842.57929999999999</v>
      </c>
      <c r="K1031" s="9">
        <f>(I1031*J1031)/2000</f>
        <v>45478.217717500003</v>
      </c>
      <c r="N1031" s="12"/>
      <c r="O1031" s="13"/>
      <c r="P1031" s="13"/>
      <c r="Q1031" s="13"/>
      <c r="R1031" s="13"/>
    </row>
    <row r="1032" spans="1:19" x14ac:dyDescent="0.25">
      <c r="A1032" s="7">
        <v>1610</v>
      </c>
      <c r="B1032" s="7">
        <v>2010</v>
      </c>
      <c r="C1032" s="8" t="s">
        <v>110</v>
      </c>
      <c r="D1032" s="8" t="s">
        <v>90</v>
      </c>
      <c r="E1032" s="8" t="s">
        <v>91</v>
      </c>
      <c r="F1032" s="7" t="s">
        <v>21</v>
      </c>
      <c r="G1032" s="8" t="s">
        <v>22</v>
      </c>
      <c r="H1032" s="8" t="s">
        <v>110</v>
      </c>
      <c r="I1032" s="9">
        <v>871104</v>
      </c>
      <c r="J1032" s="10">
        <v>0</v>
      </c>
      <c r="K1032" s="10">
        <f>(J1032*I1032)/2000</f>
        <v>0</v>
      </c>
      <c r="L1032" s="10"/>
      <c r="M1032" s="11" t="s">
        <v>23</v>
      </c>
      <c r="N1032" s="12"/>
      <c r="O1032" s="13"/>
      <c r="P1032" s="13"/>
      <c r="Q1032" s="13"/>
      <c r="R1032" s="13"/>
    </row>
    <row r="1033" spans="1:19" x14ac:dyDescent="0.25">
      <c r="A1033" s="7">
        <v>1611</v>
      </c>
      <c r="B1033" s="7">
        <v>2010</v>
      </c>
      <c r="C1033" s="8" t="s">
        <v>113</v>
      </c>
      <c r="D1033" s="8" t="s">
        <v>90</v>
      </c>
      <c r="E1033" s="8" t="s">
        <v>91</v>
      </c>
      <c r="F1033" s="7" t="s">
        <v>21</v>
      </c>
      <c r="G1033" s="8" t="s">
        <v>22</v>
      </c>
      <c r="H1033" s="8" t="s">
        <v>113</v>
      </c>
      <c r="I1033" s="9">
        <v>204.023</v>
      </c>
      <c r="J1033" s="10">
        <v>0</v>
      </c>
      <c r="K1033" s="10">
        <f>(J1033*I1033)/2000</f>
        <v>0</v>
      </c>
      <c r="L1033" s="10"/>
      <c r="M1033" s="11" t="s">
        <v>112</v>
      </c>
      <c r="N1033" s="12"/>
      <c r="O1033" s="13"/>
      <c r="P1033" s="13"/>
      <c r="Q1033" s="13"/>
      <c r="R1033" s="13"/>
    </row>
    <row r="1034" spans="1:19" x14ac:dyDescent="0.25">
      <c r="A1034" s="7">
        <v>1612</v>
      </c>
      <c r="B1034" s="7">
        <v>2010</v>
      </c>
      <c r="C1034" s="8" t="s">
        <v>114</v>
      </c>
      <c r="D1034" s="8" t="s">
        <v>90</v>
      </c>
      <c r="E1034" s="8" t="s">
        <v>91</v>
      </c>
      <c r="F1034" s="7" t="s">
        <v>21</v>
      </c>
      <c r="G1034" s="8" t="s">
        <v>22</v>
      </c>
      <c r="H1034" s="8" t="s">
        <v>114</v>
      </c>
      <c r="I1034" s="9">
        <v>4873.87</v>
      </c>
      <c r="J1034" s="10">
        <v>0</v>
      </c>
      <c r="K1034" s="10">
        <f>(J1034*I1034)/2000</f>
        <v>0</v>
      </c>
      <c r="L1034" s="10"/>
      <c r="M1034" s="11" t="s">
        <v>112</v>
      </c>
      <c r="N1034" s="12"/>
      <c r="O1034" s="13"/>
      <c r="P1034" s="13"/>
      <c r="Q1034" s="13"/>
      <c r="R1034" s="13"/>
    </row>
    <row r="1035" spans="1:19" x14ac:dyDescent="0.25">
      <c r="A1035" s="7">
        <v>1614</v>
      </c>
      <c r="B1035" s="7">
        <v>2010</v>
      </c>
      <c r="C1035" s="8" t="s">
        <v>116</v>
      </c>
      <c r="D1035" s="8" t="s">
        <v>90</v>
      </c>
      <c r="E1035" s="8" t="s">
        <v>91</v>
      </c>
      <c r="F1035" s="7" t="s">
        <v>21</v>
      </c>
      <c r="G1035" s="8" t="s">
        <v>22</v>
      </c>
      <c r="H1035" s="8" t="s">
        <v>116</v>
      </c>
      <c r="I1035" s="9">
        <v>331731</v>
      </c>
      <c r="J1035" s="10">
        <v>0</v>
      </c>
      <c r="K1035" s="10">
        <f>(J1035*I1035)/2000</f>
        <v>0</v>
      </c>
      <c r="L1035" s="10"/>
      <c r="M1035" s="11" t="s">
        <v>23</v>
      </c>
      <c r="N1035" s="12"/>
      <c r="O1035" s="13"/>
      <c r="P1035" s="13"/>
      <c r="Q1035" s="13"/>
      <c r="R1035" s="13"/>
    </row>
    <row r="1036" spans="1:19" x14ac:dyDescent="0.25">
      <c r="A1036" s="7">
        <v>1616</v>
      </c>
      <c r="B1036" s="7">
        <v>2010</v>
      </c>
      <c r="C1036" s="8" t="s">
        <v>123</v>
      </c>
      <c r="D1036" s="8" t="s">
        <v>90</v>
      </c>
      <c r="E1036" s="8" t="s">
        <v>91</v>
      </c>
      <c r="F1036" s="7" t="s">
        <v>21</v>
      </c>
      <c r="G1036" s="8" t="s">
        <v>22</v>
      </c>
      <c r="H1036" s="8" t="s">
        <v>123</v>
      </c>
      <c r="I1036" s="9">
        <v>120632</v>
      </c>
      <c r="J1036" s="10">
        <v>0</v>
      </c>
      <c r="K1036" s="10">
        <f>(J1036*I1036)/2000</f>
        <v>0</v>
      </c>
      <c r="L1036" s="10"/>
      <c r="M1036" s="11" t="s">
        <v>49</v>
      </c>
      <c r="N1036" s="12"/>
      <c r="O1036" s="13"/>
      <c r="P1036" s="13"/>
      <c r="Q1036" s="13"/>
      <c r="R1036" s="13"/>
    </row>
    <row r="1037" spans="1:19" x14ac:dyDescent="0.2">
      <c r="A1037" s="7">
        <v>1617</v>
      </c>
      <c r="B1037" s="7">
        <v>2010</v>
      </c>
      <c r="C1037" s="8" t="s">
        <v>125</v>
      </c>
      <c r="D1037" s="8" t="s">
        <v>90</v>
      </c>
      <c r="E1037" s="8" t="s">
        <v>91</v>
      </c>
      <c r="F1037" s="7" t="s">
        <v>57</v>
      </c>
      <c r="G1037" s="8" t="s">
        <v>22</v>
      </c>
      <c r="H1037" s="8" t="s">
        <v>125</v>
      </c>
      <c r="I1037" s="9">
        <v>788313</v>
      </c>
      <c r="J1037" s="17">
        <v>2.1567725782015903</v>
      </c>
      <c r="K1037" s="17">
        <f>(I1037*J1037)/2000</f>
        <v>850.10593071991502</v>
      </c>
      <c r="L1037" s="17"/>
      <c r="M1037" s="11" t="s">
        <v>126</v>
      </c>
      <c r="N1037" s="12"/>
      <c r="O1037" s="13"/>
      <c r="P1037" s="13"/>
      <c r="Q1037" s="13"/>
      <c r="R1037" s="21"/>
      <c r="S1037" s="7" t="s">
        <v>129</v>
      </c>
    </row>
    <row r="1038" spans="1:19" x14ac:dyDescent="0.25">
      <c r="A1038" s="7">
        <v>1618</v>
      </c>
      <c r="B1038" s="7">
        <v>2010</v>
      </c>
      <c r="C1038" s="8" t="s">
        <v>78</v>
      </c>
      <c r="D1038" s="8" t="s">
        <v>90</v>
      </c>
      <c r="E1038" s="8" t="s">
        <v>91</v>
      </c>
      <c r="F1038" s="7" t="s">
        <v>39</v>
      </c>
      <c r="G1038" s="8" t="s">
        <v>22</v>
      </c>
      <c r="H1038" s="8" t="s">
        <v>78</v>
      </c>
      <c r="I1038" s="9">
        <v>179999</v>
      </c>
      <c r="J1038" s="9">
        <f>'[1]NWPP Emission Rates'!$E$29</f>
        <v>842.57929999999999</v>
      </c>
      <c r="K1038" s="9">
        <f>(I1038*J1038)/2000</f>
        <v>75831.715710349992</v>
      </c>
      <c r="N1038" s="12"/>
      <c r="O1038" s="13"/>
      <c r="P1038" s="13"/>
      <c r="Q1038" s="13"/>
      <c r="R1038" s="13"/>
    </row>
    <row r="1039" spans="1:19" x14ac:dyDescent="0.25">
      <c r="A1039" s="7">
        <v>1619</v>
      </c>
      <c r="B1039" s="7">
        <v>2010</v>
      </c>
      <c r="C1039" s="8" t="s">
        <v>130</v>
      </c>
      <c r="D1039" s="8" t="s">
        <v>90</v>
      </c>
      <c r="E1039" s="8" t="s">
        <v>91</v>
      </c>
      <c r="F1039" s="7" t="s">
        <v>21</v>
      </c>
      <c r="G1039" s="8" t="s">
        <v>22</v>
      </c>
      <c r="H1039" s="8" t="s">
        <v>130</v>
      </c>
      <c r="I1039" s="9">
        <v>3520</v>
      </c>
      <c r="J1039" s="10">
        <v>0</v>
      </c>
      <c r="K1039" s="10">
        <f>(J1039*I1039)/2000</f>
        <v>0</v>
      </c>
      <c r="L1039" s="10"/>
      <c r="M1039" s="11" t="s">
        <v>112</v>
      </c>
      <c r="N1039" s="12"/>
      <c r="O1039" s="13"/>
      <c r="P1039" s="13"/>
      <c r="Q1039" s="13"/>
      <c r="R1039" s="13"/>
    </row>
    <row r="1040" spans="1:19" x14ac:dyDescent="0.25">
      <c r="A1040" s="7">
        <v>1620</v>
      </c>
      <c r="B1040" s="7">
        <v>2010</v>
      </c>
      <c r="C1040" s="8" t="s">
        <v>132</v>
      </c>
      <c r="D1040" s="8" t="s">
        <v>90</v>
      </c>
      <c r="E1040" s="8" t="s">
        <v>91</v>
      </c>
      <c r="F1040" s="7" t="s">
        <v>39</v>
      </c>
      <c r="G1040" s="8" t="s">
        <v>22</v>
      </c>
      <c r="H1040" s="8" t="s">
        <v>132</v>
      </c>
      <c r="I1040" s="9">
        <v>547795</v>
      </c>
      <c r="J1040" s="9">
        <f>'[1]NWPP Emission Rates'!$E$29</f>
        <v>842.57929999999999</v>
      </c>
      <c r="K1040" s="9">
        <f>(I1040*J1040)/2000</f>
        <v>230780.36382174998</v>
      </c>
      <c r="N1040" s="12"/>
      <c r="O1040" s="13"/>
      <c r="P1040" s="13"/>
      <c r="Q1040" s="13"/>
      <c r="R1040" s="13"/>
    </row>
    <row r="1041" spans="1:19" x14ac:dyDescent="0.25">
      <c r="A1041" s="7">
        <v>1621</v>
      </c>
      <c r="B1041" s="7">
        <v>2010</v>
      </c>
      <c r="C1041" s="8" t="s">
        <v>80</v>
      </c>
      <c r="D1041" s="8" t="s">
        <v>90</v>
      </c>
      <c r="E1041" s="8" t="s">
        <v>91</v>
      </c>
      <c r="F1041" s="7" t="s">
        <v>39</v>
      </c>
      <c r="G1041" s="8" t="s">
        <v>22</v>
      </c>
      <c r="H1041" s="8" t="s">
        <v>80</v>
      </c>
      <c r="I1041" s="9">
        <v>330050</v>
      </c>
      <c r="J1041" s="9">
        <f>'[1]NWPP Emission Rates'!$E$29</f>
        <v>842.57929999999999</v>
      </c>
      <c r="K1041" s="9">
        <f>(I1041*J1041)/2000</f>
        <v>139046.64898249999</v>
      </c>
      <c r="N1041" s="12"/>
      <c r="O1041" s="13"/>
      <c r="P1041" s="13"/>
      <c r="Q1041" s="13"/>
      <c r="R1041" s="13"/>
    </row>
    <row r="1042" spans="1:19" x14ac:dyDescent="0.25">
      <c r="A1042" s="7">
        <v>1622</v>
      </c>
      <c r="B1042" s="7">
        <v>2010</v>
      </c>
      <c r="C1042" s="8" t="s">
        <v>135</v>
      </c>
      <c r="D1042" s="8" t="s">
        <v>90</v>
      </c>
      <c r="E1042" s="8" t="s">
        <v>91</v>
      </c>
      <c r="F1042" s="7" t="s">
        <v>39</v>
      </c>
      <c r="G1042" s="8" t="s">
        <v>22</v>
      </c>
      <c r="H1042" s="8" t="s">
        <v>135</v>
      </c>
      <c r="I1042" s="9">
        <v>14464</v>
      </c>
      <c r="J1042" s="9">
        <f>'[1]NWPP Emission Rates'!$E$29</f>
        <v>842.57929999999999</v>
      </c>
      <c r="K1042" s="9">
        <f>(I1042*J1042)/2000</f>
        <v>6093.5334976000004</v>
      </c>
      <c r="N1042" s="12"/>
      <c r="O1042" s="13"/>
      <c r="P1042" s="13"/>
      <c r="Q1042" s="13"/>
      <c r="R1042" s="13"/>
    </row>
    <row r="1043" spans="1:19" x14ac:dyDescent="0.25">
      <c r="A1043" s="7">
        <v>1623</v>
      </c>
      <c r="B1043" s="7">
        <v>2010</v>
      </c>
      <c r="C1043" s="8" t="s">
        <v>140</v>
      </c>
      <c r="D1043" s="8" t="s">
        <v>90</v>
      </c>
      <c r="E1043" s="8" t="s">
        <v>91</v>
      </c>
      <c r="F1043" s="7" t="s">
        <v>21</v>
      </c>
      <c r="G1043" s="8" t="s">
        <v>22</v>
      </c>
      <c r="H1043" s="8" t="s">
        <v>140</v>
      </c>
      <c r="I1043" s="9">
        <v>2551.8000000000002</v>
      </c>
      <c r="J1043" s="10">
        <v>0</v>
      </c>
      <c r="K1043" s="10">
        <f>(J1043*I1043)/2000</f>
        <v>0</v>
      </c>
      <c r="L1043" s="10"/>
      <c r="M1043" s="11" t="s">
        <v>112</v>
      </c>
      <c r="N1043" s="12"/>
      <c r="O1043" s="13"/>
      <c r="P1043" s="13"/>
      <c r="Q1043" s="13"/>
      <c r="R1043" s="13"/>
    </row>
    <row r="1044" spans="1:19" x14ac:dyDescent="0.25">
      <c r="A1044" s="7">
        <v>1624</v>
      </c>
      <c r="B1044" s="7">
        <v>2010</v>
      </c>
      <c r="C1044" s="8" t="s">
        <v>141</v>
      </c>
      <c r="D1044" s="8" t="s">
        <v>90</v>
      </c>
      <c r="E1044" s="8" t="s">
        <v>91</v>
      </c>
      <c r="F1044" s="7" t="s">
        <v>21</v>
      </c>
      <c r="G1044" s="8" t="s">
        <v>22</v>
      </c>
      <c r="H1044" s="8" t="s">
        <v>141</v>
      </c>
      <c r="I1044" s="9">
        <v>40782</v>
      </c>
      <c r="J1044" s="10">
        <v>0</v>
      </c>
      <c r="K1044" s="10">
        <f>(J1044*I1044)/2000</f>
        <v>0</v>
      </c>
      <c r="L1044" s="10"/>
      <c r="M1044" s="11" t="s">
        <v>23</v>
      </c>
      <c r="N1044" s="12"/>
      <c r="O1044" s="13"/>
      <c r="P1044" s="13"/>
      <c r="Q1044" s="13"/>
      <c r="R1044" s="13"/>
    </row>
    <row r="1045" spans="1:19" x14ac:dyDescent="0.25">
      <c r="A1045" s="7">
        <v>1626</v>
      </c>
      <c r="B1045" s="7">
        <v>2010</v>
      </c>
      <c r="C1045" s="8" t="s">
        <v>148</v>
      </c>
      <c r="D1045" s="8" t="s">
        <v>142</v>
      </c>
      <c r="E1045" s="8" t="s">
        <v>91</v>
      </c>
      <c r="F1045" s="7" t="s">
        <v>21</v>
      </c>
      <c r="G1045" s="8" t="s">
        <v>22</v>
      </c>
      <c r="H1045" s="8" t="s">
        <v>148</v>
      </c>
      <c r="I1045" s="9">
        <v>1106.72</v>
      </c>
      <c r="J1045" s="10">
        <v>0</v>
      </c>
      <c r="K1045" s="10">
        <f>(J1045*I1045)/2000</f>
        <v>0</v>
      </c>
      <c r="L1045" s="10"/>
      <c r="M1045" s="11" t="s">
        <v>23</v>
      </c>
      <c r="N1045" s="12"/>
      <c r="O1045" s="13"/>
      <c r="P1045" s="13"/>
      <c r="Q1045" s="13"/>
      <c r="R1045" s="13"/>
    </row>
    <row r="1046" spans="1:19" x14ac:dyDescent="0.25">
      <c r="A1046" s="7">
        <v>1627</v>
      </c>
      <c r="B1046" s="7">
        <v>2010</v>
      </c>
      <c r="C1046" s="8" t="s">
        <v>149</v>
      </c>
      <c r="D1046" s="8" t="s">
        <v>142</v>
      </c>
      <c r="E1046" s="8" t="s">
        <v>91</v>
      </c>
      <c r="F1046" s="7" t="s">
        <v>21</v>
      </c>
      <c r="G1046" s="8" t="s">
        <v>22</v>
      </c>
      <c r="H1046" s="8" t="s">
        <v>149</v>
      </c>
      <c r="I1046" s="9">
        <v>42708.480000000003</v>
      </c>
      <c r="J1046" s="10">
        <v>0</v>
      </c>
      <c r="K1046" s="10">
        <f>(J1046*I1046)/2000</f>
        <v>0</v>
      </c>
      <c r="L1046" s="10"/>
      <c r="M1046" s="11" t="s">
        <v>23</v>
      </c>
      <c r="N1046" s="12"/>
      <c r="O1046" s="13"/>
      <c r="P1046" s="13"/>
      <c r="Q1046" s="13"/>
      <c r="R1046" s="13"/>
    </row>
    <row r="1047" spans="1:19" x14ac:dyDescent="0.2">
      <c r="A1047" s="7">
        <v>1629</v>
      </c>
      <c r="B1047" s="7">
        <v>2010</v>
      </c>
      <c r="C1047" s="8" t="s">
        <v>151</v>
      </c>
      <c r="D1047" s="8" t="s">
        <v>142</v>
      </c>
      <c r="E1047" s="8" t="s">
        <v>91</v>
      </c>
      <c r="F1047" s="7" t="s">
        <v>41</v>
      </c>
      <c r="G1047" s="8" t="s">
        <v>22</v>
      </c>
      <c r="H1047" s="8" t="s">
        <v>151</v>
      </c>
      <c r="I1047" s="9">
        <v>1081243.416</v>
      </c>
      <c r="J1047" s="17">
        <f>R1047</f>
        <v>712.53279701083932</v>
      </c>
      <c r="K1047" s="17">
        <f>(+I1047*J1047)/2000</f>
        <v>385210.69772601721</v>
      </c>
      <c r="L1047" s="17"/>
      <c r="M1047" s="11" t="s">
        <v>121</v>
      </c>
      <c r="N1047" s="20">
        <v>5.8439999999999999E-2</v>
      </c>
      <c r="O1047" s="21">
        <v>6591538</v>
      </c>
      <c r="P1047" s="21">
        <f>(O1047*N1047)</f>
        <v>385209.48071999999</v>
      </c>
      <c r="Q1047" s="21">
        <v>1081240</v>
      </c>
      <c r="R1047" s="21">
        <f>(P1047*2000)/Q1047</f>
        <v>712.53279701083932</v>
      </c>
      <c r="S1047" s="7" t="s">
        <v>122</v>
      </c>
    </row>
    <row r="1048" spans="1:19" x14ac:dyDescent="0.25">
      <c r="A1048" s="7">
        <v>1630</v>
      </c>
      <c r="B1048" s="7">
        <v>2010</v>
      </c>
      <c r="C1048" s="8" t="s">
        <v>152</v>
      </c>
      <c r="D1048" s="8" t="s">
        <v>142</v>
      </c>
      <c r="E1048" s="8" t="s">
        <v>91</v>
      </c>
      <c r="F1048" s="7" t="s">
        <v>21</v>
      </c>
      <c r="G1048" s="8" t="s">
        <v>22</v>
      </c>
      <c r="H1048" s="8" t="s">
        <v>152</v>
      </c>
      <c r="I1048" s="9">
        <v>25921.554</v>
      </c>
      <c r="J1048" s="10">
        <v>0</v>
      </c>
      <c r="K1048" s="10">
        <f>(J1048*I1048)/2000</f>
        <v>0</v>
      </c>
      <c r="L1048" s="10"/>
      <c r="M1048" s="11" t="s">
        <v>23</v>
      </c>
      <c r="N1048" s="12"/>
      <c r="O1048" s="13"/>
      <c r="P1048" s="13"/>
      <c r="Q1048" s="13"/>
      <c r="R1048" s="13"/>
    </row>
    <row r="1049" spans="1:19" x14ac:dyDescent="0.2">
      <c r="A1049" s="7">
        <v>1631</v>
      </c>
      <c r="B1049" s="7">
        <v>2010</v>
      </c>
      <c r="C1049" s="8" t="s">
        <v>153</v>
      </c>
      <c r="D1049" s="8" t="s">
        <v>142</v>
      </c>
      <c r="E1049" s="8" t="s">
        <v>91</v>
      </c>
      <c r="F1049" s="7" t="s">
        <v>154</v>
      </c>
      <c r="G1049" s="8" t="s">
        <v>22</v>
      </c>
      <c r="H1049" s="8" t="s">
        <v>153</v>
      </c>
      <c r="I1049" s="9">
        <v>2886.24</v>
      </c>
      <c r="J1049" s="17">
        <f>R1049</f>
        <v>1034.1967526732399</v>
      </c>
      <c r="K1049" s="17">
        <f>(+I1049*J1049)/2000</f>
        <v>1492.4700177178058</v>
      </c>
      <c r="L1049" s="17"/>
      <c r="M1049" s="11" t="s">
        <v>154</v>
      </c>
      <c r="N1049" s="20">
        <v>0.10448</v>
      </c>
      <c r="O1049" s="21">
        <v>178198</v>
      </c>
      <c r="P1049" s="21">
        <f>(O1049*N1049)</f>
        <v>18618.127039999999</v>
      </c>
      <c r="Q1049" s="21">
        <v>36005</v>
      </c>
      <c r="R1049" s="21">
        <f>(P1049*2000)/Q1049</f>
        <v>1034.1967526732399</v>
      </c>
      <c r="S1049" s="7" t="s">
        <v>122</v>
      </c>
    </row>
    <row r="1050" spans="1:19" x14ac:dyDescent="0.2">
      <c r="A1050" s="7">
        <v>1632</v>
      </c>
      <c r="B1050" s="7">
        <v>2010</v>
      </c>
      <c r="C1050" s="8" t="s">
        <v>156</v>
      </c>
      <c r="D1050" s="8" t="s">
        <v>142</v>
      </c>
      <c r="E1050" s="8" t="s">
        <v>91</v>
      </c>
      <c r="F1050" s="7" t="s">
        <v>157</v>
      </c>
      <c r="G1050" s="8" t="s">
        <v>22</v>
      </c>
      <c r="H1050" s="8" t="s">
        <v>156</v>
      </c>
      <c r="I1050" s="9">
        <v>141480</v>
      </c>
      <c r="J1050" s="17">
        <f>R1050</f>
        <v>4609.1077496501721</v>
      </c>
      <c r="K1050" s="17">
        <f>(+I1050*J1050)/2000</f>
        <v>326048.28221025318</v>
      </c>
      <c r="L1050" s="17"/>
      <c r="M1050" s="11" t="s">
        <v>158</v>
      </c>
      <c r="N1050" s="20">
        <v>0.11289</v>
      </c>
      <c r="O1050" s="21">
        <v>2888562</v>
      </c>
      <c r="P1050" s="21">
        <f>(O1050*N1050)</f>
        <v>326089.76418</v>
      </c>
      <c r="Q1050" s="21">
        <v>141498</v>
      </c>
      <c r="R1050" s="21">
        <f>(P1050*2000)/Q1050</f>
        <v>4609.1077496501721</v>
      </c>
      <c r="S1050" s="7" t="s">
        <v>122</v>
      </c>
    </row>
    <row r="1051" spans="1:19" x14ac:dyDescent="0.25">
      <c r="A1051" s="7">
        <v>1633</v>
      </c>
      <c r="B1051" s="7">
        <v>2010</v>
      </c>
      <c r="C1051" s="8" t="s">
        <v>160</v>
      </c>
      <c r="D1051" s="8" t="s">
        <v>142</v>
      </c>
      <c r="E1051" s="8" t="s">
        <v>91</v>
      </c>
      <c r="F1051" s="7" t="s">
        <v>21</v>
      </c>
      <c r="G1051" s="8" t="s">
        <v>22</v>
      </c>
      <c r="H1051" s="8" t="s">
        <v>160</v>
      </c>
      <c r="I1051" s="9">
        <v>1227.8399999999999</v>
      </c>
      <c r="J1051" s="10">
        <v>0</v>
      </c>
      <c r="K1051" s="10">
        <f>(J1051*I1051)/2000</f>
        <v>0</v>
      </c>
      <c r="L1051" s="10"/>
      <c r="M1051" s="11" t="s">
        <v>23</v>
      </c>
      <c r="N1051" s="12"/>
      <c r="O1051" s="13"/>
      <c r="P1051" s="13"/>
      <c r="Q1051" s="13"/>
      <c r="R1051" s="13"/>
    </row>
    <row r="1052" spans="1:19" x14ac:dyDescent="0.2">
      <c r="A1052" s="7">
        <v>1634</v>
      </c>
      <c r="B1052" s="7">
        <v>2010</v>
      </c>
      <c r="C1052" s="8" t="s">
        <v>161</v>
      </c>
      <c r="D1052" s="8" t="s">
        <v>142</v>
      </c>
      <c r="E1052" s="8" t="s">
        <v>91</v>
      </c>
      <c r="F1052" s="7" t="s">
        <v>41</v>
      </c>
      <c r="G1052" s="8" t="s">
        <v>22</v>
      </c>
      <c r="H1052" s="8" t="s">
        <v>161</v>
      </c>
      <c r="I1052" s="9">
        <v>652723.43999999994</v>
      </c>
      <c r="J1052" s="17">
        <f>R1052</f>
        <v>885.49571382392162</v>
      </c>
      <c r="K1052" s="17">
        <f>(+I1052*J1052)/2000</f>
        <v>288991.90421620279</v>
      </c>
      <c r="L1052" s="17"/>
      <c r="M1052" s="11" t="s">
        <v>121</v>
      </c>
      <c r="N1052" s="20">
        <v>5.8439999999999999E-2</v>
      </c>
      <c r="O1052" s="21">
        <v>4992073</v>
      </c>
      <c r="P1052" s="21">
        <f>(O1052*N1052)</f>
        <v>291736.74611999997</v>
      </c>
      <c r="Q1052" s="21">
        <v>658923</v>
      </c>
      <c r="R1052" s="21">
        <f>(P1052*2000)/Q1052</f>
        <v>885.49571382392162</v>
      </c>
      <c r="S1052" s="7" t="s">
        <v>122</v>
      </c>
    </row>
    <row r="1053" spans="1:19" x14ac:dyDescent="0.25">
      <c r="A1053" s="7">
        <v>1635</v>
      </c>
      <c r="B1053" s="7">
        <v>2010</v>
      </c>
      <c r="C1053" s="8" t="s">
        <v>162</v>
      </c>
      <c r="D1053" s="8" t="s">
        <v>142</v>
      </c>
      <c r="E1053" s="8" t="s">
        <v>91</v>
      </c>
      <c r="F1053" s="7" t="s">
        <v>21</v>
      </c>
      <c r="G1053" s="8" t="s">
        <v>22</v>
      </c>
      <c r="H1053" s="8" t="s">
        <v>162</v>
      </c>
      <c r="I1053" s="9">
        <v>73497.600000000006</v>
      </c>
      <c r="J1053" s="10">
        <v>0</v>
      </c>
      <c r="K1053" s="10">
        <f>(J1053*I1053)/2000</f>
        <v>0</v>
      </c>
      <c r="L1053" s="10"/>
      <c r="M1053" s="11" t="s">
        <v>23</v>
      </c>
      <c r="N1053" s="12"/>
      <c r="O1053" s="13"/>
      <c r="P1053" s="13"/>
      <c r="Q1053" s="13"/>
      <c r="R1053" s="13"/>
    </row>
    <row r="1054" spans="1:19" x14ac:dyDescent="0.25">
      <c r="A1054" s="7">
        <v>1636</v>
      </c>
      <c r="B1054" s="7">
        <v>2010</v>
      </c>
      <c r="C1054" s="8" t="s">
        <v>163</v>
      </c>
      <c r="D1054" s="8" t="s">
        <v>142</v>
      </c>
      <c r="E1054" s="8" t="s">
        <v>91</v>
      </c>
      <c r="F1054" s="7" t="s">
        <v>21</v>
      </c>
      <c r="G1054" s="8" t="s">
        <v>22</v>
      </c>
      <c r="H1054" s="8" t="s">
        <v>163</v>
      </c>
      <c r="I1054" s="9">
        <v>13234.2</v>
      </c>
      <c r="J1054" s="10">
        <v>0</v>
      </c>
      <c r="K1054" s="10">
        <f>(J1054*I1054)/2000</f>
        <v>0</v>
      </c>
      <c r="L1054" s="10"/>
      <c r="M1054" s="11" t="s">
        <v>23</v>
      </c>
      <c r="N1054" s="12"/>
      <c r="O1054" s="13"/>
      <c r="P1054" s="13"/>
      <c r="Q1054" s="13"/>
      <c r="R1054" s="13"/>
    </row>
    <row r="1055" spans="1:19" x14ac:dyDescent="0.25">
      <c r="A1055" s="7">
        <v>1638</v>
      </c>
      <c r="B1055" s="7">
        <v>2010</v>
      </c>
      <c r="C1055" s="8" t="s">
        <v>167</v>
      </c>
      <c r="D1055" s="8" t="s">
        <v>165</v>
      </c>
      <c r="E1055" s="8" t="s">
        <v>38</v>
      </c>
      <c r="F1055" s="7" t="s">
        <v>39</v>
      </c>
      <c r="G1055" s="8" t="s">
        <v>22</v>
      </c>
      <c r="H1055" s="8" t="s">
        <v>167</v>
      </c>
      <c r="I1055" s="9">
        <v>165694.6</v>
      </c>
      <c r="J1055" s="9">
        <f>'[1]Rates for Discussion'!$D$8</f>
        <v>1191.716320391361</v>
      </c>
      <c r="K1055" s="9">
        <f t="shared" ref="K1055:K1086" si="38">(I1055*J1055)/2000</f>
        <v>98730.479510359219</v>
      </c>
      <c r="N1055" s="12"/>
      <c r="O1055" s="13"/>
      <c r="P1055" s="13"/>
      <c r="Q1055" s="13"/>
      <c r="R1055" s="13"/>
    </row>
    <row r="1056" spans="1:19" x14ac:dyDescent="0.25">
      <c r="A1056" s="7">
        <v>1640</v>
      </c>
      <c r="B1056" s="7">
        <v>2010</v>
      </c>
      <c r="C1056" s="8" t="s">
        <v>92</v>
      </c>
      <c r="D1056" s="8" t="s">
        <v>165</v>
      </c>
      <c r="E1056" s="8" t="s">
        <v>38</v>
      </c>
      <c r="F1056" s="7" t="s">
        <v>39</v>
      </c>
      <c r="G1056" s="8" t="s">
        <v>22</v>
      </c>
      <c r="H1056" s="8" t="s">
        <v>92</v>
      </c>
      <c r="I1056" s="9">
        <v>138700</v>
      </c>
      <c r="J1056" s="9">
        <f>'[1]Rates for Discussion'!$D$8</f>
        <v>1191.716320391361</v>
      </c>
      <c r="K1056" s="9">
        <f t="shared" si="38"/>
        <v>82645.526819140883</v>
      </c>
      <c r="N1056" s="12"/>
      <c r="O1056" s="13"/>
      <c r="P1056" s="13"/>
      <c r="Q1056" s="13"/>
      <c r="R1056" s="13"/>
    </row>
    <row r="1057" spans="1:18" x14ac:dyDescent="0.25">
      <c r="A1057" s="7">
        <v>1641</v>
      </c>
      <c r="B1057" s="7">
        <v>2010</v>
      </c>
      <c r="C1057" s="8" t="s">
        <v>171</v>
      </c>
      <c r="D1057" s="8" t="s">
        <v>165</v>
      </c>
      <c r="E1057" s="8" t="s">
        <v>38</v>
      </c>
      <c r="F1057" s="7" t="s">
        <v>39</v>
      </c>
      <c r="G1057" s="8" t="s">
        <v>22</v>
      </c>
      <c r="H1057" s="8" t="s">
        <v>171</v>
      </c>
      <c r="I1057" s="9">
        <v>1224</v>
      </c>
      <c r="J1057" s="9">
        <f>'[1]Rates for Discussion'!$D$8</f>
        <v>1191.716320391361</v>
      </c>
      <c r="K1057" s="9">
        <f t="shared" si="38"/>
        <v>729.330388079513</v>
      </c>
      <c r="N1057" s="12"/>
      <c r="O1057" s="13"/>
      <c r="P1057" s="13"/>
      <c r="Q1057" s="13"/>
      <c r="R1057" s="13"/>
    </row>
    <row r="1058" spans="1:18" x14ac:dyDescent="0.25">
      <c r="A1058" s="7">
        <v>1642</v>
      </c>
      <c r="B1058" s="7">
        <v>2010</v>
      </c>
      <c r="C1058" s="8" t="s">
        <v>172</v>
      </c>
      <c r="D1058" s="8" t="s">
        <v>165</v>
      </c>
      <c r="E1058" s="8" t="s">
        <v>38</v>
      </c>
      <c r="F1058" s="7" t="s">
        <v>39</v>
      </c>
      <c r="G1058" s="8" t="s">
        <v>22</v>
      </c>
      <c r="H1058" s="8" t="s">
        <v>172</v>
      </c>
      <c r="I1058" s="9">
        <v>15600</v>
      </c>
      <c r="J1058" s="9">
        <f>'[1]Rates for Discussion'!$D$8</f>
        <v>1191.716320391361</v>
      </c>
      <c r="K1058" s="9">
        <f t="shared" si="38"/>
        <v>9295.3872990526161</v>
      </c>
      <c r="N1058" s="12"/>
      <c r="O1058" s="13"/>
      <c r="P1058" s="13"/>
      <c r="Q1058" s="13"/>
      <c r="R1058" s="13"/>
    </row>
    <row r="1059" spans="1:18" x14ac:dyDescent="0.25">
      <c r="A1059" s="7">
        <v>1643</v>
      </c>
      <c r="B1059" s="7">
        <v>2010</v>
      </c>
      <c r="C1059" s="8" t="s">
        <v>98</v>
      </c>
      <c r="D1059" s="8" t="s">
        <v>165</v>
      </c>
      <c r="E1059" s="8" t="s">
        <v>38</v>
      </c>
      <c r="F1059" s="7" t="s">
        <v>39</v>
      </c>
      <c r="G1059" s="8" t="s">
        <v>22</v>
      </c>
      <c r="H1059" s="8" t="s">
        <v>98</v>
      </c>
      <c r="I1059" s="9">
        <v>-3094185</v>
      </c>
      <c r="J1059" s="9">
        <f>'[1]Rates for Discussion'!$D$8</f>
        <v>1191.716320391361</v>
      </c>
      <c r="K1059" s="9">
        <f t="shared" si="38"/>
        <v>-1843695.3814050718</v>
      </c>
      <c r="N1059" s="12"/>
      <c r="O1059" s="13"/>
      <c r="P1059" s="13"/>
      <c r="Q1059" s="13"/>
      <c r="R1059" s="13"/>
    </row>
    <row r="1060" spans="1:18" x14ac:dyDescent="0.25">
      <c r="A1060" s="7">
        <v>1644</v>
      </c>
      <c r="B1060" s="7">
        <v>2010</v>
      </c>
      <c r="C1060" s="8" t="s">
        <v>174</v>
      </c>
      <c r="D1060" s="8" t="s">
        <v>165</v>
      </c>
      <c r="E1060" s="8" t="s">
        <v>38</v>
      </c>
      <c r="F1060" s="7" t="s">
        <v>39</v>
      </c>
      <c r="G1060" s="8" t="s">
        <v>22</v>
      </c>
      <c r="H1060" s="8" t="s">
        <v>174</v>
      </c>
      <c r="I1060" s="9">
        <v>78616</v>
      </c>
      <c r="J1060" s="9">
        <f>'[1]Rates for Discussion'!$D$8</f>
        <v>1191.716320391361</v>
      </c>
      <c r="K1060" s="9">
        <f t="shared" si="38"/>
        <v>46843.985121943624</v>
      </c>
      <c r="N1060" s="12"/>
      <c r="O1060" s="13"/>
      <c r="P1060" s="13"/>
      <c r="Q1060" s="13"/>
      <c r="R1060" s="13"/>
    </row>
    <row r="1061" spans="1:18" x14ac:dyDescent="0.25">
      <c r="A1061" s="7">
        <v>1645</v>
      </c>
      <c r="B1061" s="7">
        <v>2010</v>
      </c>
      <c r="C1061" s="8" t="s">
        <v>69</v>
      </c>
      <c r="D1061" s="8" t="s">
        <v>165</v>
      </c>
      <c r="E1061" s="8" t="s">
        <v>38</v>
      </c>
      <c r="F1061" s="7" t="s">
        <v>39</v>
      </c>
      <c r="G1061" s="8" t="s">
        <v>22</v>
      </c>
      <c r="H1061" s="8" t="s">
        <v>69</v>
      </c>
      <c r="I1061" s="9">
        <v>206160</v>
      </c>
      <c r="J1061" s="9">
        <f>'[1]Rates for Discussion'!$D$8</f>
        <v>1191.716320391361</v>
      </c>
      <c r="K1061" s="9">
        <f t="shared" si="38"/>
        <v>122842.11830594149</v>
      </c>
      <c r="N1061" s="12"/>
      <c r="O1061" s="13"/>
      <c r="P1061" s="13"/>
      <c r="Q1061" s="13"/>
      <c r="R1061" s="13"/>
    </row>
    <row r="1062" spans="1:18" x14ac:dyDescent="0.25">
      <c r="A1062" s="7">
        <v>1648</v>
      </c>
      <c r="B1062" s="7">
        <v>2010</v>
      </c>
      <c r="C1062" s="8" t="s">
        <v>177</v>
      </c>
      <c r="D1062" s="8" t="s">
        <v>165</v>
      </c>
      <c r="E1062" s="8" t="s">
        <v>38</v>
      </c>
      <c r="F1062" s="7" t="s">
        <v>39</v>
      </c>
      <c r="G1062" s="8" t="s">
        <v>22</v>
      </c>
      <c r="H1062" s="8" t="s">
        <v>177</v>
      </c>
      <c r="I1062" s="9">
        <v>59686</v>
      </c>
      <c r="J1062" s="9">
        <f>'[1]Rates for Discussion'!$D$8</f>
        <v>1191.716320391361</v>
      </c>
      <c r="K1062" s="9">
        <f t="shared" si="38"/>
        <v>35564.390149439387</v>
      </c>
      <c r="N1062" s="12"/>
      <c r="O1062" s="13"/>
      <c r="P1062" s="13"/>
      <c r="Q1062" s="13"/>
      <c r="R1062" s="13"/>
    </row>
    <row r="1063" spans="1:18" x14ac:dyDescent="0.25">
      <c r="A1063" s="7">
        <v>1649</v>
      </c>
      <c r="B1063" s="7">
        <v>2010</v>
      </c>
      <c r="C1063" s="8" t="s">
        <v>70</v>
      </c>
      <c r="D1063" s="8" t="s">
        <v>165</v>
      </c>
      <c r="E1063" s="8" t="s">
        <v>38</v>
      </c>
      <c r="F1063" s="7" t="s">
        <v>39</v>
      </c>
      <c r="G1063" s="8" t="s">
        <v>22</v>
      </c>
      <c r="H1063" s="8" t="s">
        <v>70</v>
      </c>
      <c r="I1063" s="9">
        <v>183821</v>
      </c>
      <c r="J1063" s="9">
        <f>'[1]Rates for Discussion'!$D$8</f>
        <v>1191.716320391361</v>
      </c>
      <c r="K1063" s="9">
        <f t="shared" si="38"/>
        <v>109531.24286533019</v>
      </c>
      <c r="N1063" s="12"/>
      <c r="O1063" s="13"/>
      <c r="P1063" s="13"/>
      <c r="Q1063" s="13"/>
      <c r="R1063" s="13"/>
    </row>
    <row r="1064" spans="1:18" x14ac:dyDescent="0.25">
      <c r="A1064" s="7">
        <v>1650</v>
      </c>
      <c r="B1064" s="7">
        <v>2010</v>
      </c>
      <c r="C1064" s="8" t="s">
        <v>183</v>
      </c>
      <c r="D1064" s="8" t="s">
        <v>165</v>
      </c>
      <c r="E1064" s="8" t="s">
        <v>38</v>
      </c>
      <c r="F1064" s="7" t="s">
        <v>39</v>
      </c>
      <c r="G1064" s="8" t="s">
        <v>22</v>
      </c>
      <c r="H1064" s="8" t="s">
        <v>183</v>
      </c>
      <c r="I1064" s="9">
        <v>15633</v>
      </c>
      <c r="J1064" s="9">
        <f>'[1]Rates for Discussion'!$D$8</f>
        <v>1191.716320391361</v>
      </c>
      <c r="K1064" s="9">
        <f t="shared" si="38"/>
        <v>9315.0506183390735</v>
      </c>
      <c r="N1064" s="12"/>
      <c r="O1064" s="13"/>
      <c r="P1064" s="13"/>
      <c r="Q1064" s="13"/>
      <c r="R1064" s="13"/>
    </row>
    <row r="1065" spans="1:18" x14ac:dyDescent="0.25">
      <c r="A1065" s="7">
        <v>1652</v>
      </c>
      <c r="B1065" s="7">
        <v>2010</v>
      </c>
      <c r="C1065" s="8" t="s">
        <v>85</v>
      </c>
      <c r="D1065" s="8" t="s">
        <v>165</v>
      </c>
      <c r="E1065" s="8" t="s">
        <v>38</v>
      </c>
      <c r="F1065" s="7" t="s">
        <v>39</v>
      </c>
      <c r="G1065" s="8" t="s">
        <v>22</v>
      </c>
      <c r="H1065" s="8" t="s">
        <v>85</v>
      </c>
      <c r="I1065" s="9">
        <v>775756</v>
      </c>
      <c r="J1065" s="9">
        <f>'[1]Rates for Discussion'!$D$8</f>
        <v>1191.716320391361</v>
      </c>
      <c r="K1065" s="9">
        <f t="shared" si="38"/>
        <v>462240.54292076034</v>
      </c>
      <c r="N1065" s="12"/>
      <c r="O1065" s="13"/>
      <c r="P1065" s="13"/>
      <c r="Q1065" s="13"/>
      <c r="R1065" s="13"/>
    </row>
    <row r="1066" spans="1:18" x14ac:dyDescent="0.25">
      <c r="A1066" s="7">
        <v>1653</v>
      </c>
      <c r="B1066" s="7">
        <v>2010</v>
      </c>
      <c r="C1066" s="8" t="s">
        <v>189</v>
      </c>
      <c r="D1066" s="8" t="s">
        <v>165</v>
      </c>
      <c r="E1066" s="8" t="s">
        <v>38</v>
      </c>
      <c r="F1066" s="7" t="s">
        <v>39</v>
      </c>
      <c r="G1066" s="8" t="s">
        <v>22</v>
      </c>
      <c r="H1066" s="8" t="s">
        <v>189</v>
      </c>
      <c r="I1066" s="9">
        <v>25594</v>
      </c>
      <c r="J1066" s="9">
        <f>'[1]Rates for Discussion'!$D$8</f>
        <v>1191.716320391361</v>
      </c>
      <c r="K1066" s="9">
        <f t="shared" si="38"/>
        <v>15250.393752048247</v>
      </c>
      <c r="N1066" s="12"/>
      <c r="O1066" s="13"/>
      <c r="P1066" s="13"/>
      <c r="Q1066" s="13"/>
      <c r="R1066" s="13"/>
    </row>
    <row r="1067" spans="1:18" x14ac:dyDescent="0.25">
      <c r="A1067" s="7">
        <v>1654</v>
      </c>
      <c r="B1067" s="7">
        <v>2010</v>
      </c>
      <c r="C1067" s="8" t="s">
        <v>190</v>
      </c>
      <c r="D1067" s="8" t="s">
        <v>165</v>
      </c>
      <c r="E1067" s="8" t="s">
        <v>38</v>
      </c>
      <c r="F1067" s="7" t="s">
        <v>39</v>
      </c>
      <c r="G1067" s="8" t="s">
        <v>22</v>
      </c>
      <c r="H1067" s="8" t="s">
        <v>190</v>
      </c>
      <c r="I1067" s="9">
        <v>82208</v>
      </c>
      <c r="J1067" s="9">
        <f>'[1]Rates for Discussion'!$D$8</f>
        <v>1191.716320391361</v>
      </c>
      <c r="K1067" s="9">
        <f t="shared" si="38"/>
        <v>48984.307633366501</v>
      </c>
      <c r="N1067" s="12"/>
      <c r="O1067" s="13"/>
      <c r="P1067" s="13"/>
      <c r="Q1067" s="13"/>
      <c r="R1067" s="13"/>
    </row>
    <row r="1068" spans="1:18" x14ac:dyDescent="0.25">
      <c r="A1068" s="7">
        <v>1656</v>
      </c>
      <c r="B1068" s="7">
        <v>2010</v>
      </c>
      <c r="C1068" s="8" t="s">
        <v>71</v>
      </c>
      <c r="D1068" s="8" t="s">
        <v>165</v>
      </c>
      <c r="E1068" s="8" t="s">
        <v>38</v>
      </c>
      <c r="F1068" s="7" t="s">
        <v>39</v>
      </c>
      <c r="G1068" s="8" t="s">
        <v>22</v>
      </c>
      <c r="H1068" s="8" t="s">
        <v>71</v>
      </c>
      <c r="I1068" s="9">
        <v>95234</v>
      </c>
      <c r="J1068" s="9">
        <f>'[1]Rates for Discussion'!$D$8</f>
        <v>1191.716320391361</v>
      </c>
      <c r="K1068" s="9">
        <f t="shared" si="38"/>
        <v>56745.956028075438</v>
      </c>
      <c r="N1068" s="12"/>
      <c r="O1068" s="13"/>
      <c r="P1068" s="13"/>
      <c r="Q1068" s="13"/>
      <c r="R1068" s="13"/>
    </row>
    <row r="1069" spans="1:18" x14ac:dyDescent="0.25">
      <c r="A1069" s="7">
        <v>1657</v>
      </c>
      <c r="B1069" s="7">
        <v>2010</v>
      </c>
      <c r="C1069" s="8" t="s">
        <v>192</v>
      </c>
      <c r="D1069" s="8" t="s">
        <v>165</v>
      </c>
      <c r="E1069" s="8" t="s">
        <v>38</v>
      </c>
      <c r="F1069" s="7" t="s">
        <v>39</v>
      </c>
      <c r="G1069" s="8" t="s">
        <v>22</v>
      </c>
      <c r="H1069" s="8" t="s">
        <v>192</v>
      </c>
      <c r="I1069" s="9">
        <v>10876</v>
      </c>
      <c r="J1069" s="9">
        <f>'[1]Rates for Discussion'!$D$8</f>
        <v>1191.716320391361</v>
      </c>
      <c r="K1069" s="9">
        <f t="shared" si="38"/>
        <v>6480.5533502882217</v>
      </c>
      <c r="N1069" s="12"/>
      <c r="O1069" s="13"/>
      <c r="P1069" s="13"/>
      <c r="Q1069" s="13"/>
      <c r="R1069" s="13"/>
    </row>
    <row r="1070" spans="1:18" x14ac:dyDescent="0.25">
      <c r="A1070" s="7">
        <v>1658</v>
      </c>
      <c r="B1070" s="7">
        <v>2010</v>
      </c>
      <c r="C1070" s="8" t="s">
        <v>193</v>
      </c>
      <c r="D1070" s="8" t="s">
        <v>165</v>
      </c>
      <c r="E1070" s="8" t="s">
        <v>38</v>
      </c>
      <c r="F1070" s="7" t="s">
        <v>39</v>
      </c>
      <c r="G1070" s="8" t="s">
        <v>22</v>
      </c>
      <c r="H1070" s="8" t="s">
        <v>193</v>
      </c>
      <c r="I1070" s="9">
        <v>117600</v>
      </c>
      <c r="J1070" s="9">
        <f>'[1]Rates for Discussion'!$D$8</f>
        <v>1191.716320391361</v>
      </c>
      <c r="K1070" s="9">
        <f t="shared" si="38"/>
        <v>70072.91963901202</v>
      </c>
      <c r="N1070" s="12"/>
      <c r="O1070" s="13"/>
      <c r="P1070" s="13"/>
      <c r="Q1070" s="13"/>
      <c r="R1070" s="13"/>
    </row>
    <row r="1071" spans="1:18" x14ac:dyDescent="0.25">
      <c r="A1071" s="7">
        <v>1660</v>
      </c>
      <c r="B1071" s="7">
        <v>2010</v>
      </c>
      <c r="C1071" s="8" t="s">
        <v>73</v>
      </c>
      <c r="D1071" s="8" t="s">
        <v>165</v>
      </c>
      <c r="E1071" s="8" t="s">
        <v>38</v>
      </c>
      <c r="F1071" s="7" t="s">
        <v>39</v>
      </c>
      <c r="G1071" s="8" t="s">
        <v>22</v>
      </c>
      <c r="H1071" s="8" t="s">
        <v>73</v>
      </c>
      <c r="I1071" s="9">
        <v>184451</v>
      </c>
      <c r="J1071" s="9">
        <f>'[1]Rates for Discussion'!$D$8</f>
        <v>1191.716320391361</v>
      </c>
      <c r="K1071" s="9">
        <f t="shared" si="38"/>
        <v>109906.63350625346</v>
      </c>
      <c r="N1071" s="12"/>
      <c r="O1071" s="13"/>
      <c r="P1071" s="13"/>
      <c r="Q1071" s="13"/>
      <c r="R1071" s="13"/>
    </row>
    <row r="1072" spans="1:18" x14ac:dyDescent="0.25">
      <c r="A1072" s="7">
        <v>1661</v>
      </c>
      <c r="B1072" s="7">
        <v>2010</v>
      </c>
      <c r="C1072" s="8" t="s">
        <v>194</v>
      </c>
      <c r="D1072" s="8" t="s">
        <v>165</v>
      </c>
      <c r="E1072" s="8" t="s">
        <v>38</v>
      </c>
      <c r="F1072" s="7" t="s">
        <v>39</v>
      </c>
      <c r="G1072" s="8" t="s">
        <v>22</v>
      </c>
      <c r="H1072" s="8" t="s">
        <v>194</v>
      </c>
      <c r="I1072" s="9">
        <v>31</v>
      </c>
      <c r="J1072" s="9">
        <f>'[1]Rates for Discussion'!$D$8</f>
        <v>1191.716320391361</v>
      </c>
      <c r="K1072" s="9">
        <f t="shared" si="38"/>
        <v>18.471602966066097</v>
      </c>
      <c r="N1072" s="12"/>
      <c r="O1072" s="13"/>
      <c r="P1072" s="13"/>
      <c r="Q1072" s="13"/>
      <c r="R1072" s="13"/>
    </row>
    <row r="1073" spans="1:18" x14ac:dyDescent="0.25">
      <c r="A1073" s="7">
        <v>1662</v>
      </c>
      <c r="B1073" s="7">
        <v>2010</v>
      </c>
      <c r="C1073" s="8" t="s">
        <v>196</v>
      </c>
      <c r="D1073" s="8" t="s">
        <v>165</v>
      </c>
      <c r="E1073" s="8" t="s">
        <v>38</v>
      </c>
      <c r="F1073" s="7" t="s">
        <v>39</v>
      </c>
      <c r="G1073" s="8" t="s">
        <v>22</v>
      </c>
      <c r="H1073" s="8" t="s">
        <v>196</v>
      </c>
      <c r="I1073" s="9">
        <v>320131</v>
      </c>
      <c r="J1073" s="9">
        <f>'[1]Rates for Discussion'!$D$8</f>
        <v>1191.716320391361</v>
      </c>
      <c r="K1073" s="9">
        <f t="shared" si="38"/>
        <v>190752.66868160339</v>
      </c>
      <c r="N1073" s="12"/>
      <c r="O1073" s="13"/>
      <c r="P1073" s="13"/>
      <c r="Q1073" s="13"/>
      <c r="R1073" s="13"/>
    </row>
    <row r="1074" spans="1:18" x14ac:dyDescent="0.25">
      <c r="A1074" s="7">
        <v>1663</v>
      </c>
      <c r="B1074" s="7">
        <v>2010</v>
      </c>
      <c r="C1074" s="8" t="s">
        <v>197</v>
      </c>
      <c r="D1074" s="8" t="s">
        <v>165</v>
      </c>
      <c r="E1074" s="8" t="s">
        <v>38</v>
      </c>
      <c r="F1074" s="7" t="s">
        <v>39</v>
      </c>
      <c r="G1074" s="8" t="s">
        <v>22</v>
      </c>
      <c r="H1074" s="8" t="s">
        <v>197</v>
      </c>
      <c r="I1074" s="9">
        <v>17600</v>
      </c>
      <c r="J1074" s="9">
        <f>'[1]Rates for Discussion'!$D$8</f>
        <v>1191.716320391361</v>
      </c>
      <c r="K1074" s="9">
        <f t="shared" si="38"/>
        <v>10487.103619443977</v>
      </c>
      <c r="N1074" s="12"/>
      <c r="O1074" s="13"/>
      <c r="P1074" s="13"/>
      <c r="Q1074" s="13"/>
      <c r="R1074" s="13"/>
    </row>
    <row r="1075" spans="1:18" x14ac:dyDescent="0.25">
      <c r="A1075" s="7">
        <v>1664</v>
      </c>
      <c r="B1075" s="7">
        <v>2010</v>
      </c>
      <c r="C1075" s="8" t="s">
        <v>198</v>
      </c>
      <c r="D1075" s="8" t="s">
        <v>165</v>
      </c>
      <c r="E1075" s="8" t="s">
        <v>38</v>
      </c>
      <c r="F1075" s="7" t="s">
        <v>39</v>
      </c>
      <c r="G1075" s="8" t="s">
        <v>22</v>
      </c>
      <c r="H1075" s="8" t="s">
        <v>198</v>
      </c>
      <c r="I1075" s="9">
        <v>430</v>
      </c>
      <c r="J1075" s="9">
        <f>'[1]Rates for Discussion'!$D$8</f>
        <v>1191.716320391361</v>
      </c>
      <c r="K1075" s="9">
        <f t="shared" si="38"/>
        <v>256.21900888414262</v>
      </c>
      <c r="N1075" s="12"/>
      <c r="O1075" s="13"/>
      <c r="P1075" s="13"/>
      <c r="Q1075" s="13"/>
      <c r="R1075" s="13"/>
    </row>
    <row r="1076" spans="1:18" x14ac:dyDescent="0.25">
      <c r="A1076" s="7">
        <v>1665</v>
      </c>
      <c r="B1076" s="7">
        <v>2010</v>
      </c>
      <c r="C1076" s="8" t="s">
        <v>200</v>
      </c>
      <c r="D1076" s="8" t="s">
        <v>165</v>
      </c>
      <c r="E1076" s="8" t="s">
        <v>38</v>
      </c>
      <c r="F1076" s="7" t="s">
        <v>39</v>
      </c>
      <c r="G1076" s="8" t="s">
        <v>22</v>
      </c>
      <c r="H1076" s="8" t="s">
        <v>200</v>
      </c>
      <c r="I1076" s="9">
        <v>63929</v>
      </c>
      <c r="J1076" s="9">
        <f>'[1]Rates for Discussion'!$D$8</f>
        <v>1191.716320391361</v>
      </c>
      <c r="K1076" s="9">
        <f t="shared" si="38"/>
        <v>38092.616323149661</v>
      </c>
      <c r="N1076" s="12"/>
      <c r="O1076" s="13"/>
      <c r="P1076" s="13"/>
      <c r="Q1076" s="13"/>
      <c r="R1076" s="13"/>
    </row>
    <row r="1077" spans="1:18" x14ac:dyDescent="0.25">
      <c r="A1077" s="7">
        <v>1666</v>
      </c>
      <c r="B1077" s="7">
        <v>2010</v>
      </c>
      <c r="C1077" s="8" t="s">
        <v>202</v>
      </c>
      <c r="D1077" s="8" t="s">
        <v>165</v>
      </c>
      <c r="E1077" s="8" t="s">
        <v>38</v>
      </c>
      <c r="F1077" s="7" t="s">
        <v>39</v>
      </c>
      <c r="G1077" s="8" t="s">
        <v>22</v>
      </c>
      <c r="H1077" s="8" t="s">
        <v>202</v>
      </c>
      <c r="I1077" s="9">
        <v>4000</v>
      </c>
      <c r="J1077" s="9">
        <f>'[1]Rates for Discussion'!$D$8</f>
        <v>1191.716320391361</v>
      </c>
      <c r="K1077" s="9">
        <f t="shared" si="38"/>
        <v>2383.432640782722</v>
      </c>
      <c r="N1077" s="12"/>
      <c r="O1077" s="13"/>
      <c r="P1077" s="13"/>
      <c r="Q1077" s="13"/>
      <c r="R1077" s="13"/>
    </row>
    <row r="1078" spans="1:18" x14ac:dyDescent="0.25">
      <c r="A1078" s="7">
        <v>1667</v>
      </c>
      <c r="B1078" s="7">
        <v>2010</v>
      </c>
      <c r="C1078" s="8" t="s">
        <v>203</v>
      </c>
      <c r="D1078" s="8" t="s">
        <v>165</v>
      </c>
      <c r="E1078" s="8" t="s">
        <v>38</v>
      </c>
      <c r="F1078" s="7" t="s">
        <v>39</v>
      </c>
      <c r="G1078" s="8" t="s">
        <v>22</v>
      </c>
      <c r="H1078" s="8" t="s">
        <v>203</v>
      </c>
      <c r="I1078" s="9">
        <v>20495</v>
      </c>
      <c r="J1078" s="9">
        <f>'[1]Rates for Discussion'!$D$8</f>
        <v>1191.716320391361</v>
      </c>
      <c r="K1078" s="9">
        <f t="shared" si="38"/>
        <v>12212.112993210472</v>
      </c>
      <c r="N1078" s="12"/>
      <c r="O1078" s="13"/>
      <c r="P1078" s="13"/>
      <c r="Q1078" s="13"/>
      <c r="R1078" s="13"/>
    </row>
    <row r="1079" spans="1:18" x14ac:dyDescent="0.25">
      <c r="A1079" s="7">
        <v>1668</v>
      </c>
      <c r="B1079" s="7">
        <v>2010</v>
      </c>
      <c r="C1079" s="8" t="s">
        <v>207</v>
      </c>
      <c r="D1079" s="8" t="s">
        <v>165</v>
      </c>
      <c r="E1079" s="8" t="s">
        <v>38</v>
      </c>
      <c r="F1079" s="7" t="s">
        <v>39</v>
      </c>
      <c r="G1079" s="8" t="s">
        <v>22</v>
      </c>
      <c r="H1079" s="8" t="s">
        <v>207</v>
      </c>
      <c r="I1079" s="9">
        <v>682132</v>
      </c>
      <c r="J1079" s="9">
        <f>'[1]Rates for Discussion'!$D$8</f>
        <v>1191.716320391361</v>
      </c>
      <c r="K1079" s="9">
        <f t="shared" si="38"/>
        <v>406453.91853059997</v>
      </c>
      <c r="N1079" s="12"/>
      <c r="O1079" s="13"/>
      <c r="P1079" s="13"/>
      <c r="Q1079" s="13"/>
      <c r="R1079" s="13"/>
    </row>
    <row r="1080" spans="1:18" x14ac:dyDescent="0.25">
      <c r="A1080" s="7">
        <v>1669</v>
      </c>
      <c r="B1080" s="7">
        <v>2010</v>
      </c>
      <c r="C1080" s="8" t="s">
        <v>209</v>
      </c>
      <c r="D1080" s="8" t="s">
        <v>165</v>
      </c>
      <c r="E1080" s="8" t="s">
        <v>38</v>
      </c>
      <c r="F1080" s="7" t="s">
        <v>39</v>
      </c>
      <c r="G1080" s="8" t="s">
        <v>22</v>
      </c>
      <c r="H1080" s="8" t="s">
        <v>209</v>
      </c>
      <c r="I1080" s="9">
        <v>17382</v>
      </c>
      <c r="J1080" s="9">
        <f>'[1]Rates for Discussion'!$D$8</f>
        <v>1191.716320391361</v>
      </c>
      <c r="K1080" s="9">
        <f t="shared" si="38"/>
        <v>10357.206540521318</v>
      </c>
      <c r="N1080" s="12"/>
      <c r="O1080" s="13"/>
      <c r="P1080" s="13"/>
      <c r="Q1080" s="13"/>
      <c r="R1080" s="13"/>
    </row>
    <row r="1081" spans="1:18" x14ac:dyDescent="0.25">
      <c r="A1081" s="7">
        <v>1670</v>
      </c>
      <c r="B1081" s="7">
        <v>2010</v>
      </c>
      <c r="C1081" s="8" t="s">
        <v>213</v>
      </c>
      <c r="D1081" s="8" t="s">
        <v>165</v>
      </c>
      <c r="E1081" s="8" t="s">
        <v>38</v>
      </c>
      <c r="F1081" s="7" t="s">
        <v>39</v>
      </c>
      <c r="G1081" s="8" t="s">
        <v>22</v>
      </c>
      <c r="H1081" s="8" t="s">
        <v>213</v>
      </c>
      <c r="I1081" s="9">
        <v>32200</v>
      </c>
      <c r="J1081" s="9">
        <f>'[1]Rates for Discussion'!$D$8</f>
        <v>1191.716320391361</v>
      </c>
      <c r="K1081" s="9">
        <f t="shared" si="38"/>
        <v>19186.632758300912</v>
      </c>
      <c r="N1081" s="12"/>
      <c r="O1081" s="13"/>
      <c r="P1081" s="13"/>
      <c r="Q1081" s="13"/>
      <c r="R1081" s="13"/>
    </row>
    <row r="1082" spans="1:18" x14ac:dyDescent="0.25">
      <c r="A1082" s="7">
        <v>1672</v>
      </c>
      <c r="B1082" s="7">
        <v>2010</v>
      </c>
      <c r="C1082" s="8" t="s">
        <v>119</v>
      </c>
      <c r="D1082" s="8" t="s">
        <v>165</v>
      </c>
      <c r="E1082" s="8" t="s">
        <v>38</v>
      </c>
      <c r="F1082" s="7" t="s">
        <v>39</v>
      </c>
      <c r="G1082" s="8" t="s">
        <v>22</v>
      </c>
      <c r="H1082" s="8" t="s">
        <v>119</v>
      </c>
      <c r="I1082" s="9">
        <v>136924</v>
      </c>
      <c r="J1082" s="9">
        <f>'[1]Rates for Discussion'!$D$8</f>
        <v>1191.716320391361</v>
      </c>
      <c r="K1082" s="9">
        <f t="shared" si="38"/>
        <v>81587.282726633348</v>
      </c>
      <c r="N1082" s="12"/>
      <c r="O1082" s="13"/>
      <c r="P1082" s="13"/>
      <c r="Q1082" s="13"/>
      <c r="R1082" s="13"/>
    </row>
    <row r="1083" spans="1:18" x14ac:dyDescent="0.25">
      <c r="A1083" s="7">
        <v>1674</v>
      </c>
      <c r="B1083" s="7">
        <v>2010</v>
      </c>
      <c r="C1083" s="8" t="s">
        <v>220</v>
      </c>
      <c r="D1083" s="8" t="s">
        <v>165</v>
      </c>
      <c r="E1083" s="8" t="s">
        <v>38</v>
      </c>
      <c r="F1083" s="7" t="s">
        <v>39</v>
      </c>
      <c r="G1083" s="8" t="s">
        <v>22</v>
      </c>
      <c r="H1083" s="8" t="s">
        <v>220</v>
      </c>
      <c r="I1083" s="9">
        <v>55600</v>
      </c>
      <c r="J1083" s="9">
        <f>'[1]Rates for Discussion'!$D$8</f>
        <v>1191.716320391361</v>
      </c>
      <c r="K1083" s="9">
        <f t="shared" si="38"/>
        <v>33129.713706879833</v>
      </c>
      <c r="N1083" s="12"/>
      <c r="O1083" s="13"/>
      <c r="P1083" s="13"/>
      <c r="Q1083" s="13"/>
      <c r="R1083" s="13"/>
    </row>
    <row r="1084" spans="1:18" x14ac:dyDescent="0.25">
      <c r="A1084" s="7">
        <v>1675</v>
      </c>
      <c r="B1084" s="7">
        <v>2010</v>
      </c>
      <c r="C1084" s="8" t="s">
        <v>221</v>
      </c>
      <c r="D1084" s="8" t="s">
        <v>165</v>
      </c>
      <c r="E1084" s="8" t="s">
        <v>38</v>
      </c>
      <c r="F1084" s="7" t="s">
        <v>39</v>
      </c>
      <c r="G1084" s="8" t="s">
        <v>22</v>
      </c>
      <c r="H1084" s="8" t="s">
        <v>221</v>
      </c>
      <c r="I1084" s="9">
        <v>45</v>
      </c>
      <c r="J1084" s="9">
        <f>'[1]Rates for Discussion'!$D$8</f>
        <v>1191.716320391361</v>
      </c>
      <c r="K1084" s="9">
        <f t="shared" si="38"/>
        <v>26.813617208805624</v>
      </c>
      <c r="N1084" s="12"/>
      <c r="O1084" s="13"/>
      <c r="P1084" s="13"/>
      <c r="Q1084" s="13"/>
      <c r="R1084" s="13"/>
    </row>
    <row r="1085" spans="1:18" x14ac:dyDescent="0.25">
      <c r="A1085" s="7">
        <v>1676</v>
      </c>
      <c r="B1085" s="7">
        <v>2010</v>
      </c>
      <c r="C1085" s="8" t="s">
        <v>75</v>
      </c>
      <c r="D1085" s="8" t="s">
        <v>165</v>
      </c>
      <c r="E1085" s="8" t="s">
        <v>38</v>
      </c>
      <c r="F1085" s="7" t="s">
        <v>39</v>
      </c>
      <c r="G1085" s="8" t="s">
        <v>22</v>
      </c>
      <c r="H1085" s="8" t="s">
        <v>75</v>
      </c>
      <c r="I1085" s="9">
        <v>1135590</v>
      </c>
      <c r="J1085" s="9">
        <f>'[1]Rates for Discussion'!$D$8</f>
        <v>1191.716320391361</v>
      </c>
      <c r="K1085" s="9">
        <f t="shared" si="38"/>
        <v>676650.56813661277</v>
      </c>
      <c r="N1085" s="12"/>
      <c r="O1085" s="13"/>
      <c r="P1085" s="13"/>
      <c r="Q1085" s="13"/>
      <c r="R1085" s="13"/>
    </row>
    <row r="1086" spans="1:18" x14ac:dyDescent="0.25">
      <c r="A1086" s="7">
        <v>1678</v>
      </c>
      <c r="B1086" s="7">
        <v>2010</v>
      </c>
      <c r="C1086" s="8" t="s">
        <v>226</v>
      </c>
      <c r="D1086" s="8" t="s">
        <v>165</v>
      </c>
      <c r="E1086" s="8" t="s">
        <v>38</v>
      </c>
      <c r="F1086" s="7" t="s">
        <v>39</v>
      </c>
      <c r="G1086" s="8" t="s">
        <v>22</v>
      </c>
      <c r="H1086" s="8" t="s">
        <v>226</v>
      </c>
      <c r="I1086" s="9">
        <v>20186</v>
      </c>
      <c r="J1086" s="9">
        <f>'[1]Rates for Discussion'!$D$8</f>
        <v>1191.716320391361</v>
      </c>
      <c r="K1086" s="9">
        <f t="shared" si="38"/>
        <v>12027.992821710008</v>
      </c>
      <c r="N1086" s="12"/>
      <c r="O1086" s="13"/>
      <c r="P1086" s="13"/>
      <c r="Q1086" s="13"/>
      <c r="R1086" s="13"/>
    </row>
    <row r="1087" spans="1:18" x14ac:dyDescent="0.25">
      <c r="A1087" s="7">
        <v>1679</v>
      </c>
      <c r="B1087" s="7">
        <v>2010</v>
      </c>
      <c r="C1087" s="8" t="s">
        <v>227</v>
      </c>
      <c r="D1087" s="8" t="s">
        <v>165</v>
      </c>
      <c r="E1087" s="8" t="s">
        <v>38</v>
      </c>
      <c r="F1087" s="7" t="s">
        <v>39</v>
      </c>
      <c r="G1087" s="8" t="s">
        <v>22</v>
      </c>
      <c r="H1087" s="8" t="s">
        <v>227</v>
      </c>
      <c r="I1087" s="9">
        <v>24200</v>
      </c>
      <c r="J1087" s="9">
        <f>'[1]Rates for Discussion'!$D$8</f>
        <v>1191.716320391361</v>
      </c>
      <c r="K1087" s="9">
        <f t="shared" ref="K1087:K1118" si="39">(I1087*J1087)/2000</f>
        <v>14419.767476735469</v>
      </c>
      <c r="N1087" s="12"/>
      <c r="O1087" s="13"/>
      <c r="P1087" s="13"/>
      <c r="Q1087" s="13"/>
      <c r="R1087" s="13"/>
    </row>
    <row r="1088" spans="1:18" x14ac:dyDescent="0.25">
      <c r="A1088" s="7">
        <v>1680</v>
      </c>
      <c r="B1088" s="7">
        <v>2010</v>
      </c>
      <c r="C1088" s="8" t="s">
        <v>229</v>
      </c>
      <c r="D1088" s="8" t="s">
        <v>165</v>
      </c>
      <c r="E1088" s="8" t="s">
        <v>38</v>
      </c>
      <c r="F1088" s="7" t="s">
        <v>39</v>
      </c>
      <c r="G1088" s="8" t="s">
        <v>22</v>
      </c>
      <c r="H1088" s="8" t="s">
        <v>229</v>
      </c>
      <c r="I1088" s="9">
        <v>4037</v>
      </c>
      <c r="J1088" s="9">
        <f>'[1]Rates for Discussion'!$D$8</f>
        <v>1191.716320391361</v>
      </c>
      <c r="K1088" s="9">
        <f t="shared" si="39"/>
        <v>2405.4793927099622</v>
      </c>
      <c r="N1088" s="12"/>
      <c r="O1088" s="13"/>
      <c r="P1088" s="13"/>
      <c r="Q1088" s="13"/>
      <c r="R1088" s="13"/>
    </row>
    <row r="1089" spans="1:18" x14ac:dyDescent="0.25">
      <c r="A1089" s="7">
        <v>1681</v>
      </c>
      <c r="B1089" s="7">
        <v>2010</v>
      </c>
      <c r="C1089" s="8" t="s">
        <v>230</v>
      </c>
      <c r="D1089" s="8" t="s">
        <v>165</v>
      </c>
      <c r="E1089" s="8" t="s">
        <v>38</v>
      </c>
      <c r="F1089" s="7" t="s">
        <v>39</v>
      </c>
      <c r="G1089" s="8" t="s">
        <v>22</v>
      </c>
      <c r="H1089" s="8" t="s">
        <v>230</v>
      </c>
      <c r="I1089" s="9">
        <v>2854</v>
      </c>
      <c r="J1089" s="9">
        <f>'[1]Rates for Discussion'!$D$8</f>
        <v>1191.716320391361</v>
      </c>
      <c r="K1089" s="9">
        <f t="shared" si="39"/>
        <v>1700.579189198472</v>
      </c>
      <c r="N1089" s="12"/>
      <c r="O1089" s="13"/>
      <c r="P1089" s="13"/>
      <c r="Q1089" s="13"/>
      <c r="R1089" s="13"/>
    </row>
    <row r="1090" spans="1:18" x14ac:dyDescent="0.25">
      <c r="A1090" s="7">
        <v>1682</v>
      </c>
      <c r="B1090" s="7">
        <v>2010</v>
      </c>
      <c r="C1090" s="8" t="s">
        <v>231</v>
      </c>
      <c r="D1090" s="8" t="s">
        <v>165</v>
      </c>
      <c r="E1090" s="8" t="s">
        <v>38</v>
      </c>
      <c r="F1090" s="7" t="s">
        <v>39</v>
      </c>
      <c r="G1090" s="8" t="s">
        <v>22</v>
      </c>
      <c r="H1090" s="8" t="s">
        <v>231</v>
      </c>
      <c r="I1090" s="9">
        <v>30400</v>
      </c>
      <c r="J1090" s="9">
        <f>'[1]Rates for Discussion'!$D$8</f>
        <v>1191.716320391361</v>
      </c>
      <c r="K1090" s="9">
        <f t="shared" si="39"/>
        <v>18114.088069948688</v>
      </c>
      <c r="N1090" s="12"/>
      <c r="O1090" s="13"/>
      <c r="P1090" s="13"/>
      <c r="Q1090" s="13"/>
      <c r="R1090" s="13"/>
    </row>
    <row r="1091" spans="1:18" x14ac:dyDescent="0.25">
      <c r="A1091" s="7">
        <v>1683</v>
      </c>
      <c r="B1091" s="7">
        <v>2010</v>
      </c>
      <c r="C1091" s="8" t="s">
        <v>232</v>
      </c>
      <c r="D1091" s="8" t="s">
        <v>165</v>
      </c>
      <c r="E1091" s="8" t="s">
        <v>38</v>
      </c>
      <c r="F1091" s="7" t="s">
        <v>39</v>
      </c>
      <c r="G1091" s="8" t="s">
        <v>22</v>
      </c>
      <c r="H1091" s="8" t="s">
        <v>232</v>
      </c>
      <c r="I1091" s="9">
        <v>2374</v>
      </c>
      <c r="J1091" s="9">
        <f>'[1]Rates for Discussion'!$D$8</f>
        <v>1191.716320391361</v>
      </c>
      <c r="K1091" s="9">
        <f t="shared" si="39"/>
        <v>1414.5672723045457</v>
      </c>
      <c r="N1091" s="12"/>
      <c r="O1091" s="13"/>
      <c r="P1091" s="13"/>
      <c r="Q1091" s="13"/>
      <c r="R1091" s="13"/>
    </row>
    <row r="1092" spans="1:18" x14ac:dyDescent="0.25">
      <c r="A1092" s="7">
        <v>1684</v>
      </c>
      <c r="B1092" s="7">
        <v>2010</v>
      </c>
      <c r="C1092" s="8" t="s">
        <v>233</v>
      </c>
      <c r="D1092" s="8" t="s">
        <v>165</v>
      </c>
      <c r="E1092" s="8" t="s">
        <v>38</v>
      </c>
      <c r="F1092" s="7" t="s">
        <v>39</v>
      </c>
      <c r="G1092" s="8" t="s">
        <v>22</v>
      </c>
      <c r="H1092" s="8" t="s">
        <v>233</v>
      </c>
      <c r="I1092" s="9">
        <v>87811</v>
      </c>
      <c r="J1092" s="9">
        <f>'[1]Rates for Discussion'!$D$8</f>
        <v>1191.716320391361</v>
      </c>
      <c r="K1092" s="9">
        <f t="shared" si="39"/>
        <v>52322.900904942901</v>
      </c>
      <c r="N1092" s="12"/>
      <c r="O1092" s="13"/>
      <c r="P1092" s="13"/>
      <c r="Q1092" s="13"/>
      <c r="R1092" s="13"/>
    </row>
    <row r="1093" spans="1:18" x14ac:dyDescent="0.25">
      <c r="A1093" s="7">
        <v>1685</v>
      </c>
      <c r="B1093" s="7">
        <v>2010</v>
      </c>
      <c r="C1093" s="8" t="s">
        <v>234</v>
      </c>
      <c r="D1093" s="8" t="s">
        <v>165</v>
      </c>
      <c r="E1093" s="8" t="s">
        <v>38</v>
      </c>
      <c r="F1093" s="7" t="s">
        <v>39</v>
      </c>
      <c r="G1093" s="8" t="s">
        <v>22</v>
      </c>
      <c r="H1093" s="8" t="s">
        <v>234</v>
      </c>
      <c r="I1093" s="9">
        <v>46767</v>
      </c>
      <c r="J1093" s="9">
        <f>'[1]Rates for Discussion'!$D$8</f>
        <v>1191.716320391361</v>
      </c>
      <c r="K1093" s="9">
        <f t="shared" si="39"/>
        <v>27866.498577871389</v>
      </c>
      <c r="N1093" s="12"/>
      <c r="O1093" s="13"/>
      <c r="P1093" s="13"/>
      <c r="Q1093" s="13"/>
      <c r="R1093" s="13"/>
    </row>
    <row r="1094" spans="1:18" x14ac:dyDescent="0.25">
      <c r="A1094" s="7">
        <v>1686</v>
      </c>
      <c r="B1094" s="7">
        <v>2010</v>
      </c>
      <c r="C1094" s="8" t="s">
        <v>235</v>
      </c>
      <c r="D1094" s="8" t="s">
        <v>165</v>
      </c>
      <c r="E1094" s="8" t="s">
        <v>38</v>
      </c>
      <c r="F1094" s="7" t="s">
        <v>39</v>
      </c>
      <c r="G1094" s="8" t="s">
        <v>22</v>
      </c>
      <c r="H1094" s="8" t="s">
        <v>235</v>
      </c>
      <c r="I1094" s="9">
        <v>80243</v>
      </c>
      <c r="J1094" s="9">
        <f>'[1]Rates for Discussion'!$D$8</f>
        <v>1191.716320391361</v>
      </c>
      <c r="K1094" s="9">
        <f t="shared" si="39"/>
        <v>47813.446348581994</v>
      </c>
      <c r="N1094" s="12"/>
      <c r="O1094" s="13"/>
      <c r="P1094" s="13"/>
      <c r="Q1094" s="13"/>
      <c r="R1094" s="13"/>
    </row>
    <row r="1095" spans="1:18" x14ac:dyDescent="0.25">
      <c r="A1095" s="7">
        <v>1687</v>
      </c>
      <c r="B1095" s="7">
        <v>2010</v>
      </c>
      <c r="C1095" s="8" t="s">
        <v>239</v>
      </c>
      <c r="D1095" s="8" t="s">
        <v>165</v>
      </c>
      <c r="E1095" s="8" t="s">
        <v>38</v>
      </c>
      <c r="F1095" s="7" t="s">
        <v>39</v>
      </c>
      <c r="G1095" s="8" t="s">
        <v>22</v>
      </c>
      <c r="H1095" s="8" t="s">
        <v>239</v>
      </c>
      <c r="I1095" s="9">
        <v>292936</v>
      </c>
      <c r="J1095" s="9">
        <f>'[1]Rates for Discussion'!$D$8</f>
        <v>1191.716320391361</v>
      </c>
      <c r="K1095" s="9">
        <f t="shared" si="39"/>
        <v>174548.30601508185</v>
      </c>
      <c r="N1095" s="12"/>
      <c r="O1095" s="13"/>
      <c r="P1095" s="13"/>
      <c r="Q1095" s="13"/>
      <c r="R1095" s="13"/>
    </row>
    <row r="1096" spans="1:18" x14ac:dyDescent="0.25">
      <c r="A1096" s="7">
        <v>1688</v>
      </c>
      <c r="B1096" s="7">
        <v>2010</v>
      </c>
      <c r="C1096" s="8" t="s">
        <v>78</v>
      </c>
      <c r="D1096" s="8" t="s">
        <v>165</v>
      </c>
      <c r="E1096" s="8" t="s">
        <v>38</v>
      </c>
      <c r="F1096" s="7" t="s">
        <v>39</v>
      </c>
      <c r="G1096" s="8" t="s">
        <v>22</v>
      </c>
      <c r="H1096" s="8" t="s">
        <v>78</v>
      </c>
      <c r="I1096" s="9">
        <v>300036</v>
      </c>
      <c r="J1096" s="9">
        <f>'[1]Rates for Discussion'!$D$8</f>
        <v>1191.716320391361</v>
      </c>
      <c r="K1096" s="9">
        <f t="shared" si="39"/>
        <v>178778.89895247121</v>
      </c>
      <c r="N1096" s="12"/>
      <c r="O1096" s="13"/>
      <c r="P1096" s="13"/>
      <c r="Q1096" s="13"/>
      <c r="R1096" s="13"/>
    </row>
    <row r="1097" spans="1:18" x14ac:dyDescent="0.25">
      <c r="A1097" s="7">
        <v>1689</v>
      </c>
      <c r="B1097" s="7">
        <v>2010</v>
      </c>
      <c r="C1097" s="8" t="s">
        <v>241</v>
      </c>
      <c r="D1097" s="8" t="s">
        <v>165</v>
      </c>
      <c r="E1097" s="8" t="s">
        <v>38</v>
      </c>
      <c r="F1097" s="7" t="s">
        <v>39</v>
      </c>
      <c r="G1097" s="8" t="s">
        <v>22</v>
      </c>
      <c r="H1097" s="8" t="s">
        <v>241</v>
      </c>
      <c r="I1097" s="9">
        <v>6500</v>
      </c>
      <c r="J1097" s="9">
        <f>'[1]Rates for Discussion'!$D$8</f>
        <v>1191.716320391361</v>
      </c>
      <c r="K1097" s="9">
        <f t="shared" si="39"/>
        <v>3873.0780412719232</v>
      </c>
      <c r="N1097" s="12"/>
      <c r="O1097" s="13"/>
      <c r="P1097" s="13"/>
      <c r="Q1097" s="13"/>
      <c r="R1097" s="13"/>
    </row>
    <row r="1098" spans="1:18" x14ac:dyDescent="0.25">
      <c r="A1098" s="7">
        <v>1690</v>
      </c>
      <c r="B1098" s="7">
        <v>2010</v>
      </c>
      <c r="C1098" s="8" t="s">
        <v>242</v>
      </c>
      <c r="D1098" s="8" t="s">
        <v>165</v>
      </c>
      <c r="E1098" s="8" t="s">
        <v>38</v>
      </c>
      <c r="F1098" s="7" t="s">
        <v>39</v>
      </c>
      <c r="G1098" s="8" t="s">
        <v>22</v>
      </c>
      <c r="H1098" s="8" t="s">
        <v>242</v>
      </c>
      <c r="I1098" s="9">
        <v>98150</v>
      </c>
      <c r="J1098" s="9">
        <f>'[1]Rates for Discussion'!$D$8</f>
        <v>1191.716320391361</v>
      </c>
      <c r="K1098" s="9">
        <f t="shared" si="39"/>
        <v>58483.478423206041</v>
      </c>
      <c r="N1098" s="12"/>
      <c r="O1098" s="13"/>
      <c r="P1098" s="13"/>
      <c r="Q1098" s="13"/>
      <c r="R1098" s="13"/>
    </row>
    <row r="1099" spans="1:18" x14ac:dyDescent="0.25">
      <c r="A1099" s="7">
        <v>1691</v>
      </c>
      <c r="B1099" s="7">
        <v>2010</v>
      </c>
      <c r="C1099" s="8" t="s">
        <v>243</v>
      </c>
      <c r="D1099" s="8" t="s">
        <v>165</v>
      </c>
      <c r="E1099" s="8" t="s">
        <v>38</v>
      </c>
      <c r="F1099" s="7" t="s">
        <v>39</v>
      </c>
      <c r="G1099" s="8" t="s">
        <v>22</v>
      </c>
      <c r="H1099" s="8" t="s">
        <v>243</v>
      </c>
      <c r="I1099" s="9">
        <v>173</v>
      </c>
      <c r="J1099" s="9">
        <f>'[1]Rates for Discussion'!$D$8</f>
        <v>1191.716320391361</v>
      </c>
      <c r="K1099" s="9">
        <f t="shared" si="39"/>
        <v>103.08346171385273</v>
      </c>
      <c r="N1099" s="12"/>
      <c r="O1099" s="13"/>
      <c r="P1099" s="13"/>
      <c r="Q1099" s="13"/>
      <c r="R1099" s="13"/>
    </row>
    <row r="1100" spans="1:18" x14ac:dyDescent="0.25">
      <c r="A1100" s="7">
        <v>1693</v>
      </c>
      <c r="B1100" s="7">
        <v>2010</v>
      </c>
      <c r="C1100" s="8" t="s">
        <v>244</v>
      </c>
      <c r="D1100" s="8" t="s">
        <v>165</v>
      </c>
      <c r="E1100" s="8" t="s">
        <v>38</v>
      </c>
      <c r="F1100" s="7" t="s">
        <v>39</v>
      </c>
      <c r="G1100" s="8" t="s">
        <v>22</v>
      </c>
      <c r="H1100" s="8" t="s">
        <v>244</v>
      </c>
      <c r="I1100" s="9">
        <v>5475</v>
      </c>
      <c r="J1100" s="9">
        <f>'[1]Rates for Discussion'!$D$8</f>
        <v>1191.716320391361</v>
      </c>
      <c r="K1100" s="9">
        <f t="shared" si="39"/>
        <v>3262.3234270713506</v>
      </c>
      <c r="N1100" s="12"/>
      <c r="O1100" s="13"/>
      <c r="P1100" s="13"/>
      <c r="Q1100" s="13"/>
      <c r="R1100" s="13"/>
    </row>
    <row r="1101" spans="1:18" x14ac:dyDescent="0.25">
      <c r="A1101" s="7">
        <v>1694</v>
      </c>
      <c r="B1101" s="7">
        <v>2010</v>
      </c>
      <c r="C1101" s="8" t="s">
        <v>245</v>
      </c>
      <c r="D1101" s="8" t="s">
        <v>165</v>
      </c>
      <c r="E1101" s="8" t="s">
        <v>38</v>
      </c>
      <c r="F1101" s="7" t="s">
        <v>39</v>
      </c>
      <c r="G1101" s="8" t="s">
        <v>22</v>
      </c>
      <c r="H1101" s="8" t="s">
        <v>245</v>
      </c>
      <c r="I1101" s="9">
        <v>684</v>
      </c>
      <c r="J1101" s="9">
        <f>'[1]Rates for Discussion'!$D$8</f>
        <v>1191.716320391361</v>
      </c>
      <c r="K1101" s="9">
        <f t="shared" si="39"/>
        <v>407.56698157384551</v>
      </c>
      <c r="N1101" s="12"/>
      <c r="O1101" s="13"/>
      <c r="P1101" s="13"/>
      <c r="Q1101" s="13"/>
      <c r="R1101" s="13"/>
    </row>
    <row r="1102" spans="1:18" x14ac:dyDescent="0.25">
      <c r="A1102" s="7">
        <v>1695</v>
      </c>
      <c r="B1102" s="7">
        <v>2010</v>
      </c>
      <c r="C1102" s="8" t="s">
        <v>79</v>
      </c>
      <c r="D1102" s="8" t="s">
        <v>165</v>
      </c>
      <c r="E1102" s="8" t="s">
        <v>38</v>
      </c>
      <c r="F1102" s="7" t="s">
        <v>39</v>
      </c>
      <c r="G1102" s="8" t="s">
        <v>22</v>
      </c>
      <c r="H1102" s="8" t="s">
        <v>79</v>
      </c>
      <c r="I1102" s="9">
        <v>249821</v>
      </c>
      <c r="J1102" s="9">
        <f>'[1]Rates for Discussion'!$D$8</f>
        <v>1191.716320391361</v>
      </c>
      <c r="K1102" s="9">
        <f t="shared" si="39"/>
        <v>148857.88143824509</v>
      </c>
      <c r="N1102" s="12"/>
      <c r="O1102" s="13"/>
      <c r="P1102" s="13"/>
      <c r="Q1102" s="13"/>
      <c r="R1102" s="13"/>
    </row>
    <row r="1103" spans="1:18" x14ac:dyDescent="0.25">
      <c r="A1103" s="7">
        <v>1696</v>
      </c>
      <c r="B1103" s="7">
        <v>2010</v>
      </c>
      <c r="C1103" s="8" t="s">
        <v>132</v>
      </c>
      <c r="D1103" s="8" t="s">
        <v>165</v>
      </c>
      <c r="E1103" s="8" t="s">
        <v>38</v>
      </c>
      <c r="F1103" s="7" t="s">
        <v>39</v>
      </c>
      <c r="G1103" s="8" t="s">
        <v>22</v>
      </c>
      <c r="H1103" s="8" t="s">
        <v>132</v>
      </c>
      <c r="I1103" s="9">
        <v>995085</v>
      </c>
      <c r="J1103" s="9">
        <f>'[1]Rates for Discussion'!$D$8</f>
        <v>1191.716320391361</v>
      </c>
      <c r="K1103" s="9">
        <f t="shared" si="39"/>
        <v>592929.51733831875</v>
      </c>
      <c r="N1103" s="12"/>
      <c r="O1103" s="13"/>
      <c r="P1103" s="13"/>
      <c r="Q1103" s="13"/>
      <c r="R1103" s="13"/>
    </row>
    <row r="1104" spans="1:18" x14ac:dyDescent="0.25">
      <c r="A1104" s="7">
        <v>1697</v>
      </c>
      <c r="B1104" s="7">
        <v>2010</v>
      </c>
      <c r="C1104" s="8" t="s">
        <v>80</v>
      </c>
      <c r="D1104" s="8" t="s">
        <v>165</v>
      </c>
      <c r="E1104" s="8" t="s">
        <v>38</v>
      </c>
      <c r="F1104" s="7" t="s">
        <v>39</v>
      </c>
      <c r="G1104" s="8" t="s">
        <v>22</v>
      </c>
      <c r="H1104" s="8" t="s">
        <v>80</v>
      </c>
      <c r="I1104" s="9">
        <v>355579</v>
      </c>
      <c r="J1104" s="9">
        <f>'[1]Rates for Discussion'!$D$8</f>
        <v>1191.716320391361</v>
      </c>
      <c r="K1104" s="9">
        <f t="shared" si="39"/>
        <v>211874.64874421986</v>
      </c>
      <c r="N1104" s="12"/>
      <c r="O1104" s="13"/>
      <c r="P1104" s="13"/>
      <c r="Q1104" s="13"/>
      <c r="R1104" s="13"/>
    </row>
    <row r="1105" spans="1:18" x14ac:dyDescent="0.25">
      <c r="A1105" s="7">
        <v>1699</v>
      </c>
      <c r="B1105" s="7">
        <v>2010</v>
      </c>
      <c r="C1105" s="8" t="s">
        <v>248</v>
      </c>
      <c r="D1105" s="8" t="s">
        <v>165</v>
      </c>
      <c r="E1105" s="8" t="s">
        <v>38</v>
      </c>
      <c r="F1105" s="7" t="s">
        <v>39</v>
      </c>
      <c r="G1105" s="8" t="s">
        <v>22</v>
      </c>
      <c r="H1105" s="8" t="s">
        <v>248</v>
      </c>
      <c r="I1105" s="9">
        <v>1600</v>
      </c>
      <c r="J1105" s="9">
        <f>'[1]Rates for Discussion'!$D$8</f>
        <v>1191.716320391361</v>
      </c>
      <c r="K1105" s="9">
        <f t="shared" si="39"/>
        <v>953.37305631308891</v>
      </c>
      <c r="N1105" s="12"/>
      <c r="O1105" s="13"/>
      <c r="P1105" s="13"/>
      <c r="Q1105" s="13"/>
      <c r="R1105" s="13"/>
    </row>
    <row r="1106" spans="1:18" x14ac:dyDescent="0.25">
      <c r="A1106" s="7">
        <v>1700</v>
      </c>
      <c r="B1106" s="7">
        <v>2010</v>
      </c>
      <c r="C1106" s="8" t="s">
        <v>250</v>
      </c>
      <c r="D1106" s="8" t="s">
        <v>165</v>
      </c>
      <c r="E1106" s="8" t="s">
        <v>38</v>
      </c>
      <c r="F1106" s="7" t="s">
        <v>39</v>
      </c>
      <c r="G1106" s="8" t="s">
        <v>22</v>
      </c>
      <c r="H1106" s="8" t="s">
        <v>250</v>
      </c>
      <c r="I1106" s="9">
        <v>45702</v>
      </c>
      <c r="J1106" s="9">
        <f>'[1]Rates for Discussion'!$D$8</f>
        <v>1191.716320391361</v>
      </c>
      <c r="K1106" s="9">
        <f t="shared" si="39"/>
        <v>27231.909637262994</v>
      </c>
      <c r="N1106" s="12"/>
      <c r="O1106" s="13"/>
      <c r="P1106" s="13"/>
      <c r="Q1106" s="13"/>
      <c r="R1106" s="13"/>
    </row>
    <row r="1107" spans="1:18" x14ac:dyDescent="0.25">
      <c r="A1107" s="7">
        <v>1701</v>
      </c>
      <c r="B1107" s="7">
        <v>2010</v>
      </c>
      <c r="C1107" s="8" t="s">
        <v>251</v>
      </c>
      <c r="D1107" s="8" t="s">
        <v>165</v>
      </c>
      <c r="E1107" s="8" t="s">
        <v>38</v>
      </c>
      <c r="F1107" s="7" t="s">
        <v>39</v>
      </c>
      <c r="G1107" s="8" t="s">
        <v>22</v>
      </c>
      <c r="H1107" s="8" t="s">
        <v>251</v>
      </c>
      <c r="I1107" s="9">
        <v>13647</v>
      </c>
      <c r="J1107" s="9">
        <f>'[1]Rates for Discussion'!$D$8</f>
        <v>1191.716320391361</v>
      </c>
      <c r="K1107" s="9">
        <f t="shared" si="39"/>
        <v>8131.6763121904514</v>
      </c>
      <c r="N1107" s="12"/>
      <c r="O1107" s="13"/>
      <c r="P1107" s="13"/>
      <c r="Q1107" s="13"/>
      <c r="R1107" s="13"/>
    </row>
    <row r="1108" spans="1:18" x14ac:dyDescent="0.25">
      <c r="A1108" s="7">
        <v>1702</v>
      </c>
      <c r="B1108" s="7">
        <v>2010</v>
      </c>
      <c r="C1108" s="8" t="s">
        <v>81</v>
      </c>
      <c r="D1108" s="8" t="s">
        <v>165</v>
      </c>
      <c r="E1108" s="8" t="s">
        <v>38</v>
      </c>
      <c r="F1108" s="7" t="s">
        <v>39</v>
      </c>
      <c r="G1108" s="8" t="s">
        <v>22</v>
      </c>
      <c r="H1108" s="8" t="s">
        <v>81</v>
      </c>
      <c r="I1108" s="9">
        <v>47836</v>
      </c>
      <c r="J1108" s="9">
        <f>'[1]Rates for Discussion'!$D$8</f>
        <v>1191.716320391361</v>
      </c>
      <c r="K1108" s="9">
        <f t="shared" si="39"/>
        <v>28503.470951120573</v>
      </c>
      <c r="N1108" s="12"/>
      <c r="O1108" s="13"/>
      <c r="P1108" s="13"/>
      <c r="Q1108" s="13"/>
      <c r="R1108" s="13"/>
    </row>
    <row r="1109" spans="1:18" x14ac:dyDescent="0.25">
      <c r="A1109" s="7">
        <v>1703</v>
      </c>
      <c r="B1109" s="7">
        <v>2010</v>
      </c>
      <c r="C1109" s="8" t="s">
        <v>253</v>
      </c>
      <c r="D1109" s="8" t="s">
        <v>165</v>
      </c>
      <c r="E1109" s="8" t="s">
        <v>38</v>
      </c>
      <c r="F1109" s="7" t="s">
        <v>39</v>
      </c>
      <c r="G1109" s="8" t="s">
        <v>22</v>
      </c>
      <c r="H1109" s="8" t="s">
        <v>253</v>
      </c>
      <c r="I1109" s="9">
        <v>147357</v>
      </c>
      <c r="J1109" s="9">
        <f>'[1]Rates for Discussion'!$D$8</f>
        <v>1191.716320391361</v>
      </c>
      <c r="K1109" s="9">
        <f t="shared" si="39"/>
        <v>87803.870911954888</v>
      </c>
      <c r="N1109" s="12"/>
      <c r="O1109" s="13"/>
      <c r="P1109" s="13"/>
      <c r="Q1109" s="13"/>
      <c r="R1109" s="13"/>
    </row>
    <row r="1110" spans="1:18" x14ac:dyDescent="0.25">
      <c r="A1110" s="7">
        <v>1704</v>
      </c>
      <c r="B1110" s="7">
        <v>2010</v>
      </c>
      <c r="C1110" s="8" t="s">
        <v>161</v>
      </c>
      <c r="D1110" s="8" t="s">
        <v>165</v>
      </c>
      <c r="E1110" s="8" t="s">
        <v>38</v>
      </c>
      <c r="F1110" s="7" t="s">
        <v>39</v>
      </c>
      <c r="G1110" s="8" t="s">
        <v>22</v>
      </c>
      <c r="H1110" s="8" t="s">
        <v>161</v>
      </c>
      <c r="I1110" s="9">
        <v>1038</v>
      </c>
      <c r="J1110" s="9">
        <f>'[1]Rates for Discussion'!$D$8</f>
        <v>1191.716320391361</v>
      </c>
      <c r="K1110" s="9">
        <f t="shared" si="39"/>
        <v>618.50077028311637</v>
      </c>
      <c r="N1110" s="12"/>
      <c r="O1110" s="13"/>
      <c r="P1110" s="13"/>
      <c r="Q1110" s="13"/>
      <c r="R1110" s="13"/>
    </row>
    <row r="1111" spans="1:18" x14ac:dyDescent="0.25">
      <c r="A1111" s="7">
        <v>1705</v>
      </c>
      <c r="B1111" s="7">
        <v>2010</v>
      </c>
      <c r="C1111" s="8" t="s">
        <v>255</v>
      </c>
      <c r="D1111" s="8" t="s">
        <v>165</v>
      </c>
      <c r="E1111" s="8" t="s">
        <v>38</v>
      </c>
      <c r="F1111" s="7" t="s">
        <v>39</v>
      </c>
      <c r="G1111" s="8" t="s">
        <v>22</v>
      </c>
      <c r="H1111" s="8" t="s">
        <v>255</v>
      </c>
      <c r="I1111" s="9">
        <v>78028</v>
      </c>
      <c r="J1111" s="9">
        <f>'[1]Rates for Discussion'!$D$8</f>
        <v>1191.716320391361</v>
      </c>
      <c r="K1111" s="9">
        <f t="shared" si="39"/>
        <v>46493.620523748563</v>
      </c>
      <c r="N1111" s="12"/>
      <c r="O1111" s="13"/>
      <c r="P1111" s="13"/>
      <c r="Q1111" s="13"/>
      <c r="R1111" s="13"/>
    </row>
    <row r="1112" spans="1:18" x14ac:dyDescent="0.25">
      <c r="A1112" s="7">
        <v>1706</v>
      </c>
      <c r="B1112" s="7">
        <v>2010</v>
      </c>
      <c r="C1112" s="8" t="s">
        <v>83</v>
      </c>
      <c r="D1112" s="8" t="s">
        <v>165</v>
      </c>
      <c r="E1112" s="8" t="s">
        <v>38</v>
      </c>
      <c r="F1112" s="7" t="s">
        <v>39</v>
      </c>
      <c r="G1112" s="8" t="s">
        <v>22</v>
      </c>
      <c r="H1112" s="8" t="s">
        <v>83</v>
      </c>
      <c r="I1112" s="9">
        <v>1107783</v>
      </c>
      <c r="J1112" s="9">
        <f>'[1]Rates for Discussion'!$D$8</f>
        <v>1191.716320391361</v>
      </c>
      <c r="K1112" s="9">
        <f t="shared" si="39"/>
        <v>660081.5402760515</v>
      </c>
      <c r="N1112" s="12"/>
      <c r="O1112" s="13"/>
      <c r="P1112" s="13"/>
      <c r="Q1112" s="13"/>
      <c r="R1112" s="13"/>
    </row>
    <row r="1113" spans="1:18" x14ac:dyDescent="0.25">
      <c r="A1113" s="7">
        <v>1707</v>
      </c>
      <c r="B1113" s="7">
        <v>2010</v>
      </c>
      <c r="C1113" s="8" t="s">
        <v>257</v>
      </c>
      <c r="D1113" s="8" t="s">
        <v>165</v>
      </c>
      <c r="E1113" s="8" t="s">
        <v>38</v>
      </c>
      <c r="F1113" s="7" t="s">
        <v>39</v>
      </c>
      <c r="G1113" s="8" t="s">
        <v>22</v>
      </c>
      <c r="H1113" s="8" t="s">
        <v>257</v>
      </c>
      <c r="I1113" s="9">
        <v>8791</v>
      </c>
      <c r="J1113" s="9">
        <f>'[1]Rates for Discussion'!$D$8</f>
        <v>1191.716320391361</v>
      </c>
      <c r="K1113" s="9">
        <f t="shared" si="39"/>
        <v>5238.1890862802275</v>
      </c>
      <c r="N1113" s="12"/>
      <c r="O1113" s="13"/>
      <c r="P1113" s="13"/>
      <c r="Q1113" s="13"/>
      <c r="R1113" s="13"/>
    </row>
    <row r="1114" spans="1:18" x14ac:dyDescent="0.25">
      <c r="A1114" s="7">
        <v>1708</v>
      </c>
      <c r="B1114" s="7">
        <v>2010</v>
      </c>
      <c r="C1114" s="8" t="s">
        <v>260</v>
      </c>
      <c r="D1114" s="8" t="s">
        <v>165</v>
      </c>
      <c r="E1114" s="8" t="s">
        <v>38</v>
      </c>
      <c r="F1114" s="7" t="s">
        <v>39</v>
      </c>
      <c r="G1114" s="8" t="s">
        <v>22</v>
      </c>
      <c r="H1114" s="8" t="s">
        <v>260</v>
      </c>
      <c r="I1114" s="9">
        <v>52383</v>
      </c>
      <c r="J1114" s="9">
        <f>'[1]Rates for Discussion'!$D$8</f>
        <v>1191.716320391361</v>
      </c>
      <c r="K1114" s="9">
        <f t="shared" si="39"/>
        <v>31212.838005530331</v>
      </c>
      <c r="N1114" s="12"/>
      <c r="O1114" s="13"/>
      <c r="P1114" s="13"/>
      <c r="Q1114" s="13"/>
      <c r="R1114" s="13"/>
    </row>
    <row r="1115" spans="1:18" x14ac:dyDescent="0.25">
      <c r="A1115" s="7">
        <v>1709</v>
      </c>
      <c r="B1115" s="7">
        <v>2010</v>
      </c>
      <c r="C1115" s="8" t="s">
        <v>263</v>
      </c>
      <c r="D1115" s="8" t="s">
        <v>165</v>
      </c>
      <c r="E1115" s="8" t="s">
        <v>38</v>
      </c>
      <c r="F1115" s="7" t="s">
        <v>39</v>
      </c>
      <c r="G1115" s="8" t="s">
        <v>22</v>
      </c>
      <c r="H1115" s="8" t="s">
        <v>263</v>
      </c>
      <c r="I1115" s="9">
        <v>20</v>
      </c>
      <c r="J1115" s="9">
        <f>'[1]Rates for Discussion'!$D$8</f>
        <v>1191.716320391361</v>
      </c>
      <c r="K1115" s="9">
        <f t="shared" si="39"/>
        <v>11.91716320391361</v>
      </c>
      <c r="N1115" s="12"/>
      <c r="O1115" s="13"/>
      <c r="P1115" s="13"/>
      <c r="Q1115" s="13"/>
      <c r="R1115" s="13"/>
    </row>
    <row r="1116" spans="1:18" x14ac:dyDescent="0.25">
      <c r="A1116" s="7">
        <v>1711</v>
      </c>
      <c r="B1116" s="7">
        <v>2010</v>
      </c>
      <c r="C1116" s="8" t="s">
        <v>68</v>
      </c>
      <c r="D1116" s="8" t="s">
        <v>65</v>
      </c>
      <c r="E1116" s="8" t="s">
        <v>38</v>
      </c>
      <c r="F1116" s="7" t="s">
        <v>39</v>
      </c>
      <c r="G1116" s="8" t="s">
        <v>22</v>
      </c>
      <c r="H1116" s="8" t="s">
        <v>68</v>
      </c>
      <c r="I1116" s="9">
        <v>11424</v>
      </c>
      <c r="J1116" s="9">
        <f>'[1]Rates for Discussion'!$D$8</f>
        <v>1191.716320391361</v>
      </c>
      <c r="K1116" s="9">
        <f t="shared" si="39"/>
        <v>6807.0836220754545</v>
      </c>
      <c r="N1116" s="12"/>
      <c r="O1116" s="13"/>
      <c r="P1116" s="13"/>
      <c r="Q1116" s="13"/>
      <c r="R1116" s="13"/>
    </row>
    <row r="1117" spans="1:18" x14ac:dyDescent="0.25">
      <c r="A1117" s="7">
        <v>1712</v>
      </c>
      <c r="B1117" s="7">
        <v>2010</v>
      </c>
      <c r="C1117" s="8" t="s">
        <v>69</v>
      </c>
      <c r="D1117" s="8" t="s">
        <v>65</v>
      </c>
      <c r="E1117" s="8" t="s">
        <v>38</v>
      </c>
      <c r="F1117" s="7" t="s">
        <v>39</v>
      </c>
      <c r="G1117" s="8" t="s">
        <v>22</v>
      </c>
      <c r="H1117" s="8" t="s">
        <v>69</v>
      </c>
      <c r="I1117" s="9">
        <v>65580</v>
      </c>
      <c r="J1117" s="9">
        <f>'[1]Rates for Discussion'!$D$8</f>
        <v>1191.716320391361</v>
      </c>
      <c r="K1117" s="9">
        <f t="shared" si="39"/>
        <v>39076.378145632727</v>
      </c>
      <c r="N1117" s="12"/>
      <c r="O1117" s="13"/>
      <c r="P1117" s="13"/>
      <c r="Q1117" s="13"/>
      <c r="R1117" s="13"/>
    </row>
    <row r="1118" spans="1:18" x14ac:dyDescent="0.25">
      <c r="A1118" s="7">
        <v>1713</v>
      </c>
      <c r="B1118" s="7">
        <v>2010</v>
      </c>
      <c r="C1118" s="8" t="s">
        <v>76</v>
      </c>
      <c r="D1118" s="8" t="s">
        <v>65</v>
      </c>
      <c r="E1118" s="8" t="s">
        <v>38</v>
      </c>
      <c r="F1118" s="7" t="s">
        <v>39</v>
      </c>
      <c r="G1118" s="8" t="s">
        <v>22</v>
      </c>
      <c r="H1118" s="8" t="s">
        <v>76</v>
      </c>
      <c r="I1118" s="9">
        <v>412908</v>
      </c>
      <c r="J1118" s="9">
        <f>'[1]Rates for Discussion'!$D$8</f>
        <v>1191.716320391361</v>
      </c>
      <c r="K1118" s="9">
        <f t="shared" si="39"/>
        <v>246034.60121007805</v>
      </c>
      <c r="N1118" s="12"/>
      <c r="O1118" s="13"/>
      <c r="P1118" s="13"/>
      <c r="Q1118" s="13"/>
      <c r="R1118" s="13"/>
    </row>
    <row r="1119" spans="1:18" x14ac:dyDescent="0.25">
      <c r="A1119" s="7">
        <v>1714</v>
      </c>
      <c r="B1119" s="7">
        <v>2010</v>
      </c>
      <c r="C1119" s="8" t="s">
        <v>83</v>
      </c>
      <c r="D1119" s="8" t="s">
        <v>65</v>
      </c>
      <c r="E1119" s="8" t="s">
        <v>38</v>
      </c>
      <c r="F1119" s="7" t="s">
        <v>39</v>
      </c>
      <c r="G1119" s="8" t="s">
        <v>22</v>
      </c>
      <c r="H1119" s="8" t="s">
        <v>83</v>
      </c>
      <c r="I1119" s="9">
        <v>1533400</v>
      </c>
      <c r="J1119" s="9">
        <f>'[1]Rates for Discussion'!$D$8</f>
        <v>1191.716320391361</v>
      </c>
      <c r="K1119" s="9">
        <f t="shared" ref="K1119:K1150" si="40">(I1119*J1119)/2000</f>
        <v>913688.90284405649</v>
      </c>
      <c r="N1119" s="12"/>
      <c r="O1119" s="13"/>
      <c r="P1119" s="13"/>
      <c r="Q1119" s="13"/>
      <c r="R1119" s="13"/>
    </row>
    <row r="1120" spans="1:18" x14ac:dyDescent="0.25">
      <c r="A1120" s="7">
        <v>1716</v>
      </c>
      <c r="B1120" s="7">
        <v>2010</v>
      </c>
      <c r="C1120" s="8" t="s">
        <v>68</v>
      </c>
      <c r="D1120" s="8" t="s">
        <v>84</v>
      </c>
      <c r="E1120" s="8" t="s">
        <v>38</v>
      </c>
      <c r="F1120" s="7" t="s">
        <v>39</v>
      </c>
      <c r="G1120" s="8" t="s">
        <v>22</v>
      </c>
      <c r="H1120" s="8" t="s">
        <v>68</v>
      </c>
      <c r="I1120" s="9">
        <v>-10438</v>
      </c>
      <c r="J1120" s="9">
        <f>'[1]Rates for Discussion'!$D$8</f>
        <v>1191.716320391361</v>
      </c>
      <c r="K1120" s="9">
        <f t="shared" si="40"/>
        <v>-6219.5674761225137</v>
      </c>
      <c r="N1120" s="12"/>
      <c r="O1120" s="13"/>
      <c r="P1120" s="13"/>
      <c r="Q1120" s="13"/>
      <c r="R1120" s="13"/>
    </row>
    <row r="1121" spans="1:18" x14ac:dyDescent="0.25">
      <c r="A1121" s="7">
        <v>1717</v>
      </c>
      <c r="B1121" s="7">
        <v>2010</v>
      </c>
      <c r="C1121" s="8" t="s">
        <v>69</v>
      </c>
      <c r="D1121" s="8" t="s">
        <v>84</v>
      </c>
      <c r="E1121" s="8" t="s">
        <v>38</v>
      </c>
      <c r="F1121" s="7" t="s">
        <v>39</v>
      </c>
      <c r="G1121" s="8" t="s">
        <v>22</v>
      </c>
      <c r="H1121" s="8" t="s">
        <v>69</v>
      </c>
      <c r="I1121" s="9">
        <v>-57475</v>
      </c>
      <c r="J1121" s="9">
        <f>'[1]Rates for Discussion'!$D$8</f>
        <v>1191.716320391361</v>
      </c>
      <c r="K1121" s="9">
        <f t="shared" si="40"/>
        <v>-34246.947757246737</v>
      </c>
      <c r="N1121" s="12"/>
      <c r="O1121" s="13"/>
      <c r="P1121" s="13"/>
      <c r="Q1121" s="13"/>
      <c r="R1121" s="13"/>
    </row>
    <row r="1122" spans="1:18" x14ac:dyDescent="0.25">
      <c r="A1122" s="7">
        <v>1718</v>
      </c>
      <c r="B1122" s="7">
        <v>2010</v>
      </c>
      <c r="C1122" s="8" t="s">
        <v>72</v>
      </c>
      <c r="D1122" s="8" t="s">
        <v>84</v>
      </c>
      <c r="E1122" s="8" t="s">
        <v>38</v>
      </c>
      <c r="F1122" s="7" t="s">
        <v>39</v>
      </c>
      <c r="G1122" s="8" t="s">
        <v>22</v>
      </c>
      <c r="H1122" s="8" t="s">
        <v>72</v>
      </c>
      <c r="I1122" s="9">
        <v>20831.312000000002</v>
      </c>
      <c r="J1122" s="9">
        <f>'[1]Rates for Discussion'!$D$8</f>
        <v>1191.716320391361</v>
      </c>
      <c r="K1122" s="9">
        <f t="shared" si="40"/>
        <v>12412.507242782203</v>
      </c>
      <c r="N1122" s="12"/>
      <c r="O1122" s="13"/>
      <c r="P1122" s="13"/>
      <c r="Q1122" s="13"/>
      <c r="R1122" s="13"/>
    </row>
    <row r="1123" spans="1:18" x14ac:dyDescent="0.25">
      <c r="A1123" s="7">
        <v>1719</v>
      </c>
      <c r="B1123" s="7">
        <v>2010</v>
      </c>
      <c r="C1123" s="8" t="s">
        <v>76</v>
      </c>
      <c r="D1123" s="8" t="s">
        <v>84</v>
      </c>
      <c r="E1123" s="8" t="s">
        <v>38</v>
      </c>
      <c r="F1123" s="7" t="s">
        <v>39</v>
      </c>
      <c r="G1123" s="8" t="s">
        <v>22</v>
      </c>
      <c r="H1123" s="8" t="s">
        <v>76</v>
      </c>
      <c r="I1123" s="9">
        <v>-413000</v>
      </c>
      <c r="J1123" s="9">
        <f>'[1]Rates for Discussion'!$D$8</f>
        <v>1191.716320391361</v>
      </c>
      <c r="K1123" s="9">
        <f t="shared" si="40"/>
        <v>-246089.42016081605</v>
      </c>
      <c r="N1123" s="12"/>
      <c r="O1123" s="13"/>
      <c r="P1123" s="13"/>
      <c r="Q1123" s="13"/>
      <c r="R1123" s="13"/>
    </row>
    <row r="1124" spans="1:18" x14ac:dyDescent="0.25">
      <c r="A1124" s="7">
        <v>1720</v>
      </c>
      <c r="B1124" s="7">
        <v>2010</v>
      </c>
      <c r="C1124" s="8" t="s">
        <v>83</v>
      </c>
      <c r="D1124" s="8" t="s">
        <v>84</v>
      </c>
      <c r="E1124" s="8" t="s">
        <v>38</v>
      </c>
      <c r="F1124" s="7" t="s">
        <v>39</v>
      </c>
      <c r="G1124" s="8" t="s">
        <v>22</v>
      </c>
      <c r="H1124" s="8" t="s">
        <v>83</v>
      </c>
      <c r="I1124" s="9">
        <v>-1536249</v>
      </c>
      <c r="J1124" s="9">
        <f>'[1]Rates for Discussion'!$D$8</f>
        <v>1191.716320391361</v>
      </c>
      <c r="K1124" s="9">
        <f t="shared" si="40"/>
        <v>-915386.50274245394</v>
      </c>
      <c r="N1124" s="12"/>
      <c r="O1124" s="13"/>
      <c r="P1124" s="13"/>
      <c r="Q1124" s="13"/>
      <c r="R1124" s="13"/>
    </row>
    <row r="1125" spans="1:18" x14ac:dyDescent="0.25">
      <c r="A1125" s="7">
        <v>1775</v>
      </c>
      <c r="B1125" s="7">
        <v>2010</v>
      </c>
      <c r="C1125" s="8" t="s">
        <v>167</v>
      </c>
      <c r="D1125" s="8" t="s">
        <v>266</v>
      </c>
      <c r="E1125" s="8" t="s">
        <v>38</v>
      </c>
      <c r="F1125" s="7" t="s">
        <v>39</v>
      </c>
      <c r="G1125" s="8" t="s">
        <v>22</v>
      </c>
      <c r="H1125" s="8" t="s">
        <v>167</v>
      </c>
      <c r="I1125" s="9">
        <v>-27014</v>
      </c>
      <c r="J1125" s="9">
        <f>'[1]Rates for Discussion'!$D$8</f>
        <v>1191.716320391361</v>
      </c>
      <c r="K1125" s="9">
        <f t="shared" si="40"/>
        <v>-16096.512339526113</v>
      </c>
      <c r="N1125" s="12"/>
      <c r="O1125" s="13"/>
      <c r="P1125" s="13"/>
      <c r="Q1125" s="13"/>
      <c r="R1125" s="13"/>
    </row>
    <row r="1126" spans="1:18" x14ac:dyDescent="0.25">
      <c r="A1126" s="7">
        <v>1776</v>
      </c>
      <c r="B1126" s="7">
        <v>2010</v>
      </c>
      <c r="C1126" s="8" t="s">
        <v>92</v>
      </c>
      <c r="D1126" s="8" t="s">
        <v>266</v>
      </c>
      <c r="E1126" s="8" t="s">
        <v>38</v>
      </c>
      <c r="F1126" s="7" t="s">
        <v>39</v>
      </c>
      <c r="G1126" s="8" t="s">
        <v>22</v>
      </c>
      <c r="H1126" s="8" t="s">
        <v>92</v>
      </c>
      <c r="I1126" s="9">
        <v>-40109</v>
      </c>
      <c r="J1126" s="9">
        <f>'[1]Rates for Discussion'!$D$8</f>
        <v>1191.716320391361</v>
      </c>
      <c r="K1126" s="9">
        <f t="shared" si="40"/>
        <v>-23899.274947288552</v>
      </c>
      <c r="N1126" s="12"/>
      <c r="O1126" s="13"/>
      <c r="P1126" s="13"/>
      <c r="Q1126" s="13"/>
      <c r="R1126" s="13"/>
    </row>
    <row r="1127" spans="1:18" x14ac:dyDescent="0.25">
      <c r="A1127" s="7">
        <v>1777</v>
      </c>
      <c r="B1127" s="7">
        <v>2010</v>
      </c>
      <c r="C1127" s="8" t="s">
        <v>171</v>
      </c>
      <c r="D1127" s="8" t="s">
        <v>266</v>
      </c>
      <c r="E1127" s="8" t="s">
        <v>38</v>
      </c>
      <c r="F1127" s="7" t="s">
        <v>39</v>
      </c>
      <c r="G1127" s="8" t="s">
        <v>22</v>
      </c>
      <c r="H1127" s="8" t="s">
        <v>171</v>
      </c>
      <c r="I1127" s="9">
        <v>-2465</v>
      </c>
      <c r="J1127" s="9">
        <f>'[1]Rates for Discussion'!$D$8</f>
        <v>1191.716320391361</v>
      </c>
      <c r="K1127" s="9">
        <f t="shared" si="40"/>
        <v>-1468.7903648823526</v>
      </c>
      <c r="N1127" s="12"/>
      <c r="O1127" s="13"/>
      <c r="P1127" s="13"/>
      <c r="Q1127" s="13"/>
      <c r="R1127" s="13"/>
    </row>
    <row r="1128" spans="1:18" x14ac:dyDescent="0.25">
      <c r="A1128" s="7">
        <v>1778</v>
      </c>
      <c r="B1128" s="7">
        <v>2010</v>
      </c>
      <c r="C1128" s="8" t="s">
        <v>172</v>
      </c>
      <c r="D1128" s="8" t="s">
        <v>266</v>
      </c>
      <c r="E1128" s="8" t="s">
        <v>38</v>
      </c>
      <c r="F1128" s="7" t="s">
        <v>39</v>
      </c>
      <c r="G1128" s="8" t="s">
        <v>22</v>
      </c>
      <c r="H1128" s="8" t="s">
        <v>172</v>
      </c>
      <c r="I1128" s="9">
        <v>-29925</v>
      </c>
      <c r="J1128" s="9">
        <f>'[1]Rates for Discussion'!$D$8</f>
        <v>1191.716320391361</v>
      </c>
      <c r="K1128" s="9">
        <f t="shared" si="40"/>
        <v>-17831.055443855741</v>
      </c>
      <c r="N1128" s="12"/>
      <c r="O1128" s="13"/>
      <c r="P1128" s="13"/>
      <c r="Q1128" s="13"/>
      <c r="R1128" s="13"/>
    </row>
    <row r="1129" spans="1:18" x14ac:dyDescent="0.2">
      <c r="A1129" s="7">
        <v>1779</v>
      </c>
      <c r="B1129" s="7">
        <v>2010</v>
      </c>
      <c r="C1129" s="8" t="s">
        <v>98</v>
      </c>
      <c r="D1129" s="8" t="s">
        <v>266</v>
      </c>
      <c r="E1129" s="8" t="s">
        <v>38</v>
      </c>
      <c r="F1129" s="7" t="s">
        <v>39</v>
      </c>
      <c r="G1129" s="8" t="s">
        <v>22</v>
      </c>
      <c r="H1129" s="8" t="s">
        <v>98</v>
      </c>
      <c r="I1129" s="9">
        <v>3847988</v>
      </c>
      <c r="J1129" s="9">
        <f>'[1]Rates for Discussion'!$D$8</f>
        <v>1191.716320391361</v>
      </c>
      <c r="K1129" s="9">
        <f t="shared" si="40"/>
        <v>2292855.0501350565</v>
      </c>
      <c r="M1129" s="14" t="s">
        <v>191</v>
      </c>
      <c r="N1129" s="12"/>
      <c r="O1129" s="13"/>
      <c r="P1129" s="13"/>
      <c r="Q1129" s="13"/>
      <c r="R1129" s="13"/>
    </row>
    <row r="1130" spans="1:18" x14ac:dyDescent="0.25">
      <c r="A1130" s="7">
        <v>1780</v>
      </c>
      <c r="B1130" s="7">
        <v>2010</v>
      </c>
      <c r="C1130" s="8" t="s">
        <v>174</v>
      </c>
      <c r="D1130" s="8" t="s">
        <v>266</v>
      </c>
      <c r="E1130" s="8" t="s">
        <v>38</v>
      </c>
      <c r="F1130" s="7" t="s">
        <v>39</v>
      </c>
      <c r="G1130" s="8" t="s">
        <v>22</v>
      </c>
      <c r="H1130" s="8" t="s">
        <v>174</v>
      </c>
      <c r="I1130" s="9">
        <v>-259544</v>
      </c>
      <c r="J1130" s="9">
        <f>'[1]Rates for Discussion'!$D$8</f>
        <v>1191.716320391361</v>
      </c>
      <c r="K1130" s="9">
        <f t="shared" si="40"/>
        <v>-154651.41032982769</v>
      </c>
      <c r="N1130" s="12"/>
      <c r="O1130" s="13"/>
      <c r="P1130" s="13"/>
      <c r="Q1130" s="13"/>
      <c r="R1130" s="13"/>
    </row>
    <row r="1131" spans="1:18" x14ac:dyDescent="0.25">
      <c r="A1131" s="7">
        <v>1781</v>
      </c>
      <c r="B1131" s="7">
        <v>2010</v>
      </c>
      <c r="C1131" s="8" t="s">
        <v>69</v>
      </c>
      <c r="D1131" s="8" t="s">
        <v>266</v>
      </c>
      <c r="E1131" s="8" t="s">
        <v>38</v>
      </c>
      <c r="F1131" s="7" t="s">
        <v>39</v>
      </c>
      <c r="G1131" s="8" t="s">
        <v>22</v>
      </c>
      <c r="H1131" s="8" t="s">
        <v>69</v>
      </c>
      <c r="I1131" s="9">
        <v>-159865</v>
      </c>
      <c r="J1131" s="9">
        <f>'[1]Rates for Discussion'!$D$8</f>
        <v>1191.716320391361</v>
      </c>
      <c r="K1131" s="9">
        <f t="shared" si="40"/>
        <v>-95256.864779682466</v>
      </c>
      <c r="N1131" s="12"/>
      <c r="O1131" s="13"/>
      <c r="P1131" s="13"/>
      <c r="Q1131" s="13"/>
      <c r="R1131" s="13"/>
    </row>
    <row r="1132" spans="1:18" x14ac:dyDescent="0.25">
      <c r="A1132" s="7">
        <v>1782</v>
      </c>
      <c r="B1132" s="7">
        <v>2010</v>
      </c>
      <c r="C1132" s="8" t="s">
        <v>175</v>
      </c>
      <c r="D1132" s="8" t="s">
        <v>266</v>
      </c>
      <c r="E1132" s="8" t="s">
        <v>38</v>
      </c>
      <c r="F1132" s="7" t="s">
        <v>39</v>
      </c>
      <c r="G1132" s="8" t="s">
        <v>22</v>
      </c>
      <c r="H1132" s="8" t="s">
        <v>175</v>
      </c>
      <c r="I1132" s="9">
        <v>-49</v>
      </c>
      <c r="J1132" s="9">
        <f>'[1]Rates for Discussion'!$D$8</f>
        <v>1191.716320391361</v>
      </c>
      <c r="K1132" s="9">
        <f t="shared" si="40"/>
        <v>-29.197049849588343</v>
      </c>
      <c r="N1132" s="12"/>
      <c r="O1132" s="13"/>
      <c r="P1132" s="13"/>
      <c r="Q1132" s="13"/>
      <c r="R1132" s="13"/>
    </row>
    <row r="1133" spans="1:18" x14ac:dyDescent="0.25">
      <c r="A1133" s="7">
        <v>1783</v>
      </c>
      <c r="B1133" s="7">
        <v>2010</v>
      </c>
      <c r="C1133" s="8" t="s">
        <v>177</v>
      </c>
      <c r="D1133" s="8" t="s">
        <v>266</v>
      </c>
      <c r="E1133" s="8" t="s">
        <v>38</v>
      </c>
      <c r="F1133" s="7" t="s">
        <v>39</v>
      </c>
      <c r="G1133" s="8" t="s">
        <v>22</v>
      </c>
      <c r="H1133" s="8" t="s">
        <v>177</v>
      </c>
      <c r="I1133" s="9">
        <v>-530</v>
      </c>
      <c r="J1133" s="9">
        <f>'[1]Rates for Discussion'!$D$8</f>
        <v>1191.716320391361</v>
      </c>
      <c r="K1133" s="9">
        <f t="shared" si="40"/>
        <v>-315.80482490371071</v>
      </c>
      <c r="N1133" s="12"/>
      <c r="O1133" s="13"/>
      <c r="P1133" s="13"/>
      <c r="Q1133" s="13"/>
      <c r="R1133" s="13"/>
    </row>
    <row r="1134" spans="1:18" x14ac:dyDescent="0.25">
      <c r="A1134" s="7">
        <v>1785</v>
      </c>
      <c r="B1134" s="7">
        <v>2010</v>
      </c>
      <c r="C1134" s="8" t="s">
        <v>70</v>
      </c>
      <c r="D1134" s="8" t="s">
        <v>266</v>
      </c>
      <c r="E1134" s="8" t="s">
        <v>38</v>
      </c>
      <c r="F1134" s="7" t="s">
        <v>39</v>
      </c>
      <c r="G1134" s="8" t="s">
        <v>22</v>
      </c>
      <c r="H1134" s="8" t="s">
        <v>70</v>
      </c>
      <c r="I1134" s="9">
        <v>-261663</v>
      </c>
      <c r="J1134" s="9">
        <f>'[1]Rates for Discussion'!$D$8</f>
        <v>1191.716320391361</v>
      </c>
      <c r="K1134" s="9">
        <f t="shared" si="40"/>
        <v>-155914.03377128235</v>
      </c>
      <c r="N1134" s="12"/>
      <c r="O1134" s="13"/>
      <c r="P1134" s="13"/>
      <c r="Q1134" s="13"/>
      <c r="R1134" s="13"/>
    </row>
    <row r="1135" spans="1:18" x14ac:dyDescent="0.25">
      <c r="A1135" s="7">
        <v>1786</v>
      </c>
      <c r="B1135" s="7">
        <v>2010</v>
      </c>
      <c r="C1135" s="8" t="s">
        <v>183</v>
      </c>
      <c r="D1135" s="8" t="s">
        <v>266</v>
      </c>
      <c r="E1135" s="8" t="s">
        <v>38</v>
      </c>
      <c r="F1135" s="7" t="s">
        <v>39</v>
      </c>
      <c r="G1135" s="8" t="s">
        <v>22</v>
      </c>
      <c r="H1135" s="8" t="s">
        <v>183</v>
      </c>
      <c r="I1135" s="9">
        <v>-5161</v>
      </c>
      <c r="J1135" s="9">
        <f>'[1]Rates for Discussion'!$D$8</f>
        <v>1191.716320391361</v>
      </c>
      <c r="K1135" s="9">
        <f t="shared" si="40"/>
        <v>-3075.2239647699071</v>
      </c>
      <c r="N1135" s="12"/>
      <c r="O1135" s="13"/>
      <c r="P1135" s="13"/>
      <c r="Q1135" s="13"/>
      <c r="R1135" s="13"/>
    </row>
    <row r="1136" spans="1:18" x14ac:dyDescent="0.25">
      <c r="A1136" s="7">
        <v>1787</v>
      </c>
      <c r="B1136" s="7">
        <v>2010</v>
      </c>
      <c r="C1136" s="8" t="s">
        <v>85</v>
      </c>
      <c r="D1136" s="8" t="s">
        <v>266</v>
      </c>
      <c r="E1136" s="8" t="s">
        <v>38</v>
      </c>
      <c r="F1136" s="7" t="s">
        <v>39</v>
      </c>
      <c r="G1136" s="8" t="s">
        <v>22</v>
      </c>
      <c r="H1136" s="8" t="s">
        <v>85</v>
      </c>
      <c r="I1136" s="9">
        <v>-767741</v>
      </c>
      <c r="J1136" s="9">
        <f>'[1]Rates for Discussion'!$D$8</f>
        <v>1191.716320391361</v>
      </c>
      <c r="K1136" s="9">
        <f t="shared" si="40"/>
        <v>-457464.73976679193</v>
      </c>
      <c r="N1136" s="12"/>
      <c r="O1136" s="13"/>
      <c r="P1136" s="13"/>
      <c r="Q1136" s="13"/>
      <c r="R1136" s="13"/>
    </row>
    <row r="1137" spans="1:18" x14ac:dyDescent="0.25">
      <c r="A1137" s="7">
        <v>1788</v>
      </c>
      <c r="B1137" s="7">
        <v>2010</v>
      </c>
      <c r="C1137" s="8" t="s">
        <v>189</v>
      </c>
      <c r="D1137" s="8" t="s">
        <v>266</v>
      </c>
      <c r="E1137" s="8" t="s">
        <v>38</v>
      </c>
      <c r="F1137" s="7" t="s">
        <v>39</v>
      </c>
      <c r="G1137" s="8" t="s">
        <v>22</v>
      </c>
      <c r="H1137" s="8" t="s">
        <v>189</v>
      </c>
      <c r="I1137" s="9">
        <v>-10025</v>
      </c>
      <c r="J1137" s="9">
        <f>'[1]Rates for Discussion'!$D$8</f>
        <v>1191.716320391361</v>
      </c>
      <c r="K1137" s="9">
        <f t="shared" si="40"/>
        <v>-5973.4780559616975</v>
      </c>
      <c r="N1137" s="12"/>
      <c r="O1137" s="13"/>
      <c r="P1137" s="13"/>
      <c r="Q1137" s="13"/>
      <c r="R1137" s="13"/>
    </row>
    <row r="1138" spans="1:18" x14ac:dyDescent="0.25">
      <c r="A1138" s="7">
        <v>1789</v>
      </c>
      <c r="B1138" s="7">
        <v>2010</v>
      </c>
      <c r="C1138" s="8" t="s">
        <v>190</v>
      </c>
      <c r="D1138" s="8" t="s">
        <v>266</v>
      </c>
      <c r="E1138" s="8" t="s">
        <v>38</v>
      </c>
      <c r="F1138" s="7" t="s">
        <v>39</v>
      </c>
      <c r="G1138" s="8" t="s">
        <v>22</v>
      </c>
      <c r="H1138" s="8" t="s">
        <v>190</v>
      </c>
      <c r="I1138" s="9">
        <v>-111624</v>
      </c>
      <c r="J1138" s="9">
        <f>'[1]Rates for Discussion'!$D$8</f>
        <v>1191.716320391361</v>
      </c>
      <c r="K1138" s="9">
        <f t="shared" si="40"/>
        <v>-66512.071273682639</v>
      </c>
      <c r="N1138" s="12"/>
      <c r="O1138" s="13"/>
      <c r="P1138" s="13"/>
      <c r="Q1138" s="13"/>
      <c r="R1138" s="13"/>
    </row>
    <row r="1139" spans="1:18" x14ac:dyDescent="0.25">
      <c r="A1139" s="7">
        <v>1790</v>
      </c>
      <c r="B1139" s="7">
        <v>2010</v>
      </c>
      <c r="C1139" s="8" t="s">
        <v>71</v>
      </c>
      <c r="D1139" s="8" t="s">
        <v>266</v>
      </c>
      <c r="E1139" s="8" t="s">
        <v>38</v>
      </c>
      <c r="F1139" s="7" t="s">
        <v>39</v>
      </c>
      <c r="G1139" s="8" t="s">
        <v>22</v>
      </c>
      <c r="H1139" s="8" t="s">
        <v>71</v>
      </c>
      <c r="I1139" s="9">
        <v>-42662</v>
      </c>
      <c r="J1139" s="9">
        <f>'[1]Rates for Discussion'!$D$8</f>
        <v>1191.716320391361</v>
      </c>
      <c r="K1139" s="9">
        <f t="shared" si="40"/>
        <v>-25420.500830268124</v>
      </c>
      <c r="N1139" s="12"/>
      <c r="O1139" s="13"/>
      <c r="P1139" s="13"/>
      <c r="Q1139" s="13"/>
      <c r="R1139" s="13"/>
    </row>
    <row r="1140" spans="1:18" x14ac:dyDescent="0.25">
      <c r="A1140" s="7">
        <v>1791</v>
      </c>
      <c r="B1140" s="7">
        <v>2010</v>
      </c>
      <c r="C1140" s="8" t="s">
        <v>192</v>
      </c>
      <c r="D1140" s="8" t="s">
        <v>266</v>
      </c>
      <c r="E1140" s="8" t="s">
        <v>38</v>
      </c>
      <c r="F1140" s="7" t="s">
        <v>39</v>
      </c>
      <c r="G1140" s="8" t="s">
        <v>22</v>
      </c>
      <c r="H1140" s="8" t="s">
        <v>192</v>
      </c>
      <c r="I1140" s="9">
        <v>-54095</v>
      </c>
      <c r="J1140" s="9">
        <f>'[1]Rates for Discussion'!$D$8</f>
        <v>1191.716320391361</v>
      </c>
      <c r="K1140" s="9">
        <f t="shared" si="40"/>
        <v>-32232.947175785335</v>
      </c>
      <c r="N1140" s="12"/>
      <c r="O1140" s="13"/>
      <c r="P1140" s="13"/>
      <c r="Q1140" s="13"/>
      <c r="R1140" s="13"/>
    </row>
    <row r="1141" spans="1:18" x14ac:dyDescent="0.25">
      <c r="A1141" s="7">
        <v>1792</v>
      </c>
      <c r="B1141" s="7">
        <v>2010</v>
      </c>
      <c r="C1141" s="8" t="s">
        <v>193</v>
      </c>
      <c r="D1141" s="8" t="s">
        <v>266</v>
      </c>
      <c r="E1141" s="8" t="s">
        <v>38</v>
      </c>
      <c r="F1141" s="7" t="s">
        <v>39</v>
      </c>
      <c r="G1141" s="8" t="s">
        <v>22</v>
      </c>
      <c r="H1141" s="8" t="s">
        <v>193</v>
      </c>
      <c r="I1141" s="9">
        <v>-150800</v>
      </c>
      <c r="J1141" s="9">
        <f>'[1]Rates for Discussion'!$D$8</f>
        <v>1191.716320391361</v>
      </c>
      <c r="K1141" s="9">
        <f t="shared" si="40"/>
        <v>-89855.410557508614</v>
      </c>
      <c r="N1141" s="12"/>
      <c r="O1141" s="13"/>
      <c r="P1141" s="13"/>
      <c r="Q1141" s="13"/>
      <c r="R1141" s="13"/>
    </row>
    <row r="1142" spans="1:18" x14ac:dyDescent="0.25">
      <c r="A1142" s="7">
        <v>1793</v>
      </c>
      <c r="B1142" s="7">
        <v>2010</v>
      </c>
      <c r="C1142" s="8" t="s">
        <v>73</v>
      </c>
      <c r="D1142" s="8" t="s">
        <v>266</v>
      </c>
      <c r="E1142" s="8" t="s">
        <v>38</v>
      </c>
      <c r="F1142" s="7" t="s">
        <v>39</v>
      </c>
      <c r="G1142" s="8" t="s">
        <v>22</v>
      </c>
      <c r="H1142" s="8" t="s">
        <v>73</v>
      </c>
      <c r="I1142" s="9">
        <v>-1065</v>
      </c>
      <c r="J1142" s="9">
        <f>'[1]Rates for Discussion'!$D$8</f>
        <v>1191.716320391361</v>
      </c>
      <c r="K1142" s="9">
        <f t="shared" si="40"/>
        <v>-634.58894060839964</v>
      </c>
      <c r="N1142" s="12"/>
      <c r="O1142" s="13"/>
      <c r="P1142" s="13"/>
      <c r="Q1142" s="13"/>
      <c r="R1142" s="13"/>
    </row>
    <row r="1143" spans="1:18" x14ac:dyDescent="0.25">
      <c r="A1143" s="7">
        <v>1794</v>
      </c>
      <c r="B1143" s="7">
        <v>2010</v>
      </c>
      <c r="C1143" s="8" t="s">
        <v>194</v>
      </c>
      <c r="D1143" s="8" t="s">
        <v>266</v>
      </c>
      <c r="E1143" s="8" t="s">
        <v>38</v>
      </c>
      <c r="F1143" s="7" t="s">
        <v>39</v>
      </c>
      <c r="G1143" s="8" t="s">
        <v>22</v>
      </c>
      <c r="H1143" s="8" t="s">
        <v>194</v>
      </c>
      <c r="I1143" s="9">
        <v>-831</v>
      </c>
      <c r="J1143" s="9">
        <f>'[1]Rates for Discussion'!$D$8</f>
        <v>1191.716320391361</v>
      </c>
      <c r="K1143" s="9">
        <f t="shared" si="40"/>
        <v>-495.15813112261054</v>
      </c>
      <c r="N1143" s="12"/>
      <c r="O1143" s="13"/>
      <c r="P1143" s="13"/>
      <c r="Q1143" s="13"/>
      <c r="R1143" s="13"/>
    </row>
    <row r="1144" spans="1:18" x14ac:dyDescent="0.25">
      <c r="A1144" s="7">
        <v>1795</v>
      </c>
      <c r="B1144" s="7">
        <v>2010</v>
      </c>
      <c r="C1144" s="8" t="s">
        <v>196</v>
      </c>
      <c r="D1144" s="8" t="s">
        <v>266</v>
      </c>
      <c r="E1144" s="8" t="s">
        <v>38</v>
      </c>
      <c r="F1144" s="7" t="s">
        <v>39</v>
      </c>
      <c r="G1144" s="8" t="s">
        <v>22</v>
      </c>
      <c r="H1144" s="8" t="s">
        <v>196</v>
      </c>
      <c r="I1144" s="9">
        <v>-58348</v>
      </c>
      <c r="J1144" s="9">
        <f>'[1]Rates for Discussion'!$D$8</f>
        <v>1191.716320391361</v>
      </c>
      <c r="K1144" s="9">
        <f t="shared" si="40"/>
        <v>-34767.131931097567</v>
      </c>
      <c r="N1144" s="12"/>
      <c r="O1144" s="13"/>
      <c r="P1144" s="13"/>
      <c r="Q1144" s="13"/>
      <c r="R1144" s="13"/>
    </row>
    <row r="1145" spans="1:18" x14ac:dyDescent="0.25">
      <c r="A1145" s="7">
        <v>1796</v>
      </c>
      <c r="B1145" s="7">
        <v>2010</v>
      </c>
      <c r="C1145" s="8" t="s">
        <v>197</v>
      </c>
      <c r="D1145" s="8" t="s">
        <v>266</v>
      </c>
      <c r="E1145" s="8" t="s">
        <v>38</v>
      </c>
      <c r="F1145" s="7" t="s">
        <v>39</v>
      </c>
      <c r="G1145" s="8" t="s">
        <v>22</v>
      </c>
      <c r="H1145" s="8" t="s">
        <v>197</v>
      </c>
      <c r="I1145" s="9">
        <v>-1200</v>
      </c>
      <c r="J1145" s="9">
        <f>'[1]Rates for Discussion'!$D$8</f>
        <v>1191.716320391361</v>
      </c>
      <c r="K1145" s="9">
        <f t="shared" si="40"/>
        <v>-715.02979223481657</v>
      </c>
      <c r="N1145" s="12"/>
      <c r="O1145" s="13"/>
      <c r="P1145" s="13"/>
      <c r="Q1145" s="13"/>
      <c r="R1145" s="13"/>
    </row>
    <row r="1146" spans="1:18" x14ac:dyDescent="0.25">
      <c r="A1146" s="7">
        <v>1797</v>
      </c>
      <c r="B1146" s="7">
        <v>2010</v>
      </c>
      <c r="C1146" s="8" t="s">
        <v>198</v>
      </c>
      <c r="D1146" s="8" t="s">
        <v>266</v>
      </c>
      <c r="E1146" s="8" t="s">
        <v>38</v>
      </c>
      <c r="F1146" s="7" t="s">
        <v>39</v>
      </c>
      <c r="G1146" s="8" t="s">
        <v>22</v>
      </c>
      <c r="H1146" s="8" t="s">
        <v>198</v>
      </c>
      <c r="I1146" s="9">
        <v>-1808</v>
      </c>
      <c r="J1146" s="9">
        <f>'[1]Rates for Discussion'!$D$8</f>
        <v>1191.716320391361</v>
      </c>
      <c r="K1146" s="9">
        <f t="shared" si="40"/>
        <v>-1077.3115536337905</v>
      </c>
      <c r="N1146" s="12"/>
      <c r="O1146" s="13"/>
      <c r="P1146" s="13"/>
      <c r="Q1146" s="13"/>
      <c r="R1146" s="13"/>
    </row>
    <row r="1147" spans="1:18" x14ac:dyDescent="0.25">
      <c r="A1147" s="7">
        <v>1798</v>
      </c>
      <c r="B1147" s="7">
        <v>2010</v>
      </c>
      <c r="C1147" s="8" t="s">
        <v>200</v>
      </c>
      <c r="D1147" s="8" t="s">
        <v>266</v>
      </c>
      <c r="E1147" s="8" t="s">
        <v>38</v>
      </c>
      <c r="F1147" s="7" t="s">
        <v>39</v>
      </c>
      <c r="G1147" s="8" t="s">
        <v>22</v>
      </c>
      <c r="H1147" s="8" t="s">
        <v>200</v>
      </c>
      <c r="I1147" s="9">
        <v>-14553</v>
      </c>
      <c r="J1147" s="9">
        <f>'[1]Rates for Discussion'!$D$8</f>
        <v>1191.716320391361</v>
      </c>
      <c r="K1147" s="9">
        <f t="shared" si="40"/>
        <v>-8671.5238053277371</v>
      </c>
      <c r="N1147" s="12"/>
      <c r="O1147" s="13"/>
      <c r="P1147" s="13"/>
      <c r="Q1147" s="13"/>
      <c r="R1147" s="13"/>
    </row>
    <row r="1148" spans="1:18" x14ac:dyDescent="0.25">
      <c r="A1148" s="7">
        <v>1799</v>
      </c>
      <c r="B1148" s="7">
        <v>2010</v>
      </c>
      <c r="C1148" s="8" t="s">
        <v>202</v>
      </c>
      <c r="D1148" s="8" t="s">
        <v>266</v>
      </c>
      <c r="E1148" s="8" t="s">
        <v>38</v>
      </c>
      <c r="F1148" s="7" t="s">
        <v>39</v>
      </c>
      <c r="G1148" s="8" t="s">
        <v>22</v>
      </c>
      <c r="H1148" s="8" t="s">
        <v>202</v>
      </c>
      <c r="I1148" s="9">
        <v>-12000</v>
      </c>
      <c r="J1148" s="9">
        <f>'[1]Rates for Discussion'!$D$8</f>
        <v>1191.716320391361</v>
      </c>
      <c r="K1148" s="9">
        <f t="shared" si="40"/>
        <v>-7150.2979223481661</v>
      </c>
      <c r="N1148" s="12"/>
      <c r="O1148" s="13"/>
      <c r="P1148" s="13"/>
      <c r="Q1148" s="13"/>
      <c r="R1148" s="13"/>
    </row>
    <row r="1149" spans="1:18" x14ac:dyDescent="0.25">
      <c r="A1149" s="7">
        <v>1800</v>
      </c>
      <c r="B1149" s="7">
        <v>2010</v>
      </c>
      <c r="C1149" s="8" t="s">
        <v>203</v>
      </c>
      <c r="D1149" s="8" t="s">
        <v>266</v>
      </c>
      <c r="E1149" s="8" t="s">
        <v>38</v>
      </c>
      <c r="F1149" s="7" t="s">
        <v>39</v>
      </c>
      <c r="G1149" s="8" t="s">
        <v>22</v>
      </c>
      <c r="H1149" s="8" t="s">
        <v>203</v>
      </c>
      <c r="I1149" s="9">
        <v>-45909</v>
      </c>
      <c r="J1149" s="9">
        <f>'[1]Rates for Discussion'!$D$8</f>
        <v>1191.716320391361</v>
      </c>
      <c r="K1149" s="9">
        <f t="shared" si="40"/>
        <v>-27355.252276423496</v>
      </c>
      <c r="N1149" s="12"/>
      <c r="O1149" s="13"/>
      <c r="P1149" s="13"/>
      <c r="Q1149" s="13"/>
      <c r="R1149" s="13"/>
    </row>
    <row r="1150" spans="1:18" x14ac:dyDescent="0.25">
      <c r="A1150" s="7">
        <v>1801</v>
      </c>
      <c r="B1150" s="7">
        <v>2010</v>
      </c>
      <c r="C1150" s="8" t="s">
        <v>207</v>
      </c>
      <c r="D1150" s="8" t="s">
        <v>266</v>
      </c>
      <c r="E1150" s="8" t="s">
        <v>38</v>
      </c>
      <c r="F1150" s="7" t="s">
        <v>39</v>
      </c>
      <c r="G1150" s="8" t="s">
        <v>22</v>
      </c>
      <c r="H1150" s="8" t="s">
        <v>207</v>
      </c>
      <c r="I1150" s="9">
        <v>-442218</v>
      </c>
      <c r="J1150" s="9">
        <f>'[1]Rates for Discussion'!$D$8</f>
        <v>1191.716320391361</v>
      </c>
      <c r="K1150" s="9">
        <f t="shared" si="40"/>
        <v>-263499.20388541342</v>
      </c>
      <c r="N1150" s="12"/>
      <c r="O1150" s="13"/>
      <c r="P1150" s="13"/>
      <c r="Q1150" s="13"/>
      <c r="R1150" s="13"/>
    </row>
    <row r="1151" spans="1:18" x14ac:dyDescent="0.25">
      <c r="A1151" s="7">
        <v>1802</v>
      </c>
      <c r="B1151" s="7">
        <v>2010</v>
      </c>
      <c r="C1151" s="8" t="s">
        <v>209</v>
      </c>
      <c r="D1151" s="8" t="s">
        <v>266</v>
      </c>
      <c r="E1151" s="8" t="s">
        <v>38</v>
      </c>
      <c r="F1151" s="7" t="s">
        <v>39</v>
      </c>
      <c r="G1151" s="8" t="s">
        <v>22</v>
      </c>
      <c r="H1151" s="8" t="s">
        <v>209</v>
      </c>
      <c r="I1151" s="9">
        <v>-60759</v>
      </c>
      <c r="J1151" s="9">
        <f>'[1]Rates for Discussion'!$D$8</f>
        <v>1191.716320391361</v>
      </c>
      <c r="K1151" s="9">
        <f t="shared" ref="K1151:K1182" si="41">(I1151*J1151)/2000</f>
        <v>-36203.745955329352</v>
      </c>
      <c r="N1151" s="12"/>
      <c r="O1151" s="13"/>
      <c r="P1151" s="13"/>
      <c r="Q1151" s="13"/>
      <c r="R1151" s="13"/>
    </row>
    <row r="1152" spans="1:18" x14ac:dyDescent="0.25">
      <c r="A1152" s="7">
        <v>1803</v>
      </c>
      <c r="B1152" s="7">
        <v>2010</v>
      </c>
      <c r="C1152" s="8" t="s">
        <v>213</v>
      </c>
      <c r="D1152" s="8" t="s">
        <v>266</v>
      </c>
      <c r="E1152" s="8" t="s">
        <v>38</v>
      </c>
      <c r="F1152" s="7" t="s">
        <v>39</v>
      </c>
      <c r="G1152" s="8" t="s">
        <v>22</v>
      </c>
      <c r="H1152" s="8" t="s">
        <v>213</v>
      </c>
      <c r="I1152" s="9">
        <v>-800</v>
      </c>
      <c r="J1152" s="9">
        <f>'[1]Rates for Discussion'!$D$8</f>
        <v>1191.716320391361</v>
      </c>
      <c r="K1152" s="9">
        <f t="shared" si="41"/>
        <v>-476.68652815654445</v>
      </c>
      <c r="N1152" s="12"/>
      <c r="O1152" s="13"/>
      <c r="P1152" s="13"/>
      <c r="Q1152" s="13"/>
      <c r="R1152" s="13"/>
    </row>
    <row r="1153" spans="1:18" x14ac:dyDescent="0.25">
      <c r="A1153" s="7">
        <v>1804</v>
      </c>
      <c r="B1153" s="7">
        <v>2010</v>
      </c>
      <c r="C1153" s="8" t="s">
        <v>119</v>
      </c>
      <c r="D1153" s="8" t="s">
        <v>266</v>
      </c>
      <c r="E1153" s="8" t="s">
        <v>38</v>
      </c>
      <c r="F1153" s="7" t="s">
        <v>39</v>
      </c>
      <c r="G1153" s="8" t="s">
        <v>22</v>
      </c>
      <c r="H1153" s="8" t="s">
        <v>119</v>
      </c>
      <c r="I1153" s="9">
        <v>-92601</v>
      </c>
      <c r="J1153" s="9">
        <f>'[1]Rates for Discussion'!$D$8</f>
        <v>1191.716320391361</v>
      </c>
      <c r="K1153" s="9">
        <f t="shared" si="41"/>
        <v>-55177.061492280205</v>
      </c>
      <c r="N1153" s="12"/>
      <c r="O1153" s="13"/>
      <c r="P1153" s="13"/>
      <c r="Q1153" s="13"/>
      <c r="R1153" s="13"/>
    </row>
    <row r="1154" spans="1:18" x14ac:dyDescent="0.25">
      <c r="A1154" s="7">
        <v>1805</v>
      </c>
      <c r="B1154" s="7">
        <v>2010</v>
      </c>
      <c r="C1154" s="8" t="s">
        <v>220</v>
      </c>
      <c r="D1154" s="8" t="s">
        <v>266</v>
      </c>
      <c r="E1154" s="8" t="s">
        <v>38</v>
      </c>
      <c r="F1154" s="7" t="s">
        <v>39</v>
      </c>
      <c r="G1154" s="8" t="s">
        <v>22</v>
      </c>
      <c r="H1154" s="8" t="s">
        <v>220</v>
      </c>
      <c r="I1154" s="9">
        <v>-75385</v>
      </c>
      <c r="J1154" s="9">
        <f>'[1]Rates for Discussion'!$D$8</f>
        <v>1191.716320391361</v>
      </c>
      <c r="K1154" s="9">
        <f t="shared" si="41"/>
        <v>-44918.76740635137</v>
      </c>
      <c r="N1154" s="12"/>
      <c r="O1154" s="13"/>
      <c r="P1154" s="13"/>
      <c r="Q1154" s="13"/>
      <c r="R1154" s="13"/>
    </row>
    <row r="1155" spans="1:18" x14ac:dyDescent="0.25">
      <c r="A1155" s="7">
        <v>1806</v>
      </c>
      <c r="B1155" s="7">
        <v>2010</v>
      </c>
      <c r="C1155" s="8" t="s">
        <v>221</v>
      </c>
      <c r="D1155" s="8" t="s">
        <v>266</v>
      </c>
      <c r="E1155" s="8" t="s">
        <v>38</v>
      </c>
      <c r="F1155" s="7" t="s">
        <v>39</v>
      </c>
      <c r="G1155" s="8" t="s">
        <v>22</v>
      </c>
      <c r="H1155" s="8" t="s">
        <v>221</v>
      </c>
      <c r="I1155" s="9">
        <v>-10</v>
      </c>
      <c r="J1155" s="9">
        <f>'[1]Rates for Discussion'!$D$8</f>
        <v>1191.716320391361</v>
      </c>
      <c r="K1155" s="9">
        <f t="shared" si="41"/>
        <v>-5.958581601956805</v>
      </c>
      <c r="N1155" s="12"/>
      <c r="O1155" s="13"/>
      <c r="P1155" s="13"/>
      <c r="Q1155" s="13"/>
      <c r="R1155" s="13"/>
    </row>
    <row r="1156" spans="1:18" x14ac:dyDescent="0.25">
      <c r="A1156" s="7">
        <v>1807</v>
      </c>
      <c r="B1156" s="7">
        <v>2010</v>
      </c>
      <c r="C1156" s="8" t="s">
        <v>75</v>
      </c>
      <c r="D1156" s="8" t="s">
        <v>266</v>
      </c>
      <c r="E1156" s="8" t="s">
        <v>38</v>
      </c>
      <c r="F1156" s="7" t="s">
        <v>39</v>
      </c>
      <c r="G1156" s="8" t="s">
        <v>22</v>
      </c>
      <c r="H1156" s="8" t="s">
        <v>75</v>
      </c>
      <c r="I1156" s="9">
        <v>-454431</v>
      </c>
      <c r="J1156" s="9">
        <f>'[1]Rates for Discussion'!$D$8</f>
        <v>1191.716320391361</v>
      </c>
      <c r="K1156" s="9">
        <f t="shared" si="41"/>
        <v>-270776.41959588329</v>
      </c>
      <c r="N1156" s="12"/>
      <c r="O1156" s="13"/>
      <c r="P1156" s="13"/>
      <c r="Q1156" s="13"/>
      <c r="R1156" s="13"/>
    </row>
    <row r="1157" spans="1:18" x14ac:dyDescent="0.25">
      <c r="A1157" s="7">
        <v>1808</v>
      </c>
      <c r="B1157" s="7">
        <v>2010</v>
      </c>
      <c r="C1157" s="8" t="s">
        <v>223</v>
      </c>
      <c r="D1157" s="8" t="s">
        <v>266</v>
      </c>
      <c r="E1157" s="8" t="s">
        <v>38</v>
      </c>
      <c r="F1157" s="7" t="s">
        <v>39</v>
      </c>
      <c r="G1157" s="8" t="s">
        <v>22</v>
      </c>
      <c r="H1157" s="8" t="s">
        <v>223</v>
      </c>
      <c r="I1157" s="9">
        <v>-356</v>
      </c>
      <c r="J1157" s="9">
        <f>'[1]Rates for Discussion'!$D$8</f>
        <v>1191.716320391361</v>
      </c>
      <c r="K1157" s="9">
        <f t="shared" si="41"/>
        <v>-212.12550502966226</v>
      </c>
      <c r="N1157" s="12"/>
      <c r="O1157" s="13"/>
      <c r="P1157" s="13"/>
      <c r="Q1157" s="13"/>
      <c r="R1157" s="13"/>
    </row>
    <row r="1158" spans="1:18" x14ac:dyDescent="0.25">
      <c r="A1158" s="7">
        <v>1809</v>
      </c>
      <c r="B1158" s="7">
        <v>2010</v>
      </c>
      <c r="C1158" s="8" t="s">
        <v>224</v>
      </c>
      <c r="D1158" s="8" t="s">
        <v>266</v>
      </c>
      <c r="E1158" s="8" t="s">
        <v>38</v>
      </c>
      <c r="F1158" s="7" t="s">
        <v>39</v>
      </c>
      <c r="G1158" s="8" t="s">
        <v>22</v>
      </c>
      <c r="H1158" s="8" t="s">
        <v>224</v>
      </c>
      <c r="I1158" s="9">
        <v>-2</v>
      </c>
      <c r="J1158" s="9">
        <f>'[1]Rates for Discussion'!$D$8</f>
        <v>1191.716320391361</v>
      </c>
      <c r="K1158" s="9">
        <f t="shared" si="41"/>
        <v>-1.191716320391361</v>
      </c>
      <c r="N1158" s="12"/>
      <c r="O1158" s="13"/>
      <c r="P1158" s="13"/>
      <c r="Q1158" s="13"/>
      <c r="R1158" s="13"/>
    </row>
    <row r="1159" spans="1:18" x14ac:dyDescent="0.25">
      <c r="A1159" s="7">
        <v>1810</v>
      </c>
      <c r="B1159" s="7">
        <v>2010</v>
      </c>
      <c r="C1159" s="8" t="s">
        <v>226</v>
      </c>
      <c r="D1159" s="8" t="s">
        <v>266</v>
      </c>
      <c r="E1159" s="8" t="s">
        <v>38</v>
      </c>
      <c r="F1159" s="7" t="s">
        <v>39</v>
      </c>
      <c r="G1159" s="8" t="s">
        <v>22</v>
      </c>
      <c r="H1159" s="8" t="s">
        <v>226</v>
      </c>
      <c r="I1159" s="9">
        <v>-294</v>
      </c>
      <c r="J1159" s="9">
        <f>'[1]Rates for Discussion'!$D$8</f>
        <v>1191.716320391361</v>
      </c>
      <c r="K1159" s="9">
        <f t="shared" si="41"/>
        <v>-175.18229909753009</v>
      </c>
      <c r="N1159" s="12"/>
      <c r="O1159" s="13"/>
      <c r="P1159" s="13"/>
      <c r="Q1159" s="13"/>
      <c r="R1159" s="13"/>
    </row>
    <row r="1160" spans="1:18" x14ac:dyDescent="0.25">
      <c r="A1160" s="7">
        <v>1811</v>
      </c>
      <c r="B1160" s="7">
        <v>2010</v>
      </c>
      <c r="C1160" s="8" t="s">
        <v>229</v>
      </c>
      <c r="D1160" s="8" t="s">
        <v>266</v>
      </c>
      <c r="E1160" s="8" t="s">
        <v>38</v>
      </c>
      <c r="F1160" s="7" t="s">
        <v>39</v>
      </c>
      <c r="G1160" s="8" t="s">
        <v>22</v>
      </c>
      <c r="H1160" s="8" t="s">
        <v>229</v>
      </c>
      <c r="I1160" s="9">
        <v>-10173</v>
      </c>
      <c r="J1160" s="9">
        <f>'[1]Rates for Discussion'!$D$8</f>
        <v>1191.716320391361</v>
      </c>
      <c r="K1160" s="9">
        <f t="shared" si="41"/>
        <v>-6061.6650636706572</v>
      </c>
      <c r="N1160" s="12"/>
      <c r="O1160" s="13"/>
      <c r="P1160" s="13"/>
      <c r="Q1160" s="13"/>
      <c r="R1160" s="13"/>
    </row>
    <row r="1161" spans="1:18" x14ac:dyDescent="0.25">
      <c r="A1161" s="7">
        <v>1812</v>
      </c>
      <c r="B1161" s="7">
        <v>2010</v>
      </c>
      <c r="C1161" s="8" t="s">
        <v>230</v>
      </c>
      <c r="D1161" s="8" t="s">
        <v>266</v>
      </c>
      <c r="E1161" s="8" t="s">
        <v>38</v>
      </c>
      <c r="F1161" s="7" t="s">
        <v>39</v>
      </c>
      <c r="G1161" s="8" t="s">
        <v>22</v>
      </c>
      <c r="H1161" s="8" t="s">
        <v>230</v>
      </c>
      <c r="I1161" s="9">
        <v>-48784</v>
      </c>
      <c r="J1161" s="9">
        <f>'[1]Rates for Discussion'!$D$8</f>
        <v>1191.716320391361</v>
      </c>
      <c r="K1161" s="9">
        <f t="shared" si="41"/>
        <v>-29068.34448698608</v>
      </c>
      <c r="N1161" s="12"/>
      <c r="O1161" s="13"/>
      <c r="P1161" s="13"/>
      <c r="Q1161" s="13"/>
      <c r="R1161" s="13"/>
    </row>
    <row r="1162" spans="1:18" x14ac:dyDescent="0.25">
      <c r="A1162" s="7">
        <v>1813</v>
      </c>
      <c r="B1162" s="7">
        <v>2010</v>
      </c>
      <c r="C1162" s="8" t="s">
        <v>232</v>
      </c>
      <c r="D1162" s="8" t="s">
        <v>266</v>
      </c>
      <c r="E1162" s="8" t="s">
        <v>38</v>
      </c>
      <c r="F1162" s="7" t="s">
        <v>39</v>
      </c>
      <c r="G1162" s="8" t="s">
        <v>22</v>
      </c>
      <c r="H1162" s="8" t="s">
        <v>232</v>
      </c>
      <c r="I1162" s="9">
        <v>-175</v>
      </c>
      <c r="J1162" s="9">
        <f>'[1]Rates for Discussion'!$D$8</f>
        <v>1191.716320391361</v>
      </c>
      <c r="K1162" s="9">
        <f t="shared" si="41"/>
        <v>-104.27517803424409</v>
      </c>
      <c r="N1162" s="12"/>
      <c r="O1162" s="13"/>
      <c r="P1162" s="13"/>
      <c r="Q1162" s="13"/>
      <c r="R1162" s="13"/>
    </row>
    <row r="1163" spans="1:18" x14ac:dyDescent="0.25">
      <c r="A1163" s="7">
        <v>1814</v>
      </c>
      <c r="B1163" s="7">
        <v>2010</v>
      </c>
      <c r="C1163" s="8" t="s">
        <v>233</v>
      </c>
      <c r="D1163" s="8" t="s">
        <v>266</v>
      </c>
      <c r="E1163" s="8" t="s">
        <v>38</v>
      </c>
      <c r="F1163" s="7" t="s">
        <v>39</v>
      </c>
      <c r="G1163" s="8" t="s">
        <v>22</v>
      </c>
      <c r="H1163" s="8" t="s">
        <v>233</v>
      </c>
      <c r="I1163" s="9">
        <v>-4755</v>
      </c>
      <c r="J1163" s="9">
        <f>'[1]Rates for Discussion'!$D$8</f>
        <v>1191.716320391361</v>
      </c>
      <c r="K1163" s="9">
        <f t="shared" si="41"/>
        <v>-2833.305551730461</v>
      </c>
      <c r="N1163" s="12"/>
      <c r="O1163" s="13"/>
      <c r="P1163" s="13"/>
      <c r="Q1163" s="13"/>
      <c r="R1163" s="13"/>
    </row>
    <row r="1164" spans="1:18" x14ac:dyDescent="0.25">
      <c r="A1164" s="7">
        <v>1815</v>
      </c>
      <c r="B1164" s="7">
        <v>2010</v>
      </c>
      <c r="C1164" s="8" t="s">
        <v>234</v>
      </c>
      <c r="D1164" s="8" t="s">
        <v>266</v>
      </c>
      <c r="E1164" s="8" t="s">
        <v>38</v>
      </c>
      <c r="F1164" s="7" t="s">
        <v>39</v>
      </c>
      <c r="G1164" s="8" t="s">
        <v>22</v>
      </c>
      <c r="H1164" s="8" t="s">
        <v>234</v>
      </c>
      <c r="I1164" s="9">
        <v>-111596</v>
      </c>
      <c r="J1164" s="9">
        <f>'[1]Rates for Discussion'!$D$8</f>
        <v>1191.716320391361</v>
      </c>
      <c r="K1164" s="9">
        <f t="shared" si="41"/>
        <v>-66495.387245197169</v>
      </c>
      <c r="N1164" s="12"/>
      <c r="O1164" s="13"/>
      <c r="P1164" s="13"/>
      <c r="Q1164" s="13"/>
      <c r="R1164" s="13"/>
    </row>
    <row r="1165" spans="1:18" x14ac:dyDescent="0.25">
      <c r="A1165" s="7">
        <v>1816</v>
      </c>
      <c r="B1165" s="7">
        <v>2010</v>
      </c>
      <c r="C1165" s="8" t="s">
        <v>235</v>
      </c>
      <c r="D1165" s="8" t="s">
        <v>266</v>
      </c>
      <c r="E1165" s="8" t="s">
        <v>38</v>
      </c>
      <c r="F1165" s="7" t="s">
        <v>39</v>
      </c>
      <c r="G1165" s="8" t="s">
        <v>22</v>
      </c>
      <c r="H1165" s="8" t="s">
        <v>235</v>
      </c>
      <c r="I1165" s="9">
        <v>-167918</v>
      </c>
      <c r="J1165" s="9">
        <f>'[1]Rates for Discussion'!$D$8</f>
        <v>1191.716320391361</v>
      </c>
      <c r="K1165" s="9">
        <f t="shared" si="41"/>
        <v>-100055.31054373828</v>
      </c>
      <c r="N1165" s="12"/>
      <c r="O1165" s="13"/>
      <c r="P1165" s="13"/>
      <c r="Q1165" s="13"/>
      <c r="R1165" s="13"/>
    </row>
    <row r="1166" spans="1:18" x14ac:dyDescent="0.25">
      <c r="A1166" s="7">
        <v>1817</v>
      </c>
      <c r="B1166" s="7">
        <v>2010</v>
      </c>
      <c r="C1166" s="8" t="s">
        <v>239</v>
      </c>
      <c r="D1166" s="8" t="s">
        <v>266</v>
      </c>
      <c r="E1166" s="8" t="s">
        <v>38</v>
      </c>
      <c r="F1166" s="7" t="s">
        <v>39</v>
      </c>
      <c r="G1166" s="8" t="s">
        <v>22</v>
      </c>
      <c r="H1166" s="8" t="s">
        <v>239</v>
      </c>
      <c r="I1166" s="9">
        <v>-68889</v>
      </c>
      <c r="J1166" s="9">
        <f>'[1]Rates for Discussion'!$D$8</f>
        <v>1191.716320391361</v>
      </c>
      <c r="K1166" s="9">
        <f t="shared" si="41"/>
        <v>-41048.072797720233</v>
      </c>
      <c r="N1166" s="12"/>
      <c r="O1166" s="13"/>
      <c r="P1166" s="13"/>
      <c r="Q1166" s="13"/>
      <c r="R1166" s="13"/>
    </row>
    <row r="1167" spans="1:18" x14ac:dyDescent="0.25">
      <c r="A1167" s="7">
        <v>1818</v>
      </c>
      <c r="B1167" s="7">
        <v>2010</v>
      </c>
      <c r="C1167" s="8" t="s">
        <v>78</v>
      </c>
      <c r="D1167" s="8" t="s">
        <v>266</v>
      </c>
      <c r="E1167" s="8" t="s">
        <v>38</v>
      </c>
      <c r="F1167" s="7" t="s">
        <v>39</v>
      </c>
      <c r="G1167" s="8" t="s">
        <v>22</v>
      </c>
      <c r="H1167" s="8" t="s">
        <v>78</v>
      </c>
      <c r="I1167" s="9">
        <v>-330673</v>
      </c>
      <c r="J1167" s="9">
        <f>'[1]Rates for Discussion'!$D$8</f>
        <v>1191.716320391361</v>
      </c>
      <c r="K1167" s="9">
        <f t="shared" si="41"/>
        <v>-197034.20540638626</v>
      </c>
      <c r="N1167" s="12"/>
      <c r="O1167" s="13"/>
      <c r="P1167" s="13"/>
      <c r="Q1167" s="13"/>
      <c r="R1167" s="13"/>
    </row>
    <row r="1168" spans="1:18" x14ac:dyDescent="0.25">
      <c r="A1168" s="7">
        <v>1819</v>
      </c>
      <c r="B1168" s="7">
        <v>2010</v>
      </c>
      <c r="C1168" s="8" t="s">
        <v>241</v>
      </c>
      <c r="D1168" s="8" t="s">
        <v>266</v>
      </c>
      <c r="E1168" s="8" t="s">
        <v>38</v>
      </c>
      <c r="F1168" s="7" t="s">
        <v>39</v>
      </c>
      <c r="G1168" s="8" t="s">
        <v>22</v>
      </c>
      <c r="H1168" s="8" t="s">
        <v>241</v>
      </c>
      <c r="I1168" s="9">
        <v>-4400</v>
      </c>
      <c r="J1168" s="9">
        <f>'[1]Rates for Discussion'!$D$8</f>
        <v>1191.716320391361</v>
      </c>
      <c r="K1168" s="9">
        <f t="shared" si="41"/>
        <v>-2621.7759048609942</v>
      </c>
      <c r="N1168" s="12"/>
      <c r="O1168" s="13"/>
      <c r="P1168" s="13"/>
      <c r="Q1168" s="13"/>
      <c r="R1168" s="13"/>
    </row>
    <row r="1169" spans="1:18" x14ac:dyDescent="0.25">
      <c r="A1169" s="7">
        <v>1820</v>
      </c>
      <c r="B1169" s="7">
        <v>2010</v>
      </c>
      <c r="C1169" s="8" t="s">
        <v>242</v>
      </c>
      <c r="D1169" s="8" t="s">
        <v>266</v>
      </c>
      <c r="E1169" s="8" t="s">
        <v>38</v>
      </c>
      <c r="F1169" s="7" t="s">
        <v>39</v>
      </c>
      <c r="G1169" s="8" t="s">
        <v>22</v>
      </c>
      <c r="H1169" s="8" t="s">
        <v>242</v>
      </c>
      <c r="I1169" s="9">
        <v>-46883</v>
      </c>
      <c r="J1169" s="9">
        <f>'[1]Rates for Discussion'!$D$8</f>
        <v>1191.716320391361</v>
      </c>
      <c r="K1169" s="9">
        <f t="shared" si="41"/>
        <v>-27935.618124454089</v>
      </c>
      <c r="N1169" s="12"/>
      <c r="O1169" s="13"/>
      <c r="P1169" s="13"/>
      <c r="Q1169" s="13"/>
      <c r="R1169" s="13"/>
    </row>
    <row r="1170" spans="1:18" x14ac:dyDescent="0.25">
      <c r="A1170" s="7">
        <v>1821</v>
      </c>
      <c r="B1170" s="7">
        <v>2010</v>
      </c>
      <c r="C1170" s="8" t="s">
        <v>243</v>
      </c>
      <c r="D1170" s="8" t="s">
        <v>266</v>
      </c>
      <c r="E1170" s="8" t="s">
        <v>38</v>
      </c>
      <c r="F1170" s="7" t="s">
        <v>39</v>
      </c>
      <c r="G1170" s="8" t="s">
        <v>22</v>
      </c>
      <c r="H1170" s="8" t="s">
        <v>243</v>
      </c>
      <c r="I1170" s="9">
        <v>-463</v>
      </c>
      <c r="J1170" s="9">
        <f>'[1]Rates for Discussion'!$D$8</f>
        <v>1191.716320391361</v>
      </c>
      <c r="K1170" s="9">
        <f t="shared" si="41"/>
        <v>-275.88232817060003</v>
      </c>
      <c r="N1170" s="12"/>
      <c r="O1170" s="13"/>
      <c r="P1170" s="13"/>
      <c r="Q1170" s="13"/>
      <c r="R1170" s="13"/>
    </row>
    <row r="1171" spans="1:18" x14ac:dyDescent="0.25">
      <c r="A1171" s="7">
        <v>1822</v>
      </c>
      <c r="B1171" s="7">
        <v>2010</v>
      </c>
      <c r="C1171" s="8" t="s">
        <v>244</v>
      </c>
      <c r="D1171" s="8" t="s">
        <v>266</v>
      </c>
      <c r="E1171" s="8" t="s">
        <v>38</v>
      </c>
      <c r="F1171" s="7" t="s">
        <v>39</v>
      </c>
      <c r="G1171" s="8" t="s">
        <v>22</v>
      </c>
      <c r="H1171" s="8" t="s">
        <v>244</v>
      </c>
      <c r="I1171" s="9">
        <v>-4178</v>
      </c>
      <c r="J1171" s="9">
        <f>'[1]Rates for Discussion'!$D$8</f>
        <v>1191.716320391361</v>
      </c>
      <c r="K1171" s="9">
        <f t="shared" si="41"/>
        <v>-2489.4953932975532</v>
      </c>
      <c r="N1171" s="12"/>
      <c r="O1171" s="13"/>
      <c r="P1171" s="13"/>
      <c r="Q1171" s="13"/>
      <c r="R1171" s="13"/>
    </row>
    <row r="1172" spans="1:18" x14ac:dyDescent="0.25">
      <c r="A1172" s="7">
        <v>1823</v>
      </c>
      <c r="B1172" s="7">
        <v>2010</v>
      </c>
      <c r="C1172" s="8" t="s">
        <v>245</v>
      </c>
      <c r="D1172" s="8" t="s">
        <v>266</v>
      </c>
      <c r="E1172" s="8" t="s">
        <v>38</v>
      </c>
      <c r="F1172" s="7" t="s">
        <v>39</v>
      </c>
      <c r="G1172" s="8" t="s">
        <v>22</v>
      </c>
      <c r="H1172" s="8" t="s">
        <v>245</v>
      </c>
      <c r="I1172" s="9">
        <v>-10399</v>
      </c>
      <c r="J1172" s="9">
        <f>'[1]Rates for Discussion'!$D$8</f>
        <v>1191.716320391361</v>
      </c>
      <c r="K1172" s="9">
        <f t="shared" si="41"/>
        <v>-6196.3290078748814</v>
      </c>
      <c r="N1172" s="12"/>
      <c r="O1172" s="13"/>
      <c r="P1172" s="13"/>
      <c r="Q1172" s="13"/>
      <c r="R1172" s="13"/>
    </row>
    <row r="1173" spans="1:18" x14ac:dyDescent="0.25">
      <c r="A1173" s="7">
        <v>1824</v>
      </c>
      <c r="B1173" s="7">
        <v>2010</v>
      </c>
      <c r="C1173" s="8" t="s">
        <v>79</v>
      </c>
      <c r="D1173" s="8" t="s">
        <v>266</v>
      </c>
      <c r="E1173" s="8" t="s">
        <v>38</v>
      </c>
      <c r="F1173" s="7" t="s">
        <v>39</v>
      </c>
      <c r="G1173" s="8" t="s">
        <v>22</v>
      </c>
      <c r="H1173" s="8" t="s">
        <v>79</v>
      </c>
      <c r="I1173" s="9">
        <v>-24056</v>
      </c>
      <c r="J1173" s="9">
        <f>'[1]Rates for Discussion'!$D$8</f>
        <v>1191.716320391361</v>
      </c>
      <c r="K1173" s="9">
        <f t="shared" si="41"/>
        <v>-14333.963901667292</v>
      </c>
      <c r="N1173" s="12"/>
      <c r="O1173" s="13"/>
      <c r="P1173" s="13"/>
      <c r="Q1173" s="13"/>
      <c r="R1173" s="13"/>
    </row>
    <row r="1174" spans="1:18" x14ac:dyDescent="0.25">
      <c r="A1174" s="7">
        <v>1825</v>
      </c>
      <c r="B1174" s="7">
        <v>2010</v>
      </c>
      <c r="C1174" s="8" t="s">
        <v>132</v>
      </c>
      <c r="D1174" s="8" t="s">
        <v>266</v>
      </c>
      <c r="E1174" s="8" t="s">
        <v>38</v>
      </c>
      <c r="F1174" s="7" t="s">
        <v>39</v>
      </c>
      <c r="G1174" s="8" t="s">
        <v>22</v>
      </c>
      <c r="H1174" s="8" t="s">
        <v>132</v>
      </c>
      <c r="I1174" s="9">
        <v>-112120</v>
      </c>
      <c r="J1174" s="9">
        <f>'[1]Rates for Discussion'!$D$8</f>
        <v>1191.716320391361</v>
      </c>
      <c r="K1174" s="9">
        <f t="shared" si="41"/>
        <v>-66807.616921139706</v>
      </c>
      <c r="N1174" s="12"/>
      <c r="O1174" s="13"/>
      <c r="P1174" s="13"/>
      <c r="Q1174" s="13"/>
      <c r="R1174" s="13"/>
    </row>
    <row r="1175" spans="1:18" x14ac:dyDescent="0.25">
      <c r="A1175" s="7">
        <v>1826</v>
      </c>
      <c r="B1175" s="7">
        <v>2010</v>
      </c>
      <c r="C1175" s="8" t="s">
        <v>80</v>
      </c>
      <c r="D1175" s="8" t="s">
        <v>266</v>
      </c>
      <c r="E1175" s="8" t="s">
        <v>38</v>
      </c>
      <c r="F1175" s="7" t="s">
        <v>39</v>
      </c>
      <c r="G1175" s="8" t="s">
        <v>22</v>
      </c>
      <c r="H1175" s="8" t="s">
        <v>80</v>
      </c>
      <c r="I1175" s="9">
        <v>-449454</v>
      </c>
      <c r="J1175" s="9">
        <f>'[1]Rates for Discussion'!$D$8</f>
        <v>1191.716320391361</v>
      </c>
      <c r="K1175" s="9">
        <f t="shared" si="41"/>
        <v>-267810.83353258937</v>
      </c>
      <c r="N1175" s="12"/>
      <c r="O1175" s="13"/>
      <c r="P1175" s="13"/>
      <c r="Q1175" s="13"/>
      <c r="R1175" s="13"/>
    </row>
    <row r="1176" spans="1:18" x14ac:dyDescent="0.25">
      <c r="A1176" s="7">
        <v>1827</v>
      </c>
      <c r="B1176" s="7">
        <v>2010</v>
      </c>
      <c r="C1176" s="8" t="s">
        <v>248</v>
      </c>
      <c r="D1176" s="8" t="s">
        <v>266</v>
      </c>
      <c r="E1176" s="8" t="s">
        <v>38</v>
      </c>
      <c r="F1176" s="7" t="s">
        <v>39</v>
      </c>
      <c r="G1176" s="8" t="s">
        <v>22</v>
      </c>
      <c r="H1176" s="8" t="s">
        <v>248</v>
      </c>
      <c r="I1176" s="9">
        <v>-2937</v>
      </c>
      <c r="J1176" s="9">
        <f>'[1]Rates for Discussion'!$D$8</f>
        <v>1191.716320391361</v>
      </c>
      <c r="K1176" s="9">
        <f t="shared" si="41"/>
        <v>-1750.0354164947137</v>
      </c>
      <c r="N1176" s="12"/>
      <c r="O1176" s="13"/>
      <c r="P1176" s="13"/>
      <c r="Q1176" s="13"/>
      <c r="R1176" s="13"/>
    </row>
    <row r="1177" spans="1:18" x14ac:dyDescent="0.25">
      <c r="A1177" s="7">
        <v>1828</v>
      </c>
      <c r="B1177" s="7">
        <v>2010</v>
      </c>
      <c r="C1177" s="8" t="s">
        <v>250</v>
      </c>
      <c r="D1177" s="8" t="s">
        <v>266</v>
      </c>
      <c r="E1177" s="8" t="s">
        <v>38</v>
      </c>
      <c r="F1177" s="7" t="s">
        <v>39</v>
      </c>
      <c r="G1177" s="8" t="s">
        <v>22</v>
      </c>
      <c r="H1177" s="8" t="s">
        <v>250</v>
      </c>
      <c r="I1177" s="9">
        <v>-6352</v>
      </c>
      <c r="J1177" s="9">
        <f>'[1]Rates for Discussion'!$D$8</f>
        <v>1191.716320391361</v>
      </c>
      <c r="K1177" s="9">
        <f t="shared" si="41"/>
        <v>-3784.8910335629625</v>
      </c>
      <c r="N1177" s="12"/>
      <c r="O1177" s="13"/>
      <c r="P1177" s="13"/>
      <c r="Q1177" s="13"/>
      <c r="R1177" s="13"/>
    </row>
    <row r="1178" spans="1:18" x14ac:dyDescent="0.25">
      <c r="A1178" s="7">
        <v>1829</v>
      </c>
      <c r="B1178" s="7">
        <v>2010</v>
      </c>
      <c r="C1178" s="8" t="s">
        <v>251</v>
      </c>
      <c r="D1178" s="8" t="s">
        <v>266</v>
      </c>
      <c r="E1178" s="8" t="s">
        <v>38</v>
      </c>
      <c r="F1178" s="7" t="s">
        <v>39</v>
      </c>
      <c r="G1178" s="8" t="s">
        <v>22</v>
      </c>
      <c r="H1178" s="8" t="s">
        <v>251</v>
      </c>
      <c r="I1178" s="9">
        <v>-1236986</v>
      </c>
      <c r="J1178" s="9">
        <f>'[1]Rates for Discussion'!$D$8</f>
        <v>1191.716320391361</v>
      </c>
      <c r="K1178" s="9">
        <f t="shared" si="41"/>
        <v>-737068.20214781398</v>
      </c>
      <c r="N1178" s="12"/>
      <c r="O1178" s="13"/>
      <c r="P1178" s="13"/>
      <c r="Q1178" s="13"/>
      <c r="R1178" s="13"/>
    </row>
    <row r="1179" spans="1:18" x14ac:dyDescent="0.25">
      <c r="A1179" s="7">
        <v>1830</v>
      </c>
      <c r="B1179" s="7">
        <v>2010</v>
      </c>
      <c r="C1179" s="8" t="s">
        <v>81</v>
      </c>
      <c r="D1179" s="8" t="s">
        <v>266</v>
      </c>
      <c r="E1179" s="8" t="s">
        <v>38</v>
      </c>
      <c r="F1179" s="7" t="s">
        <v>39</v>
      </c>
      <c r="G1179" s="8" t="s">
        <v>22</v>
      </c>
      <c r="H1179" s="8" t="s">
        <v>81</v>
      </c>
      <c r="I1179" s="9">
        <v>-2132</v>
      </c>
      <c r="J1179" s="9">
        <f>'[1]Rates for Discussion'!$D$8</f>
        <v>1191.716320391361</v>
      </c>
      <c r="K1179" s="9">
        <f t="shared" si="41"/>
        <v>-1270.3695975371909</v>
      </c>
      <c r="N1179" s="12"/>
      <c r="O1179" s="13"/>
      <c r="P1179" s="13"/>
      <c r="Q1179" s="13"/>
      <c r="R1179" s="13"/>
    </row>
    <row r="1180" spans="1:18" x14ac:dyDescent="0.25">
      <c r="A1180" s="7">
        <v>1831</v>
      </c>
      <c r="B1180" s="7">
        <v>2010</v>
      </c>
      <c r="C1180" s="8" t="s">
        <v>253</v>
      </c>
      <c r="D1180" s="8" t="s">
        <v>266</v>
      </c>
      <c r="E1180" s="8" t="s">
        <v>38</v>
      </c>
      <c r="F1180" s="7" t="s">
        <v>39</v>
      </c>
      <c r="G1180" s="8" t="s">
        <v>22</v>
      </c>
      <c r="H1180" s="8" t="s">
        <v>253</v>
      </c>
      <c r="I1180" s="9">
        <v>-176278</v>
      </c>
      <c r="J1180" s="9">
        <f>'[1]Rates for Discussion'!$D$8</f>
        <v>1191.716320391361</v>
      </c>
      <c r="K1180" s="9">
        <f t="shared" si="41"/>
        <v>-105036.68476297417</v>
      </c>
      <c r="N1180" s="12"/>
      <c r="O1180" s="13"/>
      <c r="P1180" s="13"/>
      <c r="Q1180" s="13"/>
      <c r="R1180" s="13"/>
    </row>
    <row r="1181" spans="1:18" x14ac:dyDescent="0.25">
      <c r="A1181" s="7">
        <v>1832</v>
      </c>
      <c r="B1181" s="7">
        <v>2010</v>
      </c>
      <c r="C1181" s="8" t="s">
        <v>255</v>
      </c>
      <c r="D1181" s="8" t="s">
        <v>266</v>
      </c>
      <c r="E1181" s="8" t="s">
        <v>38</v>
      </c>
      <c r="F1181" s="7" t="s">
        <v>39</v>
      </c>
      <c r="G1181" s="8" t="s">
        <v>22</v>
      </c>
      <c r="H1181" s="8" t="s">
        <v>255</v>
      </c>
      <c r="I1181" s="9">
        <v>-8119</v>
      </c>
      <c r="J1181" s="9">
        <f>'[1]Rates for Discussion'!$D$8</f>
        <v>1191.716320391361</v>
      </c>
      <c r="K1181" s="9">
        <f t="shared" si="41"/>
        <v>-4837.7724026287297</v>
      </c>
      <c r="N1181" s="12"/>
      <c r="O1181" s="13"/>
      <c r="P1181" s="13"/>
      <c r="Q1181" s="13"/>
      <c r="R1181" s="13"/>
    </row>
    <row r="1182" spans="1:18" x14ac:dyDescent="0.25">
      <c r="A1182" s="7">
        <v>1833</v>
      </c>
      <c r="B1182" s="7">
        <v>2010</v>
      </c>
      <c r="C1182" s="8" t="s">
        <v>83</v>
      </c>
      <c r="D1182" s="8" t="s">
        <v>266</v>
      </c>
      <c r="E1182" s="8" t="s">
        <v>38</v>
      </c>
      <c r="F1182" s="7" t="s">
        <v>39</v>
      </c>
      <c r="G1182" s="8" t="s">
        <v>22</v>
      </c>
      <c r="H1182" s="8" t="s">
        <v>83</v>
      </c>
      <c r="I1182" s="9">
        <v>-318081</v>
      </c>
      <c r="J1182" s="9">
        <f>'[1]Rates for Discussion'!$D$8</f>
        <v>1191.716320391361</v>
      </c>
      <c r="K1182" s="9">
        <f t="shared" si="41"/>
        <v>-189531.15945320224</v>
      </c>
      <c r="N1182" s="12"/>
      <c r="O1182" s="13"/>
      <c r="P1182" s="13"/>
      <c r="Q1182" s="13"/>
      <c r="R1182" s="13"/>
    </row>
    <row r="1183" spans="1:18" x14ac:dyDescent="0.25">
      <c r="A1183" s="7">
        <v>1834</v>
      </c>
      <c r="B1183" s="7">
        <v>2010</v>
      </c>
      <c r="C1183" s="8" t="s">
        <v>257</v>
      </c>
      <c r="D1183" s="8" t="s">
        <v>266</v>
      </c>
      <c r="E1183" s="8" t="s">
        <v>38</v>
      </c>
      <c r="F1183" s="7" t="s">
        <v>39</v>
      </c>
      <c r="G1183" s="8" t="s">
        <v>22</v>
      </c>
      <c r="H1183" s="8" t="s">
        <v>257</v>
      </c>
      <c r="I1183" s="9">
        <v>-9650</v>
      </c>
      <c r="J1183" s="9">
        <f>'[1]Rates for Discussion'!$D$8</f>
        <v>1191.716320391361</v>
      </c>
      <c r="K1183" s="9">
        <f>(I1183*J1183)/2000</f>
        <v>-5750.0312458883172</v>
      </c>
      <c r="N1183" s="12"/>
      <c r="O1183" s="13"/>
      <c r="P1183" s="13"/>
      <c r="Q1183" s="13"/>
      <c r="R1183" s="13"/>
    </row>
    <row r="1184" spans="1:18" x14ac:dyDescent="0.25">
      <c r="A1184" s="7">
        <v>1835</v>
      </c>
      <c r="B1184" s="7">
        <v>2010</v>
      </c>
      <c r="C1184" s="8" t="s">
        <v>260</v>
      </c>
      <c r="D1184" s="8" t="s">
        <v>266</v>
      </c>
      <c r="E1184" s="8" t="s">
        <v>38</v>
      </c>
      <c r="F1184" s="7" t="s">
        <v>39</v>
      </c>
      <c r="G1184" s="8" t="s">
        <v>22</v>
      </c>
      <c r="H1184" s="8" t="s">
        <v>260</v>
      </c>
      <c r="I1184" s="9">
        <v>-5147</v>
      </c>
      <c r="J1184" s="9">
        <f>'[1]Rates for Discussion'!$D$8</f>
        <v>1191.716320391361</v>
      </c>
      <c r="K1184" s="9">
        <f>(I1184*J1184)/2000</f>
        <v>-3066.8819505271672</v>
      </c>
      <c r="N1184" s="12"/>
      <c r="O1184" s="13"/>
      <c r="P1184" s="13"/>
      <c r="Q1184" s="13"/>
      <c r="R1184" s="13"/>
    </row>
    <row r="1185" spans="1:19" x14ac:dyDescent="0.25">
      <c r="A1185" s="7">
        <v>1882</v>
      </c>
      <c r="B1185" s="7">
        <v>2011</v>
      </c>
      <c r="C1185" s="8" t="s">
        <v>18</v>
      </c>
      <c r="D1185" s="8" t="s">
        <v>19</v>
      </c>
      <c r="E1185" s="8" t="s">
        <v>20</v>
      </c>
      <c r="F1185" s="7" t="s">
        <v>21</v>
      </c>
      <c r="G1185" s="8" t="s">
        <v>22</v>
      </c>
      <c r="H1185" s="8" t="s">
        <v>18</v>
      </c>
      <c r="I1185" s="9">
        <v>50340.805</v>
      </c>
      <c r="J1185" s="10">
        <v>0</v>
      </c>
      <c r="K1185" s="10">
        <f>(J1185*I1185)/2000</f>
        <v>0</v>
      </c>
      <c r="L1185" s="10"/>
      <c r="M1185" s="11" t="s">
        <v>23</v>
      </c>
      <c r="N1185" s="12"/>
      <c r="O1185" s="13"/>
      <c r="P1185" s="13"/>
      <c r="Q1185" s="13"/>
      <c r="R1185" s="13"/>
    </row>
    <row r="1186" spans="1:19" x14ac:dyDescent="0.25">
      <c r="A1186" s="7">
        <v>1883</v>
      </c>
      <c r="B1186" s="7">
        <v>2011</v>
      </c>
      <c r="C1186" s="8" t="s">
        <v>24</v>
      </c>
      <c r="D1186" s="8" t="s">
        <v>19</v>
      </c>
      <c r="E1186" s="8" t="s">
        <v>20</v>
      </c>
      <c r="F1186" s="7" t="s">
        <v>21</v>
      </c>
      <c r="G1186" s="8" t="s">
        <v>22</v>
      </c>
      <c r="H1186" s="8" t="s">
        <v>24</v>
      </c>
      <c r="I1186" s="9">
        <v>332792.353</v>
      </c>
      <c r="J1186" s="10">
        <v>0</v>
      </c>
      <c r="K1186" s="10">
        <f>(J1186*I1186)/2000</f>
        <v>0</v>
      </c>
      <c r="L1186" s="10"/>
      <c r="M1186" s="11" t="s">
        <v>23</v>
      </c>
      <c r="N1186" s="12"/>
      <c r="O1186" s="13"/>
      <c r="P1186" s="13"/>
      <c r="Q1186" s="13"/>
      <c r="R1186" s="13"/>
    </row>
    <row r="1187" spans="1:19" x14ac:dyDescent="0.25">
      <c r="A1187" s="7">
        <v>1884</v>
      </c>
      <c r="B1187" s="7">
        <v>2011</v>
      </c>
      <c r="C1187" s="8" t="s">
        <v>25</v>
      </c>
      <c r="D1187" s="8" t="s">
        <v>19</v>
      </c>
      <c r="E1187" s="8" t="s">
        <v>20</v>
      </c>
      <c r="F1187" s="7" t="s">
        <v>21</v>
      </c>
      <c r="G1187" s="8" t="s">
        <v>22</v>
      </c>
      <c r="H1187" s="8" t="s">
        <v>25</v>
      </c>
      <c r="I1187" s="9">
        <v>-290.36</v>
      </c>
      <c r="J1187" s="10">
        <v>0</v>
      </c>
      <c r="K1187" s="10">
        <f>(J1187*I1187)/2000</f>
        <v>0</v>
      </c>
      <c r="L1187" s="10"/>
      <c r="M1187" s="11" t="s">
        <v>23</v>
      </c>
      <c r="N1187" s="12"/>
      <c r="O1187" s="13"/>
      <c r="P1187" s="13"/>
      <c r="Q1187" s="13"/>
      <c r="R1187" s="13"/>
    </row>
    <row r="1188" spans="1:19" x14ac:dyDescent="0.25">
      <c r="A1188" s="7">
        <v>1885</v>
      </c>
      <c r="B1188" s="7">
        <v>2011</v>
      </c>
      <c r="C1188" s="8" t="s">
        <v>26</v>
      </c>
      <c r="D1188" s="8" t="s">
        <v>19</v>
      </c>
      <c r="E1188" s="8" t="s">
        <v>20</v>
      </c>
      <c r="F1188" s="7" t="s">
        <v>21</v>
      </c>
      <c r="G1188" s="8" t="s">
        <v>22</v>
      </c>
      <c r="H1188" s="8" t="s">
        <v>26</v>
      </c>
      <c r="I1188" s="9">
        <v>-174.56</v>
      </c>
      <c r="J1188" s="10">
        <v>0</v>
      </c>
      <c r="K1188" s="10">
        <f>(J1188*I1188)/2000</f>
        <v>0</v>
      </c>
      <c r="L1188" s="10"/>
      <c r="M1188" s="11" t="s">
        <v>23</v>
      </c>
      <c r="N1188" s="12"/>
      <c r="O1188" s="13"/>
      <c r="P1188" s="13"/>
      <c r="Q1188" s="13"/>
      <c r="R1188" s="13"/>
    </row>
    <row r="1189" spans="1:19" x14ac:dyDescent="0.25">
      <c r="A1189" s="7">
        <v>1887</v>
      </c>
      <c r="B1189" s="7">
        <v>2011</v>
      </c>
      <c r="C1189" s="8" t="s">
        <v>27</v>
      </c>
      <c r="D1189" s="8" t="s">
        <v>19</v>
      </c>
      <c r="E1189" s="8" t="s">
        <v>20</v>
      </c>
      <c r="F1189" s="7" t="s">
        <v>21</v>
      </c>
      <c r="G1189" s="8" t="s">
        <v>22</v>
      </c>
      <c r="H1189" s="8" t="s">
        <v>27</v>
      </c>
      <c r="I1189" s="9">
        <v>301309.36599999998</v>
      </c>
      <c r="J1189" s="10">
        <v>0</v>
      </c>
      <c r="K1189" s="10">
        <f>(J1189*I1189)/2000</f>
        <v>0</v>
      </c>
      <c r="L1189" s="10"/>
      <c r="M1189" s="11" t="s">
        <v>23</v>
      </c>
      <c r="N1189" s="12"/>
      <c r="O1189" s="13"/>
      <c r="P1189" s="13"/>
      <c r="Q1189" s="13"/>
      <c r="R1189" s="13"/>
    </row>
    <row r="1190" spans="1:19" x14ac:dyDescent="0.2">
      <c r="A1190" s="7">
        <v>1889</v>
      </c>
      <c r="B1190" s="7">
        <v>2011</v>
      </c>
      <c r="C1190" s="8" t="s">
        <v>55</v>
      </c>
      <c r="D1190" s="8" t="s">
        <v>56</v>
      </c>
      <c r="E1190" s="8" t="s">
        <v>20</v>
      </c>
      <c r="F1190" s="7" t="s">
        <v>57</v>
      </c>
      <c r="G1190" s="8" t="s">
        <v>22</v>
      </c>
      <c r="H1190" s="8" t="s">
        <v>55</v>
      </c>
      <c r="I1190" s="9">
        <v>1897910</v>
      </c>
      <c r="J1190" s="9">
        <f t="shared" ref="J1190:J1200" si="42">(K1190*2000)/I1190</f>
        <v>2327.0605860279479</v>
      </c>
      <c r="K1190" s="9">
        <f t="shared" ref="K1190:K1200" si="43">L1190*1.102311</f>
        <v>2208275.7784141512</v>
      </c>
      <c r="L1190" s="9">
        <v>2003314.6529556098</v>
      </c>
      <c r="M1190" s="14"/>
      <c r="N1190" s="12"/>
      <c r="O1190" s="13"/>
      <c r="P1190" s="13"/>
      <c r="Q1190" s="13"/>
      <c r="R1190" s="13"/>
      <c r="S1190" s="7" t="s">
        <v>34</v>
      </c>
    </row>
    <row r="1191" spans="1:19" x14ac:dyDescent="0.2">
      <c r="A1191" s="7">
        <v>1890</v>
      </c>
      <c r="B1191" s="7">
        <v>2011</v>
      </c>
      <c r="C1191" s="8" t="s">
        <v>63</v>
      </c>
      <c r="D1191" s="8" t="s">
        <v>56</v>
      </c>
      <c r="E1191" s="8" t="s">
        <v>20</v>
      </c>
      <c r="F1191" s="7" t="s">
        <v>57</v>
      </c>
      <c r="G1191" s="8" t="s">
        <v>22</v>
      </c>
      <c r="H1191" s="8" t="s">
        <v>63</v>
      </c>
      <c r="I1191" s="9">
        <v>2312673</v>
      </c>
      <c r="J1191" s="9">
        <f t="shared" si="42"/>
        <v>2379.5191963705229</v>
      </c>
      <c r="K1191" s="9">
        <f t="shared" si="43"/>
        <v>2751524.8992139031</v>
      </c>
      <c r="L1191" s="9">
        <v>2496142.1043733601</v>
      </c>
      <c r="M1191" s="14"/>
      <c r="N1191" s="12"/>
      <c r="O1191" s="13"/>
      <c r="P1191" s="13"/>
      <c r="Q1191" s="13"/>
      <c r="R1191" s="13"/>
      <c r="S1191" s="7" t="s">
        <v>34</v>
      </c>
    </row>
    <row r="1192" spans="1:19" x14ac:dyDescent="0.25">
      <c r="A1192" s="7">
        <v>1891</v>
      </c>
      <c r="B1192" s="7">
        <v>2011</v>
      </c>
      <c r="C1192" s="8" t="s">
        <v>40</v>
      </c>
      <c r="D1192" s="8" t="s">
        <v>56</v>
      </c>
      <c r="E1192" s="8" t="s">
        <v>20</v>
      </c>
      <c r="F1192" s="7" t="s">
        <v>41</v>
      </c>
      <c r="G1192" s="8" t="s">
        <v>22</v>
      </c>
      <c r="H1192" s="8" t="s">
        <v>40</v>
      </c>
      <c r="I1192" s="9">
        <v>88887.6</v>
      </c>
      <c r="J1192" s="9">
        <f t="shared" si="42"/>
        <v>1094.7936280114202</v>
      </c>
      <c r="K1192" s="9">
        <f t="shared" si="43"/>
        <v>48656.789044613957</v>
      </c>
      <c r="L1192" s="9">
        <v>44140.708969259998</v>
      </c>
      <c r="N1192" s="12"/>
      <c r="O1192" s="13"/>
      <c r="P1192" s="13"/>
      <c r="Q1192" s="13"/>
      <c r="R1192" s="13"/>
      <c r="S1192" s="7" t="s">
        <v>34</v>
      </c>
    </row>
    <row r="1193" spans="1:19" x14ac:dyDescent="0.25">
      <c r="A1193" s="7">
        <v>1892</v>
      </c>
      <c r="B1193" s="7">
        <v>2011</v>
      </c>
      <c r="C1193" s="8" t="s">
        <v>43</v>
      </c>
      <c r="D1193" s="8" t="s">
        <v>56</v>
      </c>
      <c r="E1193" s="8" t="s">
        <v>20</v>
      </c>
      <c r="F1193" s="7" t="s">
        <v>41</v>
      </c>
      <c r="G1193" s="8" t="s">
        <v>22</v>
      </c>
      <c r="H1193" s="8" t="s">
        <v>43</v>
      </c>
      <c r="I1193" s="9">
        <v>135217.96400000001</v>
      </c>
      <c r="J1193" s="9">
        <f t="shared" si="42"/>
        <v>868.10920406721675</v>
      </c>
      <c r="K1193" s="9">
        <f t="shared" si="43"/>
        <v>58691.979551814788</v>
      </c>
      <c r="L1193" s="9">
        <v>53244.483228249366</v>
      </c>
      <c r="N1193" s="12"/>
      <c r="O1193" s="13"/>
      <c r="P1193" s="13"/>
      <c r="Q1193" s="13"/>
      <c r="R1193" s="13"/>
      <c r="S1193" s="7" t="s">
        <v>34</v>
      </c>
    </row>
    <row r="1194" spans="1:19" x14ac:dyDescent="0.25">
      <c r="A1194" s="7">
        <v>1893</v>
      </c>
      <c r="B1194" s="7">
        <v>2011</v>
      </c>
      <c r="C1194" s="8" t="s">
        <v>47</v>
      </c>
      <c r="D1194" s="8" t="s">
        <v>56</v>
      </c>
      <c r="E1194" s="8" t="s">
        <v>20</v>
      </c>
      <c r="F1194" s="7" t="s">
        <v>41</v>
      </c>
      <c r="G1194" s="8" t="s">
        <v>22</v>
      </c>
      <c r="H1194" s="8" t="s">
        <v>47</v>
      </c>
      <c r="I1194" s="9">
        <v>609012.73499999999</v>
      </c>
      <c r="J1194" s="9">
        <f t="shared" si="42"/>
        <v>794.73030162961243</v>
      </c>
      <c r="K1194" s="9">
        <f t="shared" si="43"/>
        <v>242000.43729141259</v>
      </c>
      <c r="L1194" s="9">
        <v>219539.16570859999</v>
      </c>
      <c r="N1194" s="12"/>
      <c r="O1194" s="13"/>
      <c r="P1194" s="13"/>
      <c r="Q1194" s="13"/>
      <c r="R1194" s="13"/>
      <c r="S1194" s="7" t="s">
        <v>34</v>
      </c>
    </row>
    <row r="1195" spans="1:19" x14ac:dyDescent="0.25">
      <c r="A1195" s="7">
        <v>1894</v>
      </c>
      <c r="B1195" s="7">
        <v>2011</v>
      </c>
      <c r="C1195" s="8" t="s">
        <v>51</v>
      </c>
      <c r="D1195" s="8" t="s">
        <v>56</v>
      </c>
      <c r="E1195" s="8" t="s">
        <v>20</v>
      </c>
      <c r="F1195" s="7" t="s">
        <v>41</v>
      </c>
      <c r="G1195" s="8" t="s">
        <v>22</v>
      </c>
      <c r="H1195" s="8" t="s">
        <v>51</v>
      </c>
      <c r="I1195" s="9">
        <v>702080.6</v>
      </c>
      <c r="J1195" s="9">
        <f t="shared" si="42"/>
        <v>870.8206822191604</v>
      </c>
      <c r="K1195" s="9">
        <f t="shared" si="43"/>
        <v>305693.15353241871</v>
      </c>
      <c r="L1195" s="9">
        <v>277320.24222965998</v>
      </c>
      <c r="N1195" s="12"/>
      <c r="O1195" s="13"/>
      <c r="P1195" s="13"/>
      <c r="Q1195" s="13"/>
      <c r="R1195" s="13"/>
      <c r="S1195" s="7" t="s">
        <v>34</v>
      </c>
    </row>
    <row r="1196" spans="1:19" x14ac:dyDescent="0.25">
      <c r="A1196" s="7">
        <v>1895</v>
      </c>
      <c r="B1196" s="7">
        <v>2011</v>
      </c>
      <c r="C1196" s="8" t="s">
        <v>52</v>
      </c>
      <c r="D1196" s="8" t="s">
        <v>56</v>
      </c>
      <c r="E1196" s="8" t="s">
        <v>20</v>
      </c>
      <c r="F1196" s="7" t="s">
        <v>41</v>
      </c>
      <c r="G1196" s="8" t="s">
        <v>22</v>
      </c>
      <c r="H1196" s="8" t="s">
        <v>52</v>
      </c>
      <c r="I1196" s="9">
        <v>178397.424</v>
      </c>
      <c r="J1196" s="9">
        <f t="shared" si="42"/>
        <v>1016.0404659069227</v>
      </c>
      <c r="K1196" s="9">
        <f t="shared" si="43"/>
        <v>90629.500898777405</v>
      </c>
      <c r="L1196" s="9">
        <v>82217.723400000003</v>
      </c>
      <c r="N1196" s="12"/>
      <c r="O1196" s="13"/>
      <c r="P1196" s="13"/>
      <c r="Q1196" s="13"/>
      <c r="R1196" s="13"/>
      <c r="S1196" s="7" t="s">
        <v>34</v>
      </c>
    </row>
    <row r="1197" spans="1:19" x14ac:dyDescent="0.25">
      <c r="A1197" s="7">
        <v>1898</v>
      </c>
      <c r="B1197" s="7">
        <v>2011</v>
      </c>
      <c r="C1197" s="8" t="s">
        <v>28</v>
      </c>
      <c r="D1197" s="8" t="s">
        <v>29</v>
      </c>
      <c r="E1197" s="8" t="s">
        <v>20</v>
      </c>
      <c r="F1197" s="7" t="s">
        <v>30</v>
      </c>
      <c r="G1197" s="8" t="s">
        <v>22</v>
      </c>
      <c r="H1197" s="8" t="s">
        <v>28</v>
      </c>
      <c r="I1197" s="9">
        <v>273.13</v>
      </c>
      <c r="J1197" s="9">
        <f t="shared" si="42"/>
        <v>1834.7460975699516</v>
      </c>
      <c r="K1197" s="9">
        <f t="shared" si="43"/>
        <v>250.56210081464044</v>
      </c>
      <c r="L1197" s="9">
        <v>227.30617839669605</v>
      </c>
      <c r="N1197" s="12"/>
      <c r="O1197" s="13"/>
      <c r="P1197" s="13"/>
      <c r="Q1197" s="13"/>
      <c r="R1197" s="13"/>
      <c r="S1197" s="7" t="s">
        <v>34</v>
      </c>
    </row>
    <row r="1198" spans="1:19" x14ac:dyDescent="0.25">
      <c r="A1198" s="7">
        <v>1901</v>
      </c>
      <c r="B1198" s="7">
        <v>2011</v>
      </c>
      <c r="C1198" s="8" t="s">
        <v>44</v>
      </c>
      <c r="D1198" s="8" t="s">
        <v>29</v>
      </c>
      <c r="E1198" s="8" t="s">
        <v>20</v>
      </c>
      <c r="F1198" s="7" t="s">
        <v>41</v>
      </c>
      <c r="G1198" s="8" t="s">
        <v>22</v>
      </c>
      <c r="H1198" s="8" t="s">
        <v>44</v>
      </c>
      <c r="I1198" s="9">
        <v>27939.9</v>
      </c>
      <c r="J1198" s="9">
        <f t="shared" si="42"/>
        <v>1632.4948746619955</v>
      </c>
      <c r="K1198" s="9">
        <f t="shared" si="43"/>
        <v>22805.871774284344</v>
      </c>
      <c r="L1198" s="9">
        <v>20689.14469172887</v>
      </c>
      <c r="N1198" s="12"/>
      <c r="O1198" s="13"/>
      <c r="P1198" s="13"/>
      <c r="Q1198" s="13"/>
      <c r="R1198" s="13"/>
      <c r="S1198" s="7" t="s">
        <v>34</v>
      </c>
    </row>
    <row r="1199" spans="1:19" x14ac:dyDescent="0.25">
      <c r="A1199" s="7">
        <v>1902</v>
      </c>
      <c r="B1199" s="7">
        <v>2011</v>
      </c>
      <c r="C1199" s="8" t="s">
        <v>45</v>
      </c>
      <c r="D1199" s="8" t="s">
        <v>29</v>
      </c>
      <c r="E1199" s="8" t="s">
        <v>20</v>
      </c>
      <c r="F1199" s="7" t="s">
        <v>41</v>
      </c>
      <c r="G1199" s="8" t="s">
        <v>22</v>
      </c>
      <c r="H1199" s="8" t="s">
        <v>45</v>
      </c>
      <c r="I1199" s="9">
        <v>48850.400000000001</v>
      </c>
      <c r="J1199" s="9">
        <f t="shared" si="42"/>
        <v>1231.573102374178</v>
      </c>
      <c r="K1199" s="9">
        <f t="shared" si="43"/>
        <v>30081.419340109773</v>
      </c>
      <c r="L1199" s="9">
        <v>27289.412280299999</v>
      </c>
      <c r="N1199" s="12"/>
      <c r="O1199" s="13"/>
      <c r="P1199" s="13"/>
      <c r="Q1199" s="13"/>
      <c r="R1199" s="13"/>
      <c r="S1199" s="7" t="s">
        <v>34</v>
      </c>
    </row>
    <row r="1200" spans="1:19" x14ac:dyDescent="0.25">
      <c r="A1200" s="7">
        <v>1903</v>
      </c>
      <c r="B1200" s="7">
        <v>2011</v>
      </c>
      <c r="C1200" s="8" t="s">
        <v>46</v>
      </c>
      <c r="D1200" s="8" t="s">
        <v>29</v>
      </c>
      <c r="E1200" s="8" t="s">
        <v>20</v>
      </c>
      <c r="F1200" s="7" t="s">
        <v>41</v>
      </c>
      <c r="G1200" s="8" t="s">
        <v>22</v>
      </c>
      <c r="H1200" s="8" t="s">
        <v>46</v>
      </c>
      <c r="I1200" s="9">
        <v>9975.6</v>
      </c>
      <c r="J1200" s="9">
        <f t="shared" si="42"/>
        <v>12617.057120113494</v>
      </c>
      <c r="K1200" s="9">
        <f t="shared" si="43"/>
        <v>62931.357503702078</v>
      </c>
      <c r="L1200" s="9">
        <v>57090.383298091081</v>
      </c>
      <c r="N1200" s="12"/>
      <c r="O1200" s="13"/>
      <c r="P1200" s="13"/>
      <c r="Q1200" s="13"/>
      <c r="R1200" s="13"/>
      <c r="S1200" s="7" t="s">
        <v>34</v>
      </c>
    </row>
    <row r="1201" spans="1:19" x14ac:dyDescent="0.25">
      <c r="A1201" s="7">
        <v>1905</v>
      </c>
      <c r="B1201" s="7">
        <v>2011</v>
      </c>
      <c r="C1201" s="8" t="s">
        <v>48</v>
      </c>
      <c r="D1201" s="8" t="s">
        <v>29</v>
      </c>
      <c r="E1201" s="8" t="s">
        <v>20</v>
      </c>
      <c r="F1201" s="7" t="s">
        <v>21</v>
      </c>
      <c r="G1201" s="8" t="s">
        <v>22</v>
      </c>
      <c r="H1201" s="8" t="s">
        <v>48</v>
      </c>
      <c r="I1201" s="9">
        <v>433218.60800000001</v>
      </c>
      <c r="J1201" s="10">
        <v>0</v>
      </c>
      <c r="K1201" s="10">
        <f>(J1201*I1201)/2000</f>
        <v>0</v>
      </c>
      <c r="L1201" s="10"/>
      <c r="M1201" s="11" t="s">
        <v>49</v>
      </c>
      <c r="N1201" s="12"/>
      <c r="O1201" s="13"/>
      <c r="P1201" s="13"/>
      <c r="Q1201" s="13"/>
      <c r="R1201" s="13"/>
    </row>
    <row r="1202" spans="1:19" x14ac:dyDescent="0.25">
      <c r="A1202" s="7">
        <v>1909</v>
      </c>
      <c r="B1202" s="7">
        <v>2011</v>
      </c>
      <c r="C1202" s="8" t="s">
        <v>53</v>
      </c>
      <c r="D1202" s="8" t="s">
        <v>29</v>
      </c>
      <c r="E1202" s="8" t="s">
        <v>20</v>
      </c>
      <c r="F1202" s="7" t="s">
        <v>41</v>
      </c>
      <c r="G1202" s="8" t="s">
        <v>22</v>
      </c>
      <c r="H1202" s="8" t="s">
        <v>53</v>
      </c>
      <c r="I1202" s="9">
        <v>22501</v>
      </c>
      <c r="J1202" s="9">
        <f>(K1202*2000)/I1202</f>
        <v>1900.7042839872613</v>
      </c>
      <c r="K1202" s="9">
        <f>L1202*1.102311</f>
        <v>21383.873546998682</v>
      </c>
      <c r="L1202" s="9">
        <v>19399.129235758948</v>
      </c>
      <c r="N1202" s="12"/>
      <c r="O1202" s="13"/>
      <c r="P1202" s="13"/>
      <c r="Q1202" s="13"/>
      <c r="R1202" s="13"/>
      <c r="S1202" s="7" t="s">
        <v>34</v>
      </c>
    </row>
    <row r="1203" spans="1:19" x14ac:dyDescent="0.25">
      <c r="A1203" s="7">
        <v>1910</v>
      </c>
      <c r="B1203" s="7">
        <v>2011</v>
      </c>
      <c r="C1203" s="8" t="s">
        <v>54</v>
      </c>
      <c r="D1203" s="8" t="s">
        <v>29</v>
      </c>
      <c r="E1203" s="8" t="s">
        <v>20</v>
      </c>
      <c r="F1203" s="7" t="s">
        <v>21</v>
      </c>
      <c r="G1203" s="8" t="s">
        <v>22</v>
      </c>
      <c r="H1203" s="8" t="s">
        <v>54</v>
      </c>
      <c r="I1203" s="9">
        <v>730658.80599999998</v>
      </c>
      <c r="J1203" s="10">
        <v>0</v>
      </c>
      <c r="K1203" s="10">
        <f>(J1203*I1203)/2000</f>
        <v>0</v>
      </c>
      <c r="L1203" s="10"/>
      <c r="M1203" s="11" t="s">
        <v>49</v>
      </c>
      <c r="N1203" s="12"/>
      <c r="O1203" s="13"/>
      <c r="P1203" s="13"/>
      <c r="Q1203" s="13"/>
      <c r="R1203" s="13"/>
    </row>
    <row r="1204" spans="1:19" x14ac:dyDescent="0.25">
      <c r="A1204" s="7">
        <v>1912</v>
      </c>
      <c r="B1204" s="7">
        <v>2011</v>
      </c>
      <c r="C1204" s="8" t="s">
        <v>89</v>
      </c>
      <c r="D1204" s="8" t="s">
        <v>90</v>
      </c>
      <c r="E1204" s="8" t="s">
        <v>91</v>
      </c>
      <c r="F1204" s="7" t="s">
        <v>21</v>
      </c>
      <c r="G1204" s="8" t="s">
        <v>22</v>
      </c>
      <c r="H1204" s="8" t="s">
        <v>89</v>
      </c>
      <c r="I1204" s="9">
        <v>105.014</v>
      </c>
      <c r="J1204" s="10">
        <v>0</v>
      </c>
      <c r="K1204" s="10">
        <f>(J1204*I1204)/2000</f>
        <v>0</v>
      </c>
      <c r="L1204" s="10"/>
      <c r="M1204" s="11" t="s">
        <v>49</v>
      </c>
      <c r="N1204" s="12"/>
      <c r="O1204" s="13"/>
      <c r="P1204" s="13"/>
      <c r="Q1204" s="13"/>
      <c r="R1204" s="13"/>
    </row>
    <row r="1205" spans="1:19" x14ac:dyDescent="0.25">
      <c r="A1205" s="7">
        <v>1913</v>
      </c>
      <c r="B1205" s="7">
        <v>2011</v>
      </c>
      <c r="C1205" s="8" t="s">
        <v>92</v>
      </c>
      <c r="D1205" s="8" t="s">
        <v>90</v>
      </c>
      <c r="E1205" s="8" t="s">
        <v>91</v>
      </c>
      <c r="F1205" s="7" t="s">
        <v>39</v>
      </c>
      <c r="G1205" s="8" t="s">
        <v>22</v>
      </c>
      <c r="H1205" s="8" t="s">
        <v>92</v>
      </c>
      <c r="I1205" s="9">
        <v>109875</v>
      </c>
      <c r="J1205" s="9">
        <f>'[1]NWPP Emission Rates'!$E$28</f>
        <v>845.2820744685913</v>
      </c>
      <c r="K1205" s="9">
        <f>(I1205*J1205)/2000</f>
        <v>46437.683966118231</v>
      </c>
      <c r="M1205" s="11" t="s">
        <v>93</v>
      </c>
      <c r="N1205" s="12"/>
      <c r="O1205" s="13"/>
      <c r="P1205" s="13"/>
      <c r="Q1205" s="13"/>
      <c r="R1205" s="13"/>
    </row>
    <row r="1206" spans="1:19" x14ac:dyDescent="0.25">
      <c r="A1206" s="7">
        <v>1914</v>
      </c>
      <c r="B1206" s="7">
        <v>2011</v>
      </c>
      <c r="C1206" s="8" t="s">
        <v>94</v>
      </c>
      <c r="D1206" s="8" t="s">
        <v>90</v>
      </c>
      <c r="E1206" s="8" t="s">
        <v>91</v>
      </c>
      <c r="F1206" s="7" t="s">
        <v>39</v>
      </c>
      <c r="G1206" s="8" t="s">
        <v>22</v>
      </c>
      <c r="H1206" s="8" t="s">
        <v>94</v>
      </c>
      <c r="I1206" s="9">
        <v>22073.61</v>
      </c>
      <c r="J1206" s="9">
        <f>'[1]NWPP Emission Rates'!$E$28</f>
        <v>845.2820744685913</v>
      </c>
      <c r="K1206" s="9">
        <f>(I1206*J1206)/2000</f>
        <v>9329.21342590532</v>
      </c>
      <c r="N1206" s="12"/>
      <c r="O1206" s="13"/>
      <c r="P1206" s="13"/>
      <c r="Q1206" s="13"/>
      <c r="R1206" s="13"/>
    </row>
    <row r="1207" spans="1:19" x14ac:dyDescent="0.25">
      <c r="A1207" s="7">
        <v>1915</v>
      </c>
      <c r="B1207" s="7">
        <v>2011</v>
      </c>
      <c r="C1207" s="8" t="s">
        <v>97</v>
      </c>
      <c r="D1207" s="8" t="s">
        <v>90</v>
      </c>
      <c r="E1207" s="8" t="s">
        <v>91</v>
      </c>
      <c r="F1207" s="7" t="s">
        <v>21</v>
      </c>
      <c r="G1207" s="8" t="s">
        <v>22</v>
      </c>
      <c r="H1207" s="8" t="s">
        <v>97</v>
      </c>
      <c r="I1207" s="9">
        <v>9716.4599999999991</v>
      </c>
      <c r="J1207" s="10">
        <v>0</v>
      </c>
      <c r="K1207" s="10">
        <f>(J1207*I1207)/2000</f>
        <v>0</v>
      </c>
      <c r="L1207" s="10"/>
      <c r="M1207" s="11" t="s">
        <v>23</v>
      </c>
      <c r="N1207" s="12"/>
      <c r="O1207" s="13"/>
      <c r="P1207" s="13"/>
      <c r="Q1207" s="13"/>
      <c r="R1207" s="13"/>
    </row>
    <row r="1208" spans="1:19" x14ac:dyDescent="0.25">
      <c r="A1208" s="7">
        <v>1916</v>
      </c>
      <c r="B1208" s="7">
        <v>2011</v>
      </c>
      <c r="C1208" s="8" t="s">
        <v>98</v>
      </c>
      <c r="D1208" s="8" t="s">
        <v>90</v>
      </c>
      <c r="E1208" s="8" t="s">
        <v>91</v>
      </c>
      <c r="F1208" s="7" t="s">
        <v>99</v>
      </c>
      <c r="G1208" s="8" t="s">
        <v>22</v>
      </c>
      <c r="H1208" s="8" t="s">
        <v>98</v>
      </c>
      <c r="I1208" s="9">
        <v>-509390</v>
      </c>
      <c r="J1208" s="10">
        <v>0</v>
      </c>
      <c r="K1208" s="10">
        <f>(J1208*I1208)/2000</f>
        <v>0</v>
      </c>
      <c r="L1208" s="10"/>
      <c r="M1208" s="11" t="s">
        <v>100</v>
      </c>
      <c r="N1208" s="12"/>
      <c r="O1208" s="13"/>
      <c r="P1208" s="13"/>
      <c r="Q1208" s="13"/>
      <c r="R1208" s="13"/>
    </row>
    <row r="1209" spans="1:19" x14ac:dyDescent="0.25">
      <c r="A1209" s="7">
        <v>1917</v>
      </c>
      <c r="B1209" s="7">
        <v>2011</v>
      </c>
      <c r="C1209" s="8" t="s">
        <v>69</v>
      </c>
      <c r="D1209" s="8" t="s">
        <v>90</v>
      </c>
      <c r="E1209" s="8" t="s">
        <v>91</v>
      </c>
      <c r="F1209" s="7" t="s">
        <v>21</v>
      </c>
      <c r="G1209" s="8" t="s">
        <v>22</v>
      </c>
      <c r="H1209" s="8" t="s">
        <v>69</v>
      </c>
      <c r="I1209" s="9">
        <v>7000</v>
      </c>
      <c r="J1209" s="10">
        <v>0</v>
      </c>
      <c r="K1209" s="10">
        <f>(J1209*I1209)/2000</f>
        <v>0</v>
      </c>
      <c r="L1209" s="10"/>
      <c r="M1209" s="11" t="s">
        <v>101</v>
      </c>
      <c r="N1209" s="12"/>
      <c r="O1209" s="13"/>
      <c r="P1209" s="13"/>
      <c r="Q1209" s="13"/>
      <c r="R1209" s="13"/>
    </row>
    <row r="1210" spans="1:19" x14ac:dyDescent="0.25">
      <c r="A1210" s="7">
        <v>1918</v>
      </c>
      <c r="B1210" s="7">
        <v>2011</v>
      </c>
      <c r="C1210" s="8" t="s">
        <v>103</v>
      </c>
      <c r="D1210" s="8" t="s">
        <v>90</v>
      </c>
      <c r="E1210" s="8" t="s">
        <v>91</v>
      </c>
      <c r="F1210" s="7" t="s">
        <v>39</v>
      </c>
      <c r="G1210" s="8" t="s">
        <v>22</v>
      </c>
      <c r="H1210" s="8" t="s">
        <v>103</v>
      </c>
      <c r="I1210" s="9">
        <v>413808</v>
      </c>
      <c r="J1210" s="9">
        <f>'[1]NWPP Emission Rates'!$E$28</f>
        <v>845.2820744685913</v>
      </c>
      <c r="K1210" s="9">
        <f>(I1210*J1210)/2000</f>
        <v>174892.24233584941</v>
      </c>
      <c r="L1210" s="10"/>
      <c r="M1210" s="11" t="s">
        <v>104</v>
      </c>
      <c r="N1210" s="12"/>
      <c r="O1210" s="13"/>
      <c r="P1210" s="13"/>
      <c r="Q1210" s="13"/>
      <c r="R1210" s="13"/>
    </row>
    <row r="1211" spans="1:19" x14ac:dyDescent="0.25">
      <c r="A1211" s="7">
        <v>1919</v>
      </c>
      <c r="B1211" s="7">
        <v>2011</v>
      </c>
      <c r="C1211" s="8" t="s">
        <v>106</v>
      </c>
      <c r="D1211" s="8" t="s">
        <v>90</v>
      </c>
      <c r="E1211" s="8" t="s">
        <v>91</v>
      </c>
      <c r="F1211" s="7" t="s">
        <v>21</v>
      </c>
      <c r="G1211" s="8" t="s">
        <v>22</v>
      </c>
      <c r="H1211" s="8" t="s">
        <v>106</v>
      </c>
      <c r="I1211" s="9">
        <v>129926</v>
      </c>
      <c r="J1211" s="10">
        <v>0</v>
      </c>
      <c r="K1211" s="10">
        <f t="shared" ref="K1211:K1218" si="44">(J1211*I1211)/2000</f>
        <v>0</v>
      </c>
      <c r="L1211" s="10"/>
      <c r="M1211" s="11" t="s">
        <v>23</v>
      </c>
      <c r="N1211" s="12"/>
      <c r="O1211" s="13"/>
      <c r="P1211" s="13"/>
      <c r="Q1211" s="13"/>
      <c r="R1211" s="13"/>
    </row>
    <row r="1212" spans="1:19" x14ac:dyDescent="0.25">
      <c r="A1212" s="7">
        <v>1921</v>
      </c>
      <c r="B1212" s="7">
        <v>2011</v>
      </c>
      <c r="C1212" s="8" t="s">
        <v>107</v>
      </c>
      <c r="D1212" s="8" t="s">
        <v>90</v>
      </c>
      <c r="E1212" s="8" t="s">
        <v>91</v>
      </c>
      <c r="F1212" s="7" t="s">
        <v>21</v>
      </c>
      <c r="G1212" s="8" t="s">
        <v>22</v>
      </c>
      <c r="H1212" s="8" t="s">
        <v>107</v>
      </c>
      <c r="I1212" s="9">
        <v>1647786</v>
      </c>
      <c r="J1212" s="10">
        <v>0</v>
      </c>
      <c r="K1212" s="10">
        <f t="shared" si="44"/>
        <v>0</v>
      </c>
      <c r="L1212" s="10"/>
      <c r="M1212" s="11" t="s">
        <v>23</v>
      </c>
      <c r="N1212" s="12"/>
      <c r="O1212" s="13"/>
      <c r="P1212" s="13"/>
      <c r="Q1212" s="13"/>
      <c r="R1212" s="13"/>
    </row>
    <row r="1213" spans="1:19" x14ac:dyDescent="0.25">
      <c r="A1213" s="7">
        <v>1922</v>
      </c>
      <c r="B1213" s="7">
        <v>2011</v>
      </c>
      <c r="C1213" s="8" t="s">
        <v>108</v>
      </c>
      <c r="D1213" s="8" t="s">
        <v>90</v>
      </c>
      <c r="E1213" s="8" t="s">
        <v>91</v>
      </c>
      <c r="F1213" s="7" t="s">
        <v>21</v>
      </c>
      <c r="G1213" s="8" t="s">
        <v>22</v>
      </c>
      <c r="H1213" s="8" t="s">
        <v>108</v>
      </c>
      <c r="I1213" s="9">
        <v>2517798</v>
      </c>
      <c r="J1213" s="10">
        <v>0</v>
      </c>
      <c r="K1213" s="10">
        <f t="shared" si="44"/>
        <v>0</v>
      </c>
      <c r="L1213" s="10"/>
      <c r="M1213" s="11" t="s">
        <v>23</v>
      </c>
      <c r="N1213" s="12"/>
      <c r="O1213" s="13"/>
      <c r="P1213" s="13"/>
      <c r="Q1213" s="13"/>
      <c r="R1213" s="13"/>
    </row>
    <row r="1214" spans="1:19" x14ac:dyDescent="0.25">
      <c r="A1214" s="7">
        <v>1923</v>
      </c>
      <c r="B1214" s="7">
        <v>2011</v>
      </c>
      <c r="C1214" s="8" t="s">
        <v>110</v>
      </c>
      <c r="D1214" s="8" t="s">
        <v>90</v>
      </c>
      <c r="E1214" s="8" t="s">
        <v>91</v>
      </c>
      <c r="F1214" s="7" t="s">
        <v>21</v>
      </c>
      <c r="G1214" s="8" t="s">
        <v>22</v>
      </c>
      <c r="H1214" s="8" t="s">
        <v>110</v>
      </c>
      <c r="I1214" s="9">
        <v>1061183</v>
      </c>
      <c r="J1214" s="10">
        <v>0</v>
      </c>
      <c r="K1214" s="10">
        <f t="shared" si="44"/>
        <v>0</v>
      </c>
      <c r="L1214" s="10"/>
      <c r="M1214" s="11" t="s">
        <v>23</v>
      </c>
      <c r="N1214" s="12"/>
      <c r="O1214" s="13"/>
      <c r="P1214" s="13"/>
      <c r="Q1214" s="13"/>
      <c r="R1214" s="13"/>
    </row>
    <row r="1215" spans="1:19" x14ac:dyDescent="0.25">
      <c r="A1215" s="7">
        <v>1924</v>
      </c>
      <c r="B1215" s="7">
        <v>2011</v>
      </c>
      <c r="C1215" s="8" t="s">
        <v>113</v>
      </c>
      <c r="D1215" s="8" t="s">
        <v>90</v>
      </c>
      <c r="E1215" s="8" t="s">
        <v>91</v>
      </c>
      <c r="F1215" s="7" t="s">
        <v>21</v>
      </c>
      <c r="G1215" s="8" t="s">
        <v>22</v>
      </c>
      <c r="H1215" s="8" t="s">
        <v>113</v>
      </c>
      <c r="I1215" s="9">
        <v>3412.36</v>
      </c>
      <c r="J1215" s="10">
        <v>0</v>
      </c>
      <c r="K1215" s="10">
        <f t="shared" si="44"/>
        <v>0</v>
      </c>
      <c r="L1215" s="10"/>
      <c r="M1215" s="11" t="s">
        <v>112</v>
      </c>
      <c r="N1215" s="12"/>
      <c r="O1215" s="13"/>
      <c r="P1215" s="13"/>
      <c r="Q1215" s="13"/>
      <c r="R1215" s="13"/>
    </row>
    <row r="1216" spans="1:19" x14ac:dyDescent="0.25">
      <c r="A1216" s="7">
        <v>1925</v>
      </c>
      <c r="B1216" s="7">
        <v>2011</v>
      </c>
      <c r="C1216" s="8" t="s">
        <v>114</v>
      </c>
      <c r="D1216" s="8" t="s">
        <v>90</v>
      </c>
      <c r="E1216" s="8" t="s">
        <v>91</v>
      </c>
      <c r="F1216" s="7" t="s">
        <v>21</v>
      </c>
      <c r="G1216" s="8" t="s">
        <v>22</v>
      </c>
      <c r="H1216" s="8" t="s">
        <v>114</v>
      </c>
      <c r="I1216" s="9">
        <v>4903.5690000000004</v>
      </c>
      <c r="J1216" s="10">
        <v>0</v>
      </c>
      <c r="K1216" s="10">
        <f t="shared" si="44"/>
        <v>0</v>
      </c>
      <c r="L1216" s="10"/>
      <c r="M1216" s="11" t="s">
        <v>112</v>
      </c>
      <c r="N1216" s="12"/>
      <c r="O1216" s="13"/>
      <c r="P1216" s="13"/>
      <c r="Q1216" s="13"/>
      <c r="R1216" s="13"/>
    </row>
    <row r="1217" spans="1:18" x14ac:dyDescent="0.25">
      <c r="A1217" s="7">
        <v>1926</v>
      </c>
      <c r="B1217" s="7">
        <v>2011</v>
      </c>
      <c r="C1217" s="8" t="s">
        <v>116</v>
      </c>
      <c r="D1217" s="8" t="s">
        <v>90</v>
      </c>
      <c r="E1217" s="8" t="s">
        <v>91</v>
      </c>
      <c r="F1217" s="7" t="s">
        <v>21</v>
      </c>
      <c r="G1217" s="8" t="s">
        <v>22</v>
      </c>
      <c r="H1217" s="8" t="s">
        <v>116</v>
      </c>
      <c r="I1217" s="9">
        <v>253731</v>
      </c>
      <c r="J1217" s="10">
        <v>0</v>
      </c>
      <c r="K1217" s="10">
        <f t="shared" si="44"/>
        <v>0</v>
      </c>
      <c r="L1217" s="10"/>
      <c r="M1217" s="11" t="s">
        <v>23</v>
      </c>
      <c r="N1217" s="12"/>
      <c r="O1217" s="13"/>
      <c r="P1217" s="13"/>
      <c r="Q1217" s="13"/>
      <c r="R1217" s="13"/>
    </row>
    <row r="1218" spans="1:18" x14ac:dyDescent="0.25">
      <c r="A1218" s="7">
        <v>1927</v>
      </c>
      <c r="B1218" s="7">
        <v>2011</v>
      </c>
      <c r="C1218" s="8" t="s">
        <v>118</v>
      </c>
      <c r="D1218" s="8" t="s">
        <v>90</v>
      </c>
      <c r="E1218" s="8" t="s">
        <v>91</v>
      </c>
      <c r="F1218" s="7" t="s">
        <v>21</v>
      </c>
      <c r="G1218" s="8" t="s">
        <v>22</v>
      </c>
      <c r="H1218" s="8" t="s">
        <v>118</v>
      </c>
      <c r="I1218" s="9">
        <v>15.23</v>
      </c>
      <c r="J1218" s="10">
        <v>0</v>
      </c>
      <c r="K1218" s="10">
        <f t="shared" si="44"/>
        <v>0</v>
      </c>
      <c r="L1218" s="10"/>
      <c r="M1218" s="11" t="s">
        <v>102</v>
      </c>
      <c r="N1218" s="12"/>
      <c r="O1218" s="13"/>
      <c r="P1218" s="13"/>
      <c r="Q1218" s="13"/>
      <c r="R1218" s="13"/>
    </row>
    <row r="1219" spans="1:18" x14ac:dyDescent="0.25">
      <c r="A1219" s="7">
        <v>1928</v>
      </c>
      <c r="B1219" s="7">
        <v>2011</v>
      </c>
      <c r="C1219" s="8" t="s">
        <v>119</v>
      </c>
      <c r="D1219" s="8" t="s">
        <v>90</v>
      </c>
      <c r="E1219" s="8" t="s">
        <v>91</v>
      </c>
      <c r="F1219" s="7" t="s">
        <v>39</v>
      </c>
      <c r="G1219" s="8" t="s">
        <v>22</v>
      </c>
      <c r="H1219" s="8" t="s">
        <v>119</v>
      </c>
      <c r="I1219" s="9">
        <v>385873</v>
      </c>
      <c r="J1219" s="9">
        <f>'[1]NWPP Emission Rates'!$E$28</f>
        <v>845.2820744685913</v>
      </c>
      <c r="K1219" s="9">
        <f>(I1219*J1219)/2000</f>
        <v>163085.76496070938</v>
      </c>
      <c r="N1219" s="12"/>
      <c r="O1219" s="13"/>
      <c r="P1219" s="13"/>
      <c r="Q1219" s="13"/>
      <c r="R1219" s="13"/>
    </row>
    <row r="1220" spans="1:18" x14ac:dyDescent="0.25">
      <c r="A1220" s="7">
        <v>1929</v>
      </c>
      <c r="B1220" s="7">
        <v>2011</v>
      </c>
      <c r="C1220" s="8" t="s">
        <v>123</v>
      </c>
      <c r="D1220" s="8" t="s">
        <v>90</v>
      </c>
      <c r="E1220" s="8" t="s">
        <v>91</v>
      </c>
      <c r="F1220" s="7" t="s">
        <v>21</v>
      </c>
      <c r="G1220" s="8" t="s">
        <v>22</v>
      </c>
      <c r="H1220" s="8" t="s">
        <v>123</v>
      </c>
      <c r="I1220" s="9">
        <v>132950</v>
      </c>
      <c r="J1220" s="10">
        <v>0</v>
      </c>
      <c r="K1220" s="10">
        <f>(J1220*I1220)/2000</f>
        <v>0</v>
      </c>
      <c r="L1220" s="10"/>
      <c r="M1220" s="11" t="s">
        <v>49</v>
      </c>
      <c r="N1220" s="12"/>
      <c r="O1220" s="13"/>
      <c r="P1220" s="13"/>
      <c r="Q1220" s="13"/>
      <c r="R1220" s="13"/>
    </row>
    <row r="1221" spans="1:18" x14ac:dyDescent="0.25">
      <c r="A1221" s="7">
        <v>1930</v>
      </c>
      <c r="B1221" s="7">
        <v>2011</v>
      </c>
      <c r="C1221" s="8" t="s">
        <v>124</v>
      </c>
      <c r="D1221" s="8" t="s">
        <v>90</v>
      </c>
      <c r="E1221" s="8" t="s">
        <v>91</v>
      </c>
      <c r="F1221" s="7" t="s">
        <v>21</v>
      </c>
      <c r="G1221" s="8" t="s">
        <v>22</v>
      </c>
      <c r="H1221" s="8" t="s">
        <v>124</v>
      </c>
      <c r="I1221" s="9">
        <v>85.938000000000002</v>
      </c>
      <c r="J1221" s="10">
        <v>0</v>
      </c>
      <c r="K1221" s="10">
        <f>(J1221*I1221)/2000</f>
        <v>0</v>
      </c>
      <c r="L1221" s="10"/>
      <c r="M1221" s="11" t="s">
        <v>49</v>
      </c>
      <c r="N1221" s="12"/>
      <c r="O1221" s="13"/>
      <c r="P1221" s="13"/>
      <c r="Q1221" s="13"/>
      <c r="R1221" s="13"/>
    </row>
    <row r="1222" spans="1:18" x14ac:dyDescent="0.25">
      <c r="A1222" s="7">
        <v>1931</v>
      </c>
      <c r="B1222" s="7">
        <v>2011</v>
      </c>
      <c r="C1222" s="8" t="s">
        <v>78</v>
      </c>
      <c r="D1222" s="8" t="s">
        <v>90</v>
      </c>
      <c r="E1222" s="8" t="s">
        <v>91</v>
      </c>
      <c r="F1222" s="7" t="s">
        <v>39</v>
      </c>
      <c r="G1222" s="8" t="s">
        <v>22</v>
      </c>
      <c r="H1222" s="8" t="s">
        <v>78</v>
      </c>
      <c r="I1222" s="9">
        <v>180000</v>
      </c>
      <c r="J1222" s="9">
        <f>'[1]NWPP Emission Rates'!$E$28</f>
        <v>845.2820744685913</v>
      </c>
      <c r="K1222" s="9">
        <f>(I1222*J1222)/2000</f>
        <v>76075.386702173215</v>
      </c>
      <c r="N1222" s="12"/>
      <c r="O1222" s="13"/>
      <c r="P1222" s="13"/>
      <c r="Q1222" s="13"/>
      <c r="R1222" s="13"/>
    </row>
    <row r="1223" spans="1:18" x14ac:dyDescent="0.25">
      <c r="A1223" s="7">
        <v>1932</v>
      </c>
      <c r="B1223" s="7">
        <v>2011</v>
      </c>
      <c r="C1223" s="8" t="s">
        <v>130</v>
      </c>
      <c r="D1223" s="8" t="s">
        <v>90</v>
      </c>
      <c r="E1223" s="8" t="s">
        <v>91</v>
      </c>
      <c r="F1223" s="7" t="s">
        <v>21</v>
      </c>
      <c r="G1223" s="8" t="s">
        <v>22</v>
      </c>
      <c r="H1223" s="8" t="s">
        <v>130</v>
      </c>
      <c r="I1223" s="9">
        <v>3315</v>
      </c>
      <c r="J1223" s="10">
        <v>0</v>
      </c>
      <c r="K1223" s="10">
        <f>(J1223*I1223)/2000</f>
        <v>0</v>
      </c>
      <c r="L1223" s="10"/>
      <c r="M1223" s="11" t="s">
        <v>112</v>
      </c>
      <c r="N1223" s="12"/>
      <c r="O1223" s="13"/>
      <c r="P1223" s="13"/>
      <c r="Q1223" s="13"/>
      <c r="R1223" s="13"/>
    </row>
    <row r="1224" spans="1:18" x14ac:dyDescent="0.25">
      <c r="A1224" s="7">
        <v>1933</v>
      </c>
      <c r="B1224" s="7">
        <v>2011</v>
      </c>
      <c r="C1224" s="8" t="s">
        <v>132</v>
      </c>
      <c r="D1224" s="8" t="s">
        <v>90</v>
      </c>
      <c r="E1224" s="8" t="s">
        <v>91</v>
      </c>
      <c r="F1224" s="7" t="s">
        <v>39</v>
      </c>
      <c r="G1224" s="8" t="s">
        <v>22</v>
      </c>
      <c r="H1224" s="8" t="s">
        <v>132</v>
      </c>
      <c r="I1224" s="9">
        <v>161925</v>
      </c>
      <c r="J1224" s="9">
        <f>'[1]NWPP Emission Rates'!$E$28</f>
        <v>845.2820744685913</v>
      </c>
      <c r="K1224" s="9">
        <f>(I1224*J1224)/2000</f>
        <v>68436.149954163324</v>
      </c>
      <c r="N1224" s="12"/>
      <c r="O1224" s="13"/>
      <c r="P1224" s="13"/>
      <c r="Q1224" s="13"/>
      <c r="R1224" s="13"/>
    </row>
    <row r="1225" spans="1:18" x14ac:dyDescent="0.25">
      <c r="A1225" s="7">
        <v>1934</v>
      </c>
      <c r="B1225" s="7">
        <v>2011</v>
      </c>
      <c r="C1225" s="8" t="s">
        <v>80</v>
      </c>
      <c r="D1225" s="8" t="s">
        <v>90</v>
      </c>
      <c r="E1225" s="8" t="s">
        <v>91</v>
      </c>
      <c r="F1225" s="7" t="s">
        <v>39</v>
      </c>
      <c r="G1225" s="8" t="s">
        <v>22</v>
      </c>
      <c r="H1225" s="8" t="s">
        <v>80</v>
      </c>
      <c r="I1225" s="9">
        <v>437989</v>
      </c>
      <c r="J1225" s="9">
        <f>'[1]NWPP Emission Rates'!$E$28</f>
        <v>845.2820744685913</v>
      </c>
      <c r="K1225" s="9">
        <f>(I1225*J1225)/2000</f>
        <v>185112.12525721191</v>
      </c>
      <c r="N1225" s="12"/>
      <c r="O1225" s="13"/>
      <c r="P1225" s="13"/>
      <c r="Q1225" s="13"/>
      <c r="R1225" s="13"/>
    </row>
    <row r="1226" spans="1:18" x14ac:dyDescent="0.25">
      <c r="A1226" s="7">
        <v>1935</v>
      </c>
      <c r="B1226" s="7">
        <v>2011</v>
      </c>
      <c r="C1226" s="8" t="s">
        <v>133</v>
      </c>
      <c r="D1226" s="8" t="s">
        <v>90</v>
      </c>
      <c r="E1226" s="8" t="s">
        <v>91</v>
      </c>
      <c r="F1226" s="7" t="s">
        <v>21</v>
      </c>
      <c r="G1226" s="8" t="s">
        <v>22</v>
      </c>
      <c r="H1226" s="8" t="s">
        <v>133</v>
      </c>
      <c r="I1226" s="9">
        <v>5017.3999999999996</v>
      </c>
      <c r="J1226" s="10">
        <v>0</v>
      </c>
      <c r="K1226" s="10">
        <f t="shared" ref="K1226:K1232" si="45">(J1226*I1226)/2000</f>
        <v>0</v>
      </c>
      <c r="L1226" s="10"/>
      <c r="M1226" s="11" t="s">
        <v>23</v>
      </c>
      <c r="N1226" s="12"/>
      <c r="O1226" s="13"/>
      <c r="P1226" s="13"/>
      <c r="Q1226" s="13"/>
      <c r="R1226" s="13"/>
    </row>
    <row r="1227" spans="1:18" x14ac:dyDescent="0.25">
      <c r="A1227" s="7">
        <v>1936</v>
      </c>
      <c r="B1227" s="7">
        <v>2011</v>
      </c>
      <c r="C1227" s="8" t="s">
        <v>134</v>
      </c>
      <c r="D1227" s="8" t="s">
        <v>90</v>
      </c>
      <c r="E1227" s="8" t="s">
        <v>91</v>
      </c>
      <c r="F1227" s="7" t="s">
        <v>21</v>
      </c>
      <c r="G1227" s="8" t="s">
        <v>22</v>
      </c>
      <c r="H1227" s="8" t="s">
        <v>134</v>
      </c>
      <c r="I1227" s="9">
        <v>169.59399999999999</v>
      </c>
      <c r="J1227" s="10">
        <v>0</v>
      </c>
      <c r="K1227" s="10">
        <f t="shared" si="45"/>
        <v>0</v>
      </c>
      <c r="L1227" s="10"/>
      <c r="M1227" s="11" t="s">
        <v>23</v>
      </c>
      <c r="N1227" s="12"/>
      <c r="O1227" s="13"/>
      <c r="P1227" s="13"/>
      <c r="Q1227" s="13"/>
      <c r="R1227" s="13"/>
    </row>
    <row r="1228" spans="1:18" x14ac:dyDescent="0.25">
      <c r="A1228" s="7">
        <v>1937</v>
      </c>
      <c r="B1228" s="7">
        <v>2011</v>
      </c>
      <c r="C1228" s="8" t="s">
        <v>139</v>
      </c>
      <c r="D1228" s="8" t="s">
        <v>90</v>
      </c>
      <c r="E1228" s="8" t="s">
        <v>91</v>
      </c>
      <c r="F1228" s="7" t="s">
        <v>21</v>
      </c>
      <c r="G1228" s="8" t="s">
        <v>22</v>
      </c>
      <c r="H1228" s="8" t="s">
        <v>139</v>
      </c>
      <c r="I1228" s="9">
        <v>749.88199999999995</v>
      </c>
      <c r="J1228" s="10">
        <v>0</v>
      </c>
      <c r="K1228" s="10">
        <f t="shared" si="45"/>
        <v>0</v>
      </c>
      <c r="L1228" s="10"/>
      <c r="M1228" s="11" t="s">
        <v>112</v>
      </c>
      <c r="N1228" s="12"/>
      <c r="O1228" s="13"/>
      <c r="P1228" s="13"/>
      <c r="Q1228" s="13"/>
      <c r="R1228" s="13"/>
    </row>
    <row r="1229" spans="1:18" x14ac:dyDescent="0.25">
      <c r="A1229" s="7">
        <v>1938</v>
      </c>
      <c r="B1229" s="7">
        <v>2011</v>
      </c>
      <c r="C1229" s="8" t="s">
        <v>140</v>
      </c>
      <c r="D1229" s="8" t="s">
        <v>90</v>
      </c>
      <c r="E1229" s="8" t="s">
        <v>91</v>
      </c>
      <c r="F1229" s="7" t="s">
        <v>21</v>
      </c>
      <c r="G1229" s="8" t="s">
        <v>22</v>
      </c>
      <c r="H1229" s="8" t="s">
        <v>140</v>
      </c>
      <c r="I1229" s="9">
        <v>3919</v>
      </c>
      <c r="J1229" s="10">
        <v>0</v>
      </c>
      <c r="K1229" s="10">
        <f t="shared" si="45"/>
        <v>0</v>
      </c>
      <c r="L1229" s="10"/>
      <c r="M1229" s="11" t="s">
        <v>112</v>
      </c>
      <c r="N1229" s="12"/>
      <c r="O1229" s="13"/>
      <c r="P1229" s="13"/>
      <c r="Q1229" s="13"/>
      <c r="R1229" s="13"/>
    </row>
    <row r="1230" spans="1:18" x14ac:dyDescent="0.25">
      <c r="A1230" s="7">
        <v>1939</v>
      </c>
      <c r="B1230" s="7">
        <v>2011</v>
      </c>
      <c r="C1230" s="8" t="s">
        <v>141</v>
      </c>
      <c r="D1230" s="8" t="s">
        <v>90</v>
      </c>
      <c r="E1230" s="8" t="s">
        <v>91</v>
      </c>
      <c r="F1230" s="7" t="s">
        <v>21</v>
      </c>
      <c r="G1230" s="8" t="s">
        <v>22</v>
      </c>
      <c r="H1230" s="8" t="s">
        <v>141</v>
      </c>
      <c r="I1230" s="9">
        <v>38437</v>
      </c>
      <c r="J1230" s="10">
        <v>0</v>
      </c>
      <c r="K1230" s="10">
        <f t="shared" si="45"/>
        <v>0</v>
      </c>
      <c r="L1230" s="10"/>
      <c r="M1230" s="11" t="s">
        <v>23</v>
      </c>
      <c r="N1230" s="12"/>
      <c r="O1230" s="13"/>
      <c r="P1230" s="13"/>
      <c r="Q1230" s="13"/>
      <c r="R1230" s="13"/>
    </row>
    <row r="1231" spans="1:18" x14ac:dyDescent="0.25">
      <c r="A1231" s="7">
        <v>1941</v>
      </c>
      <c r="B1231" s="7">
        <v>2011</v>
      </c>
      <c r="C1231" s="8" t="s">
        <v>148</v>
      </c>
      <c r="D1231" s="8" t="s">
        <v>142</v>
      </c>
      <c r="E1231" s="8" t="s">
        <v>91</v>
      </c>
      <c r="F1231" s="7" t="s">
        <v>21</v>
      </c>
      <c r="G1231" s="8" t="s">
        <v>22</v>
      </c>
      <c r="H1231" s="8" t="s">
        <v>148</v>
      </c>
      <c r="I1231" s="9">
        <v>1180.2</v>
      </c>
      <c r="J1231" s="10">
        <v>0</v>
      </c>
      <c r="K1231" s="10">
        <f t="shared" si="45"/>
        <v>0</v>
      </c>
      <c r="L1231" s="10"/>
      <c r="M1231" s="11" t="s">
        <v>23</v>
      </c>
      <c r="N1231" s="12"/>
      <c r="O1231" s="13"/>
      <c r="P1231" s="13"/>
      <c r="Q1231" s="13"/>
      <c r="R1231" s="13"/>
    </row>
    <row r="1232" spans="1:18" x14ac:dyDescent="0.25">
      <c r="A1232" s="7">
        <v>1942</v>
      </c>
      <c r="B1232" s="7">
        <v>2011</v>
      </c>
      <c r="C1232" s="8" t="s">
        <v>149</v>
      </c>
      <c r="D1232" s="8" t="s">
        <v>142</v>
      </c>
      <c r="E1232" s="8" t="s">
        <v>91</v>
      </c>
      <c r="F1232" s="7" t="s">
        <v>21</v>
      </c>
      <c r="G1232" s="8" t="s">
        <v>22</v>
      </c>
      <c r="H1232" s="8" t="s">
        <v>149</v>
      </c>
      <c r="I1232" s="9">
        <v>41094.68</v>
      </c>
      <c r="J1232" s="10">
        <v>0</v>
      </c>
      <c r="K1232" s="10">
        <f t="shared" si="45"/>
        <v>0</v>
      </c>
      <c r="L1232" s="10"/>
      <c r="M1232" s="11" t="s">
        <v>23</v>
      </c>
      <c r="N1232" s="12"/>
      <c r="O1232" s="13"/>
      <c r="P1232" s="13"/>
      <c r="Q1232" s="13"/>
      <c r="R1232" s="13"/>
    </row>
    <row r="1233" spans="1:19" x14ac:dyDescent="0.2">
      <c r="A1233" s="7">
        <v>1944</v>
      </c>
      <c r="B1233" s="7">
        <v>2011</v>
      </c>
      <c r="C1233" s="8" t="s">
        <v>151</v>
      </c>
      <c r="D1233" s="8" t="s">
        <v>142</v>
      </c>
      <c r="E1233" s="8" t="s">
        <v>91</v>
      </c>
      <c r="F1233" s="7" t="s">
        <v>41</v>
      </c>
      <c r="G1233" s="8" t="s">
        <v>22</v>
      </c>
      <c r="H1233" s="8" t="s">
        <v>151</v>
      </c>
      <c r="I1233" s="9">
        <v>769775.10599999991</v>
      </c>
      <c r="J1233" s="17">
        <f>R1233</f>
        <v>712.22460121237009</v>
      </c>
      <c r="K1233" s="17">
        <f>(+I1233*J1233)/2000</f>
        <v>274126.38394702994</v>
      </c>
      <c r="L1233" s="17"/>
      <c r="M1233" s="11" t="s">
        <v>121</v>
      </c>
      <c r="N1233" s="20">
        <v>5.8439999999999999E-2</v>
      </c>
      <c r="O1233" s="22">
        <v>6646674</v>
      </c>
      <c r="P1233" s="21">
        <f>(O1233*N1233)</f>
        <v>388431.62855999998</v>
      </c>
      <c r="Q1233" s="22">
        <v>1090756</v>
      </c>
      <c r="R1233" s="21">
        <f>(P1233*2000)/Q1233</f>
        <v>712.22460121237009</v>
      </c>
      <c r="S1233" s="7" t="s">
        <v>122</v>
      </c>
    </row>
    <row r="1234" spans="1:19" x14ac:dyDescent="0.25">
      <c r="A1234" s="7">
        <v>1945</v>
      </c>
      <c r="B1234" s="7">
        <v>2011</v>
      </c>
      <c r="C1234" s="8" t="s">
        <v>152</v>
      </c>
      <c r="D1234" s="8" t="s">
        <v>142</v>
      </c>
      <c r="E1234" s="8" t="s">
        <v>91</v>
      </c>
      <c r="F1234" s="7" t="s">
        <v>21</v>
      </c>
      <c r="G1234" s="8" t="s">
        <v>22</v>
      </c>
      <c r="H1234" s="8" t="s">
        <v>152</v>
      </c>
      <c r="I1234" s="9">
        <v>24528.506000000001</v>
      </c>
      <c r="J1234" s="10">
        <v>0</v>
      </c>
      <c r="K1234" s="10">
        <f>(J1234*I1234)/2000</f>
        <v>0</v>
      </c>
      <c r="L1234" s="10"/>
      <c r="M1234" s="11" t="s">
        <v>23</v>
      </c>
      <c r="N1234" s="12"/>
      <c r="O1234" s="13"/>
      <c r="P1234" s="13"/>
      <c r="Q1234" s="13"/>
      <c r="R1234" s="13"/>
    </row>
    <row r="1235" spans="1:19" x14ac:dyDescent="0.2">
      <c r="A1235" s="7">
        <v>1946</v>
      </c>
      <c r="B1235" s="7">
        <v>2011</v>
      </c>
      <c r="C1235" s="8" t="s">
        <v>153</v>
      </c>
      <c r="D1235" s="8" t="s">
        <v>142</v>
      </c>
      <c r="E1235" s="8" t="s">
        <v>91</v>
      </c>
      <c r="F1235" s="7" t="s">
        <v>154</v>
      </c>
      <c r="G1235" s="8" t="s">
        <v>22</v>
      </c>
      <c r="H1235" s="8" t="s">
        <v>153</v>
      </c>
      <c r="I1235" s="9">
        <v>2962.03</v>
      </c>
      <c r="J1235" s="17">
        <f>R1235</f>
        <v>1037.0038632651913</v>
      </c>
      <c r="K1235" s="17">
        <f>(+I1235*J1235)/2000</f>
        <v>1535.8182765536974</v>
      </c>
      <c r="L1235" s="17"/>
      <c r="M1235" s="11" t="s">
        <v>154</v>
      </c>
      <c r="N1235" s="20">
        <v>0.10448</v>
      </c>
      <c r="O1235" s="21">
        <v>176245</v>
      </c>
      <c r="P1235" s="21">
        <f>(O1235*N1235)</f>
        <v>18414.077600000001</v>
      </c>
      <c r="Q1235" s="22">
        <v>35514</v>
      </c>
      <c r="R1235" s="21">
        <f>(P1235*2000)/Q1235</f>
        <v>1037.0038632651913</v>
      </c>
      <c r="S1235" s="7" t="s">
        <v>122</v>
      </c>
    </row>
    <row r="1236" spans="1:19" x14ac:dyDescent="0.2">
      <c r="A1236" s="7">
        <v>1947</v>
      </c>
      <c r="B1236" s="7">
        <v>2011</v>
      </c>
      <c r="C1236" s="8" t="s">
        <v>156</v>
      </c>
      <c r="D1236" s="8" t="s">
        <v>142</v>
      </c>
      <c r="E1236" s="8" t="s">
        <v>91</v>
      </c>
      <c r="F1236" s="7" t="s">
        <v>157</v>
      </c>
      <c r="G1236" s="8" t="s">
        <v>22</v>
      </c>
      <c r="H1236" s="8" t="s">
        <v>156</v>
      </c>
      <c r="I1236" s="9">
        <v>143386</v>
      </c>
      <c r="J1236" s="17">
        <f>R1236</f>
        <v>4486.4813195427632</v>
      </c>
      <c r="K1236" s="17">
        <f>(+I1236*J1236)/2000</f>
        <v>321649.30524197931</v>
      </c>
      <c r="L1236" s="17"/>
      <c r="M1236" s="11" t="s">
        <v>158</v>
      </c>
      <c r="N1236" s="20">
        <v>0.11289</v>
      </c>
      <c r="O1236" s="21">
        <v>2849168</v>
      </c>
      <c r="P1236" s="21">
        <f>(O1236*N1236)</f>
        <v>321642.57552000001</v>
      </c>
      <c r="Q1236" s="22">
        <v>143383</v>
      </c>
      <c r="R1236" s="21">
        <f>(P1236*2000)/Q1236</f>
        <v>4486.4813195427632</v>
      </c>
      <c r="S1236" s="7" t="s">
        <v>122</v>
      </c>
    </row>
    <row r="1237" spans="1:19" x14ac:dyDescent="0.25">
      <c r="A1237" s="7">
        <v>1948</v>
      </c>
      <c r="B1237" s="7">
        <v>2011</v>
      </c>
      <c r="C1237" s="8" t="s">
        <v>160</v>
      </c>
      <c r="D1237" s="8" t="s">
        <v>142</v>
      </c>
      <c r="E1237" s="8" t="s">
        <v>91</v>
      </c>
      <c r="F1237" s="7" t="s">
        <v>21</v>
      </c>
      <c r="G1237" s="8" t="s">
        <v>22</v>
      </c>
      <c r="H1237" s="8" t="s">
        <v>160</v>
      </c>
      <c r="I1237" s="9">
        <v>1153.68</v>
      </c>
      <c r="J1237" s="10">
        <v>0</v>
      </c>
      <c r="K1237" s="10">
        <f>(J1237*I1237)/2000</f>
        <v>0</v>
      </c>
      <c r="L1237" s="10"/>
      <c r="M1237" s="11" t="s">
        <v>23</v>
      </c>
      <c r="N1237" s="12"/>
      <c r="O1237" s="13"/>
      <c r="P1237" s="13"/>
      <c r="Q1237" s="13"/>
      <c r="R1237" s="13"/>
    </row>
    <row r="1238" spans="1:19" x14ac:dyDescent="0.2">
      <c r="A1238" s="7">
        <v>1949</v>
      </c>
      <c r="B1238" s="7">
        <v>2011</v>
      </c>
      <c r="C1238" s="8" t="s">
        <v>161</v>
      </c>
      <c r="D1238" s="8" t="s">
        <v>142</v>
      </c>
      <c r="E1238" s="8" t="s">
        <v>91</v>
      </c>
      <c r="F1238" s="7" t="s">
        <v>41</v>
      </c>
      <c r="G1238" s="8" t="s">
        <v>22</v>
      </c>
      <c r="H1238" s="8" t="s">
        <v>161</v>
      </c>
      <c r="I1238" s="9">
        <v>81307.08</v>
      </c>
      <c r="J1238" s="17">
        <f>R1238</f>
        <v>775.68707973541314</v>
      </c>
      <c r="K1238" s="17">
        <f>(+I1238*J1238)/2000</f>
        <v>31534.425723506807</v>
      </c>
      <c r="L1238" s="17"/>
      <c r="M1238" s="11" t="s">
        <v>121</v>
      </c>
      <c r="N1238" s="20">
        <v>5.8439999999999999E-2</v>
      </c>
      <c r="O1238" s="22">
        <v>683259</v>
      </c>
      <c r="P1238" s="21">
        <f>(O1238*N1238)</f>
        <v>39929.655959999996</v>
      </c>
      <c r="Q1238" s="22">
        <v>102953</v>
      </c>
      <c r="R1238" s="21">
        <f>(P1238*2000)/Q1238</f>
        <v>775.68707973541314</v>
      </c>
      <c r="S1238" s="7" t="s">
        <v>122</v>
      </c>
    </row>
    <row r="1239" spans="1:19" x14ac:dyDescent="0.25">
      <c r="A1239" s="7">
        <v>1950</v>
      </c>
      <c r="B1239" s="7">
        <v>2011</v>
      </c>
      <c r="C1239" s="8" t="s">
        <v>162</v>
      </c>
      <c r="D1239" s="8" t="s">
        <v>142</v>
      </c>
      <c r="E1239" s="8" t="s">
        <v>91</v>
      </c>
      <c r="F1239" s="7" t="s">
        <v>21</v>
      </c>
      <c r="G1239" s="8" t="s">
        <v>22</v>
      </c>
      <c r="H1239" s="8" t="s">
        <v>162</v>
      </c>
      <c r="I1239" s="9">
        <v>90259.6</v>
      </c>
      <c r="J1239" s="10">
        <v>0</v>
      </c>
      <c r="K1239" s="10">
        <f>(J1239*I1239)/2000</f>
        <v>0</v>
      </c>
      <c r="L1239" s="10"/>
      <c r="M1239" s="11" t="s">
        <v>23</v>
      </c>
      <c r="N1239" s="12"/>
      <c r="O1239" s="13"/>
      <c r="P1239" s="13"/>
      <c r="Q1239" s="13"/>
      <c r="R1239" s="13"/>
    </row>
    <row r="1240" spans="1:19" x14ac:dyDescent="0.25">
      <c r="A1240" s="7">
        <v>1951</v>
      </c>
      <c r="B1240" s="7">
        <v>2011</v>
      </c>
      <c r="C1240" s="8" t="s">
        <v>163</v>
      </c>
      <c r="D1240" s="8" t="s">
        <v>142</v>
      </c>
      <c r="E1240" s="8" t="s">
        <v>91</v>
      </c>
      <c r="F1240" s="7" t="s">
        <v>21</v>
      </c>
      <c r="G1240" s="8" t="s">
        <v>22</v>
      </c>
      <c r="H1240" s="8" t="s">
        <v>163</v>
      </c>
      <c r="I1240" s="9">
        <v>15834</v>
      </c>
      <c r="J1240" s="10">
        <v>0</v>
      </c>
      <c r="K1240" s="10">
        <f>(J1240*I1240)/2000</f>
        <v>0</v>
      </c>
      <c r="L1240" s="10"/>
      <c r="M1240" s="11" t="s">
        <v>23</v>
      </c>
      <c r="N1240" s="12"/>
      <c r="O1240" s="13"/>
      <c r="P1240" s="13"/>
      <c r="Q1240" s="13"/>
      <c r="R1240" s="13"/>
    </row>
    <row r="1241" spans="1:19" x14ac:dyDescent="0.25">
      <c r="A1241" s="7">
        <v>1953</v>
      </c>
      <c r="B1241" s="7">
        <v>2011</v>
      </c>
      <c r="C1241" s="8" t="s">
        <v>167</v>
      </c>
      <c r="D1241" s="8" t="s">
        <v>165</v>
      </c>
      <c r="E1241" s="8" t="s">
        <v>38</v>
      </c>
      <c r="F1241" s="7" t="s">
        <v>39</v>
      </c>
      <c r="G1241" s="8" t="s">
        <v>22</v>
      </c>
      <c r="H1241" s="8" t="s">
        <v>167</v>
      </c>
      <c r="I1241" s="9">
        <v>117376.28</v>
      </c>
      <c r="J1241" s="9">
        <f>'[1]Rates for Discussion'!$D$7</f>
        <v>904.65944483592443</v>
      </c>
      <c r="K1241" s="9">
        <f t="shared" ref="K1241:K1272" si="46">(I1241*J1241)/2000</f>
        <v>53092.78015085301</v>
      </c>
      <c r="N1241" s="12"/>
      <c r="O1241" s="13"/>
      <c r="P1241" s="13"/>
      <c r="Q1241" s="13"/>
      <c r="R1241" s="13"/>
    </row>
    <row r="1242" spans="1:19" x14ac:dyDescent="0.25">
      <c r="A1242" s="7">
        <v>1955</v>
      </c>
      <c r="B1242" s="7">
        <v>2011</v>
      </c>
      <c r="C1242" s="8" t="s">
        <v>92</v>
      </c>
      <c r="D1242" s="8" t="s">
        <v>165</v>
      </c>
      <c r="E1242" s="8" t="s">
        <v>38</v>
      </c>
      <c r="F1242" s="7" t="s">
        <v>39</v>
      </c>
      <c r="G1242" s="8" t="s">
        <v>22</v>
      </c>
      <c r="H1242" s="8" t="s">
        <v>92</v>
      </c>
      <c r="I1242" s="9">
        <v>27750</v>
      </c>
      <c r="J1242" s="9">
        <f>'[1]Rates for Discussion'!$D$7</f>
        <v>904.65944483592443</v>
      </c>
      <c r="K1242" s="9">
        <f t="shared" si="46"/>
        <v>12552.149797098453</v>
      </c>
      <c r="N1242" s="12"/>
      <c r="O1242" s="13"/>
      <c r="P1242" s="13"/>
      <c r="Q1242" s="13"/>
      <c r="R1242" s="13"/>
    </row>
    <row r="1243" spans="1:19" x14ac:dyDescent="0.25">
      <c r="A1243" s="7">
        <v>1956</v>
      </c>
      <c r="B1243" s="7">
        <v>2011</v>
      </c>
      <c r="C1243" s="8" t="s">
        <v>171</v>
      </c>
      <c r="D1243" s="8" t="s">
        <v>165</v>
      </c>
      <c r="E1243" s="8" t="s">
        <v>38</v>
      </c>
      <c r="F1243" s="7" t="s">
        <v>39</v>
      </c>
      <c r="G1243" s="8" t="s">
        <v>22</v>
      </c>
      <c r="H1243" s="8" t="s">
        <v>171</v>
      </c>
      <c r="I1243" s="9">
        <v>3515</v>
      </c>
      <c r="J1243" s="9">
        <f>'[1]Rates for Discussion'!$D$7</f>
        <v>904.65944483592443</v>
      </c>
      <c r="K1243" s="9">
        <f t="shared" si="46"/>
        <v>1589.9389742991373</v>
      </c>
      <c r="N1243" s="12"/>
      <c r="O1243" s="13"/>
      <c r="P1243" s="13"/>
      <c r="Q1243" s="13"/>
      <c r="R1243" s="13"/>
    </row>
    <row r="1244" spans="1:19" x14ac:dyDescent="0.25">
      <c r="A1244" s="7">
        <v>1957</v>
      </c>
      <c r="B1244" s="7">
        <v>2011</v>
      </c>
      <c r="C1244" s="8" t="s">
        <v>172</v>
      </c>
      <c r="D1244" s="8" t="s">
        <v>165</v>
      </c>
      <c r="E1244" s="8" t="s">
        <v>38</v>
      </c>
      <c r="F1244" s="7" t="s">
        <v>39</v>
      </c>
      <c r="G1244" s="8" t="s">
        <v>22</v>
      </c>
      <c r="H1244" s="8" t="s">
        <v>172</v>
      </c>
      <c r="I1244" s="9">
        <v>119000</v>
      </c>
      <c r="J1244" s="9">
        <f>'[1]Rates for Discussion'!$D$7</f>
        <v>904.65944483592443</v>
      </c>
      <c r="K1244" s="9">
        <f t="shared" si="46"/>
        <v>53827.236967737503</v>
      </c>
      <c r="N1244" s="12"/>
      <c r="O1244" s="13"/>
      <c r="P1244" s="13"/>
      <c r="Q1244" s="13"/>
      <c r="R1244" s="13"/>
    </row>
    <row r="1245" spans="1:19" x14ac:dyDescent="0.25">
      <c r="A1245" s="7">
        <v>1958</v>
      </c>
      <c r="B1245" s="7">
        <v>2011</v>
      </c>
      <c r="C1245" s="8" t="s">
        <v>98</v>
      </c>
      <c r="D1245" s="8" t="s">
        <v>165</v>
      </c>
      <c r="E1245" s="8" t="s">
        <v>38</v>
      </c>
      <c r="F1245" s="7" t="s">
        <v>39</v>
      </c>
      <c r="G1245" s="8" t="s">
        <v>22</v>
      </c>
      <c r="H1245" s="8" t="s">
        <v>98</v>
      </c>
      <c r="I1245" s="9">
        <v>-3113284</v>
      </c>
      <c r="J1245" s="9">
        <f>'[1]Rates for Discussion'!$D$7</f>
        <v>904.65944483592443</v>
      </c>
      <c r="K1245" s="9">
        <f t="shared" si="46"/>
        <v>-1408230.8875282831</v>
      </c>
      <c r="N1245" s="12"/>
      <c r="O1245" s="13"/>
      <c r="P1245" s="13"/>
      <c r="Q1245" s="13"/>
      <c r="R1245" s="13"/>
    </row>
    <row r="1246" spans="1:19" x14ac:dyDescent="0.25">
      <c r="A1246" s="7">
        <v>1959</v>
      </c>
      <c r="B1246" s="7">
        <v>2011</v>
      </c>
      <c r="C1246" s="8" t="s">
        <v>174</v>
      </c>
      <c r="D1246" s="8" t="s">
        <v>165</v>
      </c>
      <c r="E1246" s="8" t="s">
        <v>38</v>
      </c>
      <c r="F1246" s="7" t="s">
        <v>39</v>
      </c>
      <c r="G1246" s="8" t="s">
        <v>22</v>
      </c>
      <c r="H1246" s="8" t="s">
        <v>174</v>
      </c>
      <c r="I1246" s="9">
        <v>345552</v>
      </c>
      <c r="J1246" s="9">
        <f>'[1]Rates for Discussion'!$D$7</f>
        <v>904.65944483592443</v>
      </c>
      <c r="K1246" s="9">
        <f t="shared" si="46"/>
        <v>156303.44024097169</v>
      </c>
      <c r="N1246" s="12"/>
      <c r="O1246" s="13"/>
      <c r="P1246" s="13"/>
      <c r="Q1246" s="13"/>
      <c r="R1246" s="13"/>
    </row>
    <row r="1247" spans="1:19" x14ac:dyDescent="0.25">
      <c r="A1247" s="7">
        <v>1960</v>
      </c>
      <c r="B1247" s="7">
        <v>2011</v>
      </c>
      <c r="C1247" s="8" t="s">
        <v>69</v>
      </c>
      <c r="D1247" s="8" t="s">
        <v>165</v>
      </c>
      <c r="E1247" s="8" t="s">
        <v>38</v>
      </c>
      <c r="F1247" s="7" t="s">
        <v>39</v>
      </c>
      <c r="G1247" s="8" t="s">
        <v>22</v>
      </c>
      <c r="H1247" s="8" t="s">
        <v>69</v>
      </c>
      <c r="I1247" s="9">
        <v>382105</v>
      </c>
      <c r="J1247" s="9">
        <f>'[1]Rates for Discussion'!$D$7</f>
        <v>904.65944483592443</v>
      </c>
      <c r="K1247" s="9">
        <f t="shared" si="46"/>
        <v>172837.44858451546</v>
      </c>
      <c r="N1247" s="12"/>
      <c r="O1247" s="13"/>
      <c r="P1247" s="13"/>
      <c r="Q1247" s="13"/>
      <c r="R1247" s="13"/>
    </row>
    <row r="1248" spans="1:19" x14ac:dyDescent="0.25">
      <c r="A1248" s="7">
        <v>1961</v>
      </c>
      <c r="B1248" s="7">
        <v>2011</v>
      </c>
      <c r="C1248" s="8" t="s">
        <v>175</v>
      </c>
      <c r="D1248" s="8" t="s">
        <v>165</v>
      </c>
      <c r="E1248" s="8" t="s">
        <v>38</v>
      </c>
      <c r="F1248" s="7" t="s">
        <v>39</v>
      </c>
      <c r="G1248" s="8" t="s">
        <v>22</v>
      </c>
      <c r="H1248" s="8" t="s">
        <v>175</v>
      </c>
      <c r="I1248" s="9">
        <v>9</v>
      </c>
      <c r="J1248" s="9">
        <f>'[1]Rates for Discussion'!$D$7</f>
        <v>904.65944483592443</v>
      </c>
      <c r="K1248" s="9">
        <f t="shared" si="46"/>
        <v>4.0709675017616602</v>
      </c>
      <c r="N1248" s="12"/>
      <c r="O1248" s="13"/>
      <c r="P1248" s="13"/>
      <c r="Q1248" s="13"/>
      <c r="R1248" s="13"/>
    </row>
    <row r="1249" spans="1:18" x14ac:dyDescent="0.25">
      <c r="A1249" s="7">
        <v>1963</v>
      </c>
      <c r="B1249" s="7">
        <v>2011</v>
      </c>
      <c r="C1249" s="8" t="s">
        <v>177</v>
      </c>
      <c r="D1249" s="8" t="s">
        <v>165</v>
      </c>
      <c r="E1249" s="8" t="s">
        <v>38</v>
      </c>
      <c r="F1249" s="7" t="s">
        <v>39</v>
      </c>
      <c r="G1249" s="8" t="s">
        <v>22</v>
      </c>
      <c r="H1249" s="8" t="s">
        <v>177</v>
      </c>
      <c r="I1249" s="9">
        <v>2000</v>
      </c>
      <c r="J1249" s="9">
        <f>'[1]Rates for Discussion'!$D$7</f>
        <v>904.65944483592443</v>
      </c>
      <c r="K1249" s="9">
        <f t="shared" si="46"/>
        <v>904.65944483592443</v>
      </c>
      <c r="N1249" s="12"/>
      <c r="O1249" s="13"/>
      <c r="P1249" s="13"/>
      <c r="Q1249" s="13"/>
      <c r="R1249" s="13"/>
    </row>
    <row r="1250" spans="1:18" x14ac:dyDescent="0.25">
      <c r="A1250" s="7">
        <v>1964</v>
      </c>
      <c r="B1250" s="7">
        <v>2011</v>
      </c>
      <c r="C1250" s="8" t="s">
        <v>70</v>
      </c>
      <c r="D1250" s="8" t="s">
        <v>165</v>
      </c>
      <c r="E1250" s="8" t="s">
        <v>38</v>
      </c>
      <c r="F1250" s="7" t="s">
        <v>39</v>
      </c>
      <c r="G1250" s="8" t="s">
        <v>22</v>
      </c>
      <c r="H1250" s="8" t="s">
        <v>70</v>
      </c>
      <c r="I1250" s="9">
        <v>318865</v>
      </c>
      <c r="J1250" s="9">
        <f>'[1]Rates for Discussion'!$D$7</f>
        <v>904.65944483592443</v>
      </c>
      <c r="K1250" s="9">
        <f t="shared" si="46"/>
        <v>144232.11693880352</v>
      </c>
      <c r="N1250" s="12"/>
      <c r="O1250" s="13"/>
      <c r="P1250" s="13"/>
      <c r="Q1250" s="13"/>
      <c r="R1250" s="13"/>
    </row>
    <row r="1251" spans="1:18" x14ac:dyDescent="0.25">
      <c r="A1251" s="7">
        <v>1965</v>
      </c>
      <c r="B1251" s="7">
        <v>2011</v>
      </c>
      <c r="C1251" s="8" t="s">
        <v>183</v>
      </c>
      <c r="D1251" s="8" t="s">
        <v>165</v>
      </c>
      <c r="E1251" s="8" t="s">
        <v>38</v>
      </c>
      <c r="F1251" s="7" t="s">
        <v>39</v>
      </c>
      <c r="G1251" s="8" t="s">
        <v>22</v>
      </c>
      <c r="H1251" s="8" t="s">
        <v>183</v>
      </c>
      <c r="I1251" s="9">
        <v>8620</v>
      </c>
      <c r="J1251" s="9">
        <f>'[1]Rates for Discussion'!$D$7</f>
        <v>904.65944483592443</v>
      </c>
      <c r="K1251" s="9">
        <f t="shared" si="46"/>
        <v>3899.0822072428346</v>
      </c>
      <c r="N1251" s="12"/>
      <c r="O1251" s="13"/>
      <c r="P1251" s="13"/>
      <c r="Q1251" s="13"/>
      <c r="R1251" s="13"/>
    </row>
    <row r="1252" spans="1:18" x14ac:dyDescent="0.25">
      <c r="A1252" s="7">
        <v>1967</v>
      </c>
      <c r="B1252" s="7">
        <v>2011</v>
      </c>
      <c r="C1252" s="8" t="s">
        <v>85</v>
      </c>
      <c r="D1252" s="8" t="s">
        <v>165</v>
      </c>
      <c r="E1252" s="8" t="s">
        <v>38</v>
      </c>
      <c r="F1252" s="7" t="s">
        <v>39</v>
      </c>
      <c r="G1252" s="8" t="s">
        <v>22</v>
      </c>
      <c r="H1252" s="8" t="s">
        <v>85</v>
      </c>
      <c r="I1252" s="9">
        <v>1028188</v>
      </c>
      <c r="J1252" s="9">
        <f>'[1]Rates for Discussion'!$D$7</f>
        <v>904.65944483592443</v>
      </c>
      <c r="K1252" s="9">
        <f t="shared" si="46"/>
        <v>465079.99263347971</v>
      </c>
      <c r="N1252" s="12"/>
      <c r="O1252" s="13"/>
      <c r="P1252" s="13"/>
      <c r="Q1252" s="13"/>
      <c r="R1252" s="13"/>
    </row>
    <row r="1253" spans="1:18" x14ac:dyDescent="0.25">
      <c r="A1253" s="7">
        <v>1968</v>
      </c>
      <c r="B1253" s="7">
        <v>2011</v>
      </c>
      <c r="C1253" s="8" t="s">
        <v>188</v>
      </c>
      <c r="D1253" s="8" t="s">
        <v>165</v>
      </c>
      <c r="E1253" s="8" t="s">
        <v>38</v>
      </c>
      <c r="F1253" s="7" t="s">
        <v>39</v>
      </c>
      <c r="G1253" s="8" t="s">
        <v>22</v>
      </c>
      <c r="H1253" s="8" t="s">
        <v>188</v>
      </c>
      <c r="I1253" s="9">
        <v>8570</v>
      </c>
      <c r="J1253" s="9">
        <f>'[1]Rates for Discussion'!$D$7</f>
        <v>904.65944483592443</v>
      </c>
      <c r="K1253" s="9">
        <f t="shared" si="46"/>
        <v>3876.465721121936</v>
      </c>
      <c r="N1253" s="12"/>
      <c r="O1253" s="13"/>
      <c r="P1253" s="13"/>
      <c r="Q1253" s="13"/>
      <c r="R1253" s="13"/>
    </row>
    <row r="1254" spans="1:18" x14ac:dyDescent="0.25">
      <c r="A1254" s="7">
        <v>1969</v>
      </c>
      <c r="B1254" s="7">
        <v>2011</v>
      </c>
      <c r="C1254" s="8" t="s">
        <v>189</v>
      </c>
      <c r="D1254" s="8" t="s">
        <v>165</v>
      </c>
      <c r="E1254" s="8" t="s">
        <v>38</v>
      </c>
      <c r="F1254" s="7" t="s">
        <v>39</v>
      </c>
      <c r="G1254" s="8" t="s">
        <v>22</v>
      </c>
      <c r="H1254" s="8" t="s">
        <v>189</v>
      </c>
      <c r="I1254" s="9">
        <v>15878</v>
      </c>
      <c r="J1254" s="9">
        <f>'[1]Rates for Discussion'!$D$7</f>
        <v>904.65944483592443</v>
      </c>
      <c r="K1254" s="9">
        <f t="shared" si="46"/>
        <v>7182.0913325524043</v>
      </c>
      <c r="N1254" s="12"/>
      <c r="O1254" s="13"/>
      <c r="P1254" s="13"/>
      <c r="Q1254" s="13"/>
      <c r="R1254" s="13"/>
    </row>
    <row r="1255" spans="1:18" x14ac:dyDescent="0.25">
      <c r="A1255" s="7">
        <v>1971</v>
      </c>
      <c r="B1255" s="7">
        <v>2011</v>
      </c>
      <c r="C1255" s="8" t="s">
        <v>71</v>
      </c>
      <c r="D1255" s="8" t="s">
        <v>165</v>
      </c>
      <c r="E1255" s="8" t="s">
        <v>38</v>
      </c>
      <c r="F1255" s="7" t="s">
        <v>39</v>
      </c>
      <c r="G1255" s="8" t="s">
        <v>22</v>
      </c>
      <c r="H1255" s="8" t="s">
        <v>71</v>
      </c>
      <c r="I1255" s="9">
        <v>298689</v>
      </c>
      <c r="J1255" s="9">
        <f>'[1]Rates for Discussion'!$D$7</f>
        <v>904.65944483592443</v>
      </c>
      <c r="K1255" s="9">
        <f t="shared" si="46"/>
        <v>135105.91245929874</v>
      </c>
      <c r="N1255" s="12"/>
      <c r="O1255" s="13"/>
      <c r="P1255" s="13"/>
      <c r="Q1255" s="13"/>
      <c r="R1255" s="13"/>
    </row>
    <row r="1256" spans="1:18" x14ac:dyDescent="0.25">
      <c r="A1256" s="7">
        <v>1972</v>
      </c>
      <c r="B1256" s="7">
        <v>2011</v>
      </c>
      <c r="C1256" s="8" t="s">
        <v>192</v>
      </c>
      <c r="D1256" s="8" t="s">
        <v>165</v>
      </c>
      <c r="E1256" s="8" t="s">
        <v>38</v>
      </c>
      <c r="F1256" s="7" t="s">
        <v>39</v>
      </c>
      <c r="G1256" s="8" t="s">
        <v>22</v>
      </c>
      <c r="H1256" s="8" t="s">
        <v>192</v>
      </c>
      <c r="I1256" s="9">
        <v>5848</v>
      </c>
      <c r="J1256" s="9">
        <f>'[1]Rates for Discussion'!$D$7</f>
        <v>904.65944483592443</v>
      </c>
      <c r="K1256" s="9">
        <f t="shared" si="46"/>
        <v>2645.2242167002428</v>
      </c>
      <c r="N1256" s="12"/>
      <c r="O1256" s="13"/>
      <c r="P1256" s="13"/>
      <c r="Q1256" s="13"/>
      <c r="R1256" s="13"/>
    </row>
    <row r="1257" spans="1:18" x14ac:dyDescent="0.25">
      <c r="A1257" s="7">
        <v>1973</v>
      </c>
      <c r="B1257" s="7">
        <v>2011</v>
      </c>
      <c r="C1257" s="8" t="s">
        <v>193</v>
      </c>
      <c r="D1257" s="8" t="s">
        <v>165</v>
      </c>
      <c r="E1257" s="8" t="s">
        <v>38</v>
      </c>
      <c r="F1257" s="7" t="s">
        <v>39</v>
      </c>
      <c r="G1257" s="8" t="s">
        <v>22</v>
      </c>
      <c r="H1257" s="8" t="s">
        <v>193</v>
      </c>
      <c r="I1257" s="9">
        <v>197398</v>
      </c>
      <c r="J1257" s="9">
        <f>'[1]Rates for Discussion'!$D$7</f>
        <v>904.65944483592443</v>
      </c>
      <c r="K1257" s="9">
        <f t="shared" si="46"/>
        <v>89288.982545860898</v>
      </c>
      <c r="N1257" s="12"/>
      <c r="O1257" s="13"/>
      <c r="P1257" s="13"/>
      <c r="Q1257" s="13"/>
      <c r="R1257" s="13"/>
    </row>
    <row r="1258" spans="1:18" x14ac:dyDescent="0.25">
      <c r="A1258" s="7">
        <v>1975</v>
      </c>
      <c r="B1258" s="7">
        <v>2011</v>
      </c>
      <c r="C1258" s="8" t="s">
        <v>73</v>
      </c>
      <c r="D1258" s="8" t="s">
        <v>165</v>
      </c>
      <c r="E1258" s="8" t="s">
        <v>38</v>
      </c>
      <c r="F1258" s="7" t="s">
        <v>39</v>
      </c>
      <c r="G1258" s="8" t="s">
        <v>22</v>
      </c>
      <c r="H1258" s="8" t="s">
        <v>73</v>
      </c>
      <c r="I1258" s="9">
        <v>277494</v>
      </c>
      <c r="J1258" s="9">
        <f>'[1]Rates for Discussion'!$D$7</f>
        <v>904.65944483592443</v>
      </c>
      <c r="K1258" s="9">
        <f t="shared" si="46"/>
        <v>125518.78399265</v>
      </c>
      <c r="N1258" s="12"/>
      <c r="O1258" s="13"/>
      <c r="P1258" s="13"/>
      <c r="Q1258" s="13"/>
      <c r="R1258" s="13"/>
    </row>
    <row r="1259" spans="1:18" x14ac:dyDescent="0.25">
      <c r="A1259" s="7">
        <v>1977</v>
      </c>
      <c r="B1259" s="7">
        <v>2011</v>
      </c>
      <c r="C1259" s="8" t="s">
        <v>196</v>
      </c>
      <c r="D1259" s="8" t="s">
        <v>165</v>
      </c>
      <c r="E1259" s="8" t="s">
        <v>38</v>
      </c>
      <c r="F1259" s="7" t="s">
        <v>39</v>
      </c>
      <c r="G1259" s="8" t="s">
        <v>22</v>
      </c>
      <c r="H1259" s="8" t="s">
        <v>196</v>
      </c>
      <c r="I1259" s="9">
        <v>585729</v>
      </c>
      <c r="J1259" s="9">
        <f>'[1]Rates for Discussion'!$D$7</f>
        <v>904.65944483592443</v>
      </c>
      <c r="K1259" s="9">
        <f t="shared" si="46"/>
        <v>264942.63598215056</v>
      </c>
      <c r="N1259" s="12"/>
      <c r="O1259" s="13"/>
      <c r="P1259" s="13"/>
      <c r="Q1259" s="13"/>
      <c r="R1259" s="13"/>
    </row>
    <row r="1260" spans="1:18" x14ac:dyDescent="0.25">
      <c r="A1260" s="7">
        <v>1978</v>
      </c>
      <c r="B1260" s="7">
        <v>2011</v>
      </c>
      <c r="C1260" s="8" t="s">
        <v>200</v>
      </c>
      <c r="D1260" s="8" t="s">
        <v>165</v>
      </c>
      <c r="E1260" s="8" t="s">
        <v>38</v>
      </c>
      <c r="F1260" s="7" t="s">
        <v>39</v>
      </c>
      <c r="G1260" s="8" t="s">
        <v>22</v>
      </c>
      <c r="H1260" s="8" t="s">
        <v>200</v>
      </c>
      <c r="I1260" s="9">
        <v>63900</v>
      </c>
      <c r="J1260" s="9">
        <f>'[1]Rates for Discussion'!$D$7</f>
        <v>904.65944483592443</v>
      </c>
      <c r="K1260" s="9">
        <f t="shared" si="46"/>
        <v>28903.869262507786</v>
      </c>
      <c r="N1260" s="12"/>
      <c r="O1260" s="13"/>
      <c r="P1260" s="13"/>
      <c r="Q1260" s="13"/>
      <c r="R1260" s="13"/>
    </row>
    <row r="1261" spans="1:18" x14ac:dyDescent="0.25">
      <c r="A1261" s="7">
        <v>1979</v>
      </c>
      <c r="B1261" s="7">
        <v>2011</v>
      </c>
      <c r="C1261" s="8" t="s">
        <v>86</v>
      </c>
      <c r="D1261" s="8" t="s">
        <v>165</v>
      </c>
      <c r="E1261" s="8" t="s">
        <v>38</v>
      </c>
      <c r="F1261" s="7" t="s">
        <v>39</v>
      </c>
      <c r="G1261" s="8" t="s">
        <v>22</v>
      </c>
      <c r="H1261" s="8" t="s">
        <v>86</v>
      </c>
      <c r="I1261" s="9">
        <v>10000</v>
      </c>
      <c r="J1261" s="9">
        <f>'[1]Rates for Discussion'!$D$7</f>
        <v>904.65944483592443</v>
      </c>
      <c r="K1261" s="9">
        <f t="shared" si="46"/>
        <v>4523.2972241796215</v>
      </c>
      <c r="N1261" s="12"/>
      <c r="O1261" s="13"/>
      <c r="P1261" s="13"/>
      <c r="Q1261" s="13"/>
      <c r="R1261" s="13"/>
    </row>
    <row r="1262" spans="1:18" x14ac:dyDescent="0.25">
      <c r="A1262" s="7">
        <v>1980</v>
      </c>
      <c r="B1262" s="7">
        <v>2011</v>
      </c>
      <c r="C1262" s="8" t="s">
        <v>203</v>
      </c>
      <c r="D1262" s="8" t="s">
        <v>165</v>
      </c>
      <c r="E1262" s="8" t="s">
        <v>38</v>
      </c>
      <c r="F1262" s="7" t="s">
        <v>39</v>
      </c>
      <c r="G1262" s="8" t="s">
        <v>22</v>
      </c>
      <c r="H1262" s="8" t="s">
        <v>203</v>
      </c>
      <c r="I1262" s="9">
        <v>57335</v>
      </c>
      <c r="J1262" s="9">
        <f>'[1]Rates for Discussion'!$D$7</f>
        <v>904.65944483592443</v>
      </c>
      <c r="K1262" s="9">
        <f t="shared" si="46"/>
        <v>25934.324634833865</v>
      </c>
      <c r="N1262" s="12"/>
      <c r="O1262" s="13"/>
      <c r="P1262" s="13"/>
      <c r="Q1262" s="13"/>
      <c r="R1262" s="13"/>
    </row>
    <row r="1263" spans="1:18" x14ac:dyDescent="0.25">
      <c r="A1263" s="7">
        <v>1981</v>
      </c>
      <c r="B1263" s="7">
        <v>2011</v>
      </c>
      <c r="C1263" s="8" t="s">
        <v>206</v>
      </c>
      <c r="D1263" s="8" t="s">
        <v>165</v>
      </c>
      <c r="E1263" s="8" t="s">
        <v>38</v>
      </c>
      <c r="F1263" s="7" t="s">
        <v>39</v>
      </c>
      <c r="G1263" s="8" t="s">
        <v>22</v>
      </c>
      <c r="H1263" s="8" t="s">
        <v>206</v>
      </c>
      <c r="I1263" s="9">
        <v>20800</v>
      </c>
      <c r="J1263" s="9">
        <f>'[1]Rates for Discussion'!$D$7</f>
        <v>904.65944483592443</v>
      </c>
      <c r="K1263" s="9">
        <f t="shared" si="46"/>
        <v>9408.4582262936146</v>
      </c>
      <c r="N1263" s="12"/>
      <c r="O1263" s="13"/>
      <c r="P1263" s="13"/>
      <c r="Q1263" s="13"/>
      <c r="R1263" s="13"/>
    </row>
    <row r="1264" spans="1:18" x14ac:dyDescent="0.25">
      <c r="A1264" s="7">
        <v>1982</v>
      </c>
      <c r="B1264" s="7">
        <v>2011</v>
      </c>
      <c r="C1264" s="8" t="s">
        <v>207</v>
      </c>
      <c r="D1264" s="8" t="s">
        <v>165</v>
      </c>
      <c r="E1264" s="8" t="s">
        <v>38</v>
      </c>
      <c r="F1264" s="7" t="s">
        <v>39</v>
      </c>
      <c r="G1264" s="8" t="s">
        <v>22</v>
      </c>
      <c r="H1264" s="8" t="s">
        <v>207</v>
      </c>
      <c r="I1264" s="9">
        <v>587403</v>
      </c>
      <c r="J1264" s="9">
        <f>'[1]Rates for Discussion'!$D$7</f>
        <v>904.65944483592443</v>
      </c>
      <c r="K1264" s="9">
        <f t="shared" si="46"/>
        <v>265699.83593747829</v>
      </c>
      <c r="N1264" s="12"/>
      <c r="O1264" s="13"/>
      <c r="P1264" s="13"/>
      <c r="Q1264" s="13"/>
      <c r="R1264" s="13"/>
    </row>
    <row r="1265" spans="1:18" x14ac:dyDescent="0.25">
      <c r="A1265" s="7">
        <v>1983</v>
      </c>
      <c r="B1265" s="7">
        <v>2011</v>
      </c>
      <c r="C1265" s="8" t="s">
        <v>209</v>
      </c>
      <c r="D1265" s="8" t="s">
        <v>165</v>
      </c>
      <c r="E1265" s="8" t="s">
        <v>38</v>
      </c>
      <c r="F1265" s="7" t="s">
        <v>39</v>
      </c>
      <c r="G1265" s="8" t="s">
        <v>22</v>
      </c>
      <c r="H1265" s="8" t="s">
        <v>209</v>
      </c>
      <c r="I1265" s="9">
        <v>73320</v>
      </c>
      <c r="J1265" s="9">
        <f>'[1]Rates for Discussion'!$D$7</f>
        <v>904.65944483592443</v>
      </c>
      <c r="K1265" s="9">
        <f t="shared" si="46"/>
        <v>33164.815247684986</v>
      </c>
      <c r="N1265" s="12"/>
      <c r="O1265" s="13"/>
      <c r="P1265" s="13"/>
      <c r="Q1265" s="13"/>
      <c r="R1265" s="13"/>
    </row>
    <row r="1266" spans="1:18" x14ac:dyDescent="0.25">
      <c r="A1266" s="7">
        <v>1984</v>
      </c>
      <c r="B1266" s="7">
        <v>2011</v>
      </c>
      <c r="C1266" s="8" t="s">
        <v>213</v>
      </c>
      <c r="D1266" s="8" t="s">
        <v>165</v>
      </c>
      <c r="E1266" s="8" t="s">
        <v>38</v>
      </c>
      <c r="F1266" s="7" t="s">
        <v>39</v>
      </c>
      <c r="G1266" s="8" t="s">
        <v>22</v>
      </c>
      <c r="H1266" s="8" t="s">
        <v>213</v>
      </c>
      <c r="I1266" s="9">
        <v>400</v>
      </c>
      <c r="J1266" s="9">
        <f>'[1]Rates for Discussion'!$D$7</f>
        <v>904.65944483592443</v>
      </c>
      <c r="K1266" s="9">
        <f t="shared" si="46"/>
        <v>180.93188896718488</v>
      </c>
      <c r="N1266" s="12"/>
      <c r="O1266" s="13"/>
      <c r="P1266" s="13"/>
      <c r="Q1266" s="13"/>
      <c r="R1266" s="13"/>
    </row>
    <row r="1267" spans="1:18" x14ac:dyDescent="0.25">
      <c r="A1267" s="7">
        <v>1987</v>
      </c>
      <c r="B1267" s="7">
        <v>2011</v>
      </c>
      <c r="C1267" s="8" t="s">
        <v>119</v>
      </c>
      <c r="D1267" s="8" t="s">
        <v>165</v>
      </c>
      <c r="E1267" s="8" t="s">
        <v>38</v>
      </c>
      <c r="F1267" s="7" t="s">
        <v>39</v>
      </c>
      <c r="G1267" s="8" t="s">
        <v>22</v>
      </c>
      <c r="H1267" s="8" t="s">
        <v>119</v>
      </c>
      <c r="I1267" s="9">
        <v>1148676</v>
      </c>
      <c r="J1267" s="9">
        <f>'[1]Rates for Discussion'!$D$7</f>
        <v>904.65944483592443</v>
      </c>
      <c r="K1267" s="9">
        <f t="shared" si="46"/>
        <v>519580.29622817517</v>
      </c>
      <c r="N1267" s="12"/>
      <c r="O1267" s="13"/>
      <c r="P1267" s="13"/>
      <c r="Q1267" s="13"/>
      <c r="R1267" s="13"/>
    </row>
    <row r="1268" spans="1:18" x14ac:dyDescent="0.25">
      <c r="A1268" s="7">
        <v>1990</v>
      </c>
      <c r="B1268" s="7">
        <v>2011</v>
      </c>
      <c r="C1268" s="8" t="s">
        <v>220</v>
      </c>
      <c r="D1268" s="8" t="s">
        <v>165</v>
      </c>
      <c r="E1268" s="8" t="s">
        <v>38</v>
      </c>
      <c r="F1268" s="7" t="s">
        <v>39</v>
      </c>
      <c r="G1268" s="8" t="s">
        <v>22</v>
      </c>
      <c r="H1268" s="8" t="s">
        <v>220</v>
      </c>
      <c r="I1268" s="9">
        <v>350800</v>
      </c>
      <c r="J1268" s="9">
        <f>'[1]Rates for Discussion'!$D$7</f>
        <v>904.65944483592443</v>
      </c>
      <c r="K1268" s="9">
        <f t="shared" si="46"/>
        <v>158677.26662422114</v>
      </c>
      <c r="N1268" s="12"/>
      <c r="O1268" s="13"/>
      <c r="P1268" s="13"/>
      <c r="Q1268" s="13"/>
      <c r="R1268" s="13"/>
    </row>
    <row r="1269" spans="1:18" x14ac:dyDescent="0.25">
      <c r="A1269" s="7">
        <v>1991</v>
      </c>
      <c r="B1269" s="7">
        <v>2011</v>
      </c>
      <c r="C1269" s="8" t="s">
        <v>75</v>
      </c>
      <c r="D1269" s="8" t="s">
        <v>165</v>
      </c>
      <c r="E1269" s="8" t="s">
        <v>38</v>
      </c>
      <c r="F1269" s="7" t="s">
        <v>39</v>
      </c>
      <c r="G1269" s="8" t="s">
        <v>22</v>
      </c>
      <c r="H1269" s="8" t="s">
        <v>75</v>
      </c>
      <c r="I1269" s="9">
        <v>1335550</v>
      </c>
      <c r="J1269" s="9">
        <f>'[1]Rates for Discussion'!$D$7</f>
        <v>904.65944483592443</v>
      </c>
      <c r="K1269" s="9">
        <f t="shared" si="46"/>
        <v>604108.96077530948</v>
      </c>
      <c r="N1269" s="12"/>
      <c r="O1269" s="13"/>
      <c r="P1269" s="13"/>
      <c r="Q1269" s="13"/>
      <c r="R1269" s="13"/>
    </row>
    <row r="1270" spans="1:18" x14ac:dyDescent="0.25">
      <c r="A1270" s="7">
        <v>1993</v>
      </c>
      <c r="B1270" s="7">
        <v>2011</v>
      </c>
      <c r="C1270" s="8" t="s">
        <v>226</v>
      </c>
      <c r="D1270" s="8" t="s">
        <v>165</v>
      </c>
      <c r="E1270" s="8" t="s">
        <v>38</v>
      </c>
      <c r="F1270" s="7" t="s">
        <v>39</v>
      </c>
      <c r="G1270" s="8" t="s">
        <v>22</v>
      </c>
      <c r="H1270" s="8" t="s">
        <v>226</v>
      </c>
      <c r="I1270" s="9">
        <v>30168</v>
      </c>
      <c r="J1270" s="9">
        <f>'[1]Rates for Discussion'!$D$7</f>
        <v>904.65944483592443</v>
      </c>
      <c r="K1270" s="9">
        <f t="shared" si="46"/>
        <v>13645.883065905085</v>
      </c>
      <c r="N1270" s="12"/>
      <c r="O1270" s="13"/>
      <c r="P1270" s="13"/>
      <c r="Q1270" s="13"/>
      <c r="R1270" s="13"/>
    </row>
    <row r="1271" spans="1:18" x14ac:dyDescent="0.25">
      <c r="A1271" s="7">
        <v>1994</v>
      </c>
      <c r="B1271" s="7">
        <v>2011</v>
      </c>
      <c r="C1271" s="8" t="s">
        <v>227</v>
      </c>
      <c r="D1271" s="8" t="s">
        <v>165</v>
      </c>
      <c r="E1271" s="8" t="s">
        <v>38</v>
      </c>
      <c r="F1271" s="7" t="s">
        <v>39</v>
      </c>
      <c r="G1271" s="8" t="s">
        <v>22</v>
      </c>
      <c r="H1271" s="8" t="s">
        <v>227</v>
      </c>
      <c r="I1271" s="9">
        <v>10800</v>
      </c>
      <c r="J1271" s="9">
        <f>'[1]Rates for Discussion'!$D$7</f>
        <v>904.65944483592443</v>
      </c>
      <c r="K1271" s="9">
        <f t="shared" si="46"/>
        <v>4885.1610021139923</v>
      </c>
      <c r="N1271" s="12"/>
      <c r="O1271" s="13"/>
      <c r="P1271" s="13"/>
      <c r="Q1271" s="13"/>
      <c r="R1271" s="13"/>
    </row>
    <row r="1272" spans="1:18" x14ac:dyDescent="0.25">
      <c r="A1272" s="7">
        <v>1995</v>
      </c>
      <c r="B1272" s="7">
        <v>2011</v>
      </c>
      <c r="C1272" s="8" t="s">
        <v>228</v>
      </c>
      <c r="D1272" s="8" t="s">
        <v>165</v>
      </c>
      <c r="E1272" s="8" t="s">
        <v>38</v>
      </c>
      <c r="F1272" s="7" t="s">
        <v>39</v>
      </c>
      <c r="G1272" s="8" t="s">
        <v>22</v>
      </c>
      <c r="H1272" s="8" t="s">
        <v>228</v>
      </c>
      <c r="I1272" s="9">
        <v>3200</v>
      </c>
      <c r="J1272" s="9">
        <f>'[1]Rates for Discussion'!$D$7</f>
        <v>904.65944483592443</v>
      </c>
      <c r="K1272" s="9">
        <f t="shared" si="46"/>
        <v>1447.455111737479</v>
      </c>
      <c r="N1272" s="12"/>
      <c r="O1272" s="13"/>
      <c r="P1272" s="13"/>
      <c r="Q1272" s="13"/>
      <c r="R1272" s="13"/>
    </row>
    <row r="1273" spans="1:18" x14ac:dyDescent="0.25">
      <c r="A1273" s="7">
        <v>1997</v>
      </c>
      <c r="B1273" s="7">
        <v>2011</v>
      </c>
      <c r="C1273" s="8" t="s">
        <v>229</v>
      </c>
      <c r="D1273" s="8" t="s">
        <v>165</v>
      </c>
      <c r="E1273" s="8" t="s">
        <v>38</v>
      </c>
      <c r="F1273" s="7" t="s">
        <v>39</v>
      </c>
      <c r="G1273" s="8" t="s">
        <v>22</v>
      </c>
      <c r="H1273" s="8" t="s">
        <v>229</v>
      </c>
      <c r="I1273" s="9">
        <v>430</v>
      </c>
      <c r="J1273" s="9">
        <f>'[1]Rates for Discussion'!$D$7</f>
        <v>904.65944483592443</v>
      </c>
      <c r="K1273" s="9">
        <f t="shared" ref="K1273:K1304" si="47">(I1273*J1273)/2000</f>
        <v>194.50178063972376</v>
      </c>
      <c r="N1273" s="12"/>
      <c r="O1273" s="13"/>
      <c r="P1273" s="13"/>
      <c r="Q1273" s="13"/>
      <c r="R1273" s="13"/>
    </row>
    <row r="1274" spans="1:18" x14ac:dyDescent="0.25">
      <c r="A1274" s="7">
        <v>1998</v>
      </c>
      <c r="B1274" s="7">
        <v>2011</v>
      </c>
      <c r="C1274" s="8" t="s">
        <v>230</v>
      </c>
      <c r="D1274" s="8" t="s">
        <v>165</v>
      </c>
      <c r="E1274" s="8" t="s">
        <v>38</v>
      </c>
      <c r="F1274" s="7" t="s">
        <v>39</v>
      </c>
      <c r="G1274" s="8" t="s">
        <v>22</v>
      </c>
      <c r="H1274" s="8" t="s">
        <v>230</v>
      </c>
      <c r="I1274" s="9">
        <v>6224</v>
      </c>
      <c r="J1274" s="9">
        <f>'[1]Rates for Discussion'!$D$7</f>
        <v>904.65944483592443</v>
      </c>
      <c r="K1274" s="9">
        <f t="shared" si="47"/>
        <v>2815.3001923293969</v>
      </c>
      <c r="N1274" s="12"/>
      <c r="O1274" s="13"/>
      <c r="P1274" s="13"/>
      <c r="Q1274" s="13"/>
      <c r="R1274" s="13"/>
    </row>
    <row r="1275" spans="1:18" x14ac:dyDescent="0.25">
      <c r="A1275" s="7">
        <v>1999</v>
      </c>
      <c r="B1275" s="7">
        <v>2011</v>
      </c>
      <c r="C1275" s="8" t="s">
        <v>232</v>
      </c>
      <c r="D1275" s="8" t="s">
        <v>165</v>
      </c>
      <c r="E1275" s="8" t="s">
        <v>38</v>
      </c>
      <c r="F1275" s="7" t="s">
        <v>39</v>
      </c>
      <c r="G1275" s="8" t="s">
        <v>22</v>
      </c>
      <c r="H1275" s="8" t="s">
        <v>232</v>
      </c>
      <c r="I1275" s="9">
        <v>4945</v>
      </c>
      <c r="J1275" s="9">
        <f>'[1]Rates for Discussion'!$D$7</f>
        <v>904.65944483592443</v>
      </c>
      <c r="K1275" s="9">
        <f t="shared" si="47"/>
        <v>2236.770477356823</v>
      </c>
      <c r="N1275" s="12"/>
      <c r="O1275" s="13"/>
      <c r="P1275" s="13"/>
      <c r="Q1275" s="13"/>
      <c r="R1275" s="13"/>
    </row>
    <row r="1276" spans="1:18" x14ac:dyDescent="0.25">
      <c r="A1276" s="7">
        <v>2000</v>
      </c>
      <c r="B1276" s="7">
        <v>2011</v>
      </c>
      <c r="C1276" s="8" t="s">
        <v>233</v>
      </c>
      <c r="D1276" s="8" t="s">
        <v>165</v>
      </c>
      <c r="E1276" s="8" t="s">
        <v>38</v>
      </c>
      <c r="F1276" s="7" t="s">
        <v>39</v>
      </c>
      <c r="G1276" s="8" t="s">
        <v>22</v>
      </c>
      <c r="H1276" s="8" t="s">
        <v>233</v>
      </c>
      <c r="I1276" s="9">
        <v>337472</v>
      </c>
      <c r="J1276" s="9">
        <f>'[1]Rates for Discussion'!$D$7</f>
        <v>904.65944483592443</v>
      </c>
      <c r="K1276" s="9">
        <f t="shared" si="47"/>
        <v>152648.61608383455</v>
      </c>
      <c r="N1276" s="12"/>
      <c r="O1276" s="13"/>
      <c r="P1276" s="13"/>
      <c r="Q1276" s="13"/>
      <c r="R1276" s="13"/>
    </row>
    <row r="1277" spans="1:18" x14ac:dyDescent="0.25">
      <c r="A1277" s="7">
        <v>2001</v>
      </c>
      <c r="B1277" s="7">
        <v>2011</v>
      </c>
      <c r="C1277" s="8" t="s">
        <v>234</v>
      </c>
      <c r="D1277" s="8" t="s">
        <v>165</v>
      </c>
      <c r="E1277" s="8" t="s">
        <v>38</v>
      </c>
      <c r="F1277" s="7" t="s">
        <v>39</v>
      </c>
      <c r="G1277" s="8" t="s">
        <v>22</v>
      </c>
      <c r="H1277" s="8" t="s">
        <v>234</v>
      </c>
      <c r="I1277" s="9">
        <v>1952</v>
      </c>
      <c r="J1277" s="9">
        <f>'[1]Rates for Discussion'!$D$7</f>
        <v>904.65944483592443</v>
      </c>
      <c r="K1277" s="9">
        <f t="shared" si="47"/>
        <v>882.94761815986226</v>
      </c>
      <c r="N1277" s="12"/>
      <c r="O1277" s="13"/>
      <c r="P1277" s="13"/>
      <c r="Q1277" s="13"/>
      <c r="R1277" s="13"/>
    </row>
    <row r="1278" spans="1:18" x14ac:dyDescent="0.25">
      <c r="A1278" s="7">
        <v>2002</v>
      </c>
      <c r="B1278" s="7">
        <v>2011</v>
      </c>
      <c r="C1278" s="8" t="s">
        <v>235</v>
      </c>
      <c r="D1278" s="8" t="s">
        <v>165</v>
      </c>
      <c r="E1278" s="8" t="s">
        <v>38</v>
      </c>
      <c r="F1278" s="7" t="s">
        <v>39</v>
      </c>
      <c r="G1278" s="8" t="s">
        <v>22</v>
      </c>
      <c r="H1278" s="8" t="s">
        <v>235</v>
      </c>
      <c r="I1278" s="9">
        <v>78506</v>
      </c>
      <c r="J1278" s="9">
        <f>'[1]Rates for Discussion'!$D$7</f>
        <v>904.65944483592443</v>
      </c>
      <c r="K1278" s="9">
        <f t="shared" si="47"/>
        <v>35510.597188144544</v>
      </c>
      <c r="N1278" s="12"/>
      <c r="O1278" s="13"/>
      <c r="P1278" s="13"/>
      <c r="Q1278" s="13"/>
      <c r="R1278" s="13"/>
    </row>
    <row r="1279" spans="1:18" x14ac:dyDescent="0.25">
      <c r="A1279" s="7">
        <v>2003</v>
      </c>
      <c r="B1279" s="7">
        <v>2011</v>
      </c>
      <c r="C1279" s="8" t="s">
        <v>236</v>
      </c>
      <c r="D1279" s="8" t="s">
        <v>165</v>
      </c>
      <c r="E1279" s="8" t="s">
        <v>38</v>
      </c>
      <c r="F1279" s="7" t="s">
        <v>39</v>
      </c>
      <c r="G1279" s="8" t="s">
        <v>22</v>
      </c>
      <c r="H1279" s="8" t="s">
        <v>236</v>
      </c>
      <c r="I1279" s="9">
        <v>104400</v>
      </c>
      <c r="J1279" s="9">
        <f>'[1]Rates for Discussion'!$D$7</f>
        <v>904.65944483592443</v>
      </c>
      <c r="K1279" s="9">
        <f t="shared" si="47"/>
        <v>47223.22302043526</v>
      </c>
      <c r="N1279" s="12"/>
      <c r="O1279" s="13"/>
      <c r="P1279" s="13"/>
      <c r="Q1279" s="13"/>
      <c r="R1279" s="13"/>
    </row>
    <row r="1280" spans="1:18" x14ac:dyDescent="0.25">
      <c r="A1280" s="7">
        <v>2004</v>
      </c>
      <c r="B1280" s="7">
        <v>2011</v>
      </c>
      <c r="C1280" s="8" t="s">
        <v>239</v>
      </c>
      <c r="D1280" s="8" t="s">
        <v>165</v>
      </c>
      <c r="E1280" s="8" t="s">
        <v>38</v>
      </c>
      <c r="F1280" s="7" t="s">
        <v>39</v>
      </c>
      <c r="G1280" s="8" t="s">
        <v>22</v>
      </c>
      <c r="H1280" s="8" t="s">
        <v>239</v>
      </c>
      <c r="I1280" s="9">
        <v>41895</v>
      </c>
      <c r="J1280" s="9">
        <f>'[1]Rates for Discussion'!$D$7</f>
        <v>904.65944483592443</v>
      </c>
      <c r="K1280" s="9">
        <f t="shared" si="47"/>
        <v>18950.353720700528</v>
      </c>
      <c r="N1280" s="12"/>
      <c r="O1280" s="13"/>
      <c r="P1280" s="13"/>
      <c r="Q1280" s="13"/>
      <c r="R1280" s="13"/>
    </row>
    <row r="1281" spans="1:18" x14ac:dyDescent="0.25">
      <c r="A1281" s="7">
        <v>2005</v>
      </c>
      <c r="B1281" s="7">
        <v>2011</v>
      </c>
      <c r="C1281" s="8" t="s">
        <v>78</v>
      </c>
      <c r="D1281" s="8" t="s">
        <v>165</v>
      </c>
      <c r="E1281" s="8" t="s">
        <v>38</v>
      </c>
      <c r="F1281" s="7" t="s">
        <v>39</v>
      </c>
      <c r="G1281" s="8" t="s">
        <v>22</v>
      </c>
      <c r="H1281" s="8" t="s">
        <v>78</v>
      </c>
      <c r="I1281" s="9">
        <v>168076</v>
      </c>
      <c r="J1281" s="9">
        <f>'[1]Rates for Discussion'!$D$7</f>
        <v>904.65944483592443</v>
      </c>
      <c r="K1281" s="9">
        <f t="shared" si="47"/>
        <v>76025.770425121416</v>
      </c>
      <c r="N1281" s="12"/>
      <c r="O1281" s="13"/>
      <c r="P1281" s="13"/>
      <c r="Q1281" s="13"/>
      <c r="R1281" s="13"/>
    </row>
    <row r="1282" spans="1:18" x14ac:dyDescent="0.25">
      <c r="A1282" s="7">
        <v>2006</v>
      </c>
      <c r="B1282" s="7">
        <v>2011</v>
      </c>
      <c r="C1282" s="8" t="s">
        <v>241</v>
      </c>
      <c r="D1282" s="8" t="s">
        <v>165</v>
      </c>
      <c r="E1282" s="8" t="s">
        <v>38</v>
      </c>
      <c r="F1282" s="7" t="s">
        <v>39</v>
      </c>
      <c r="G1282" s="8" t="s">
        <v>22</v>
      </c>
      <c r="H1282" s="8" t="s">
        <v>241</v>
      </c>
      <c r="I1282" s="9">
        <v>800</v>
      </c>
      <c r="J1282" s="9">
        <f>'[1]Rates for Discussion'!$D$7</f>
        <v>904.65944483592443</v>
      </c>
      <c r="K1282" s="9">
        <f t="shared" si="47"/>
        <v>361.86377793436975</v>
      </c>
      <c r="N1282" s="12"/>
      <c r="O1282" s="13"/>
      <c r="P1282" s="13"/>
      <c r="Q1282" s="13"/>
      <c r="R1282" s="13"/>
    </row>
    <row r="1283" spans="1:18" x14ac:dyDescent="0.25">
      <c r="A1283" s="7">
        <v>2007</v>
      </c>
      <c r="B1283" s="7">
        <v>2011</v>
      </c>
      <c r="C1283" s="8" t="s">
        <v>242</v>
      </c>
      <c r="D1283" s="8" t="s">
        <v>165</v>
      </c>
      <c r="E1283" s="8" t="s">
        <v>38</v>
      </c>
      <c r="F1283" s="7" t="s">
        <v>39</v>
      </c>
      <c r="G1283" s="8" t="s">
        <v>22</v>
      </c>
      <c r="H1283" s="8" t="s">
        <v>242</v>
      </c>
      <c r="I1283" s="9">
        <v>48216</v>
      </c>
      <c r="J1283" s="9">
        <f>'[1]Rates for Discussion'!$D$7</f>
        <v>904.65944483592443</v>
      </c>
      <c r="K1283" s="9">
        <f t="shared" si="47"/>
        <v>21809.529896104465</v>
      </c>
      <c r="N1283" s="12"/>
      <c r="O1283" s="13"/>
      <c r="P1283" s="13"/>
      <c r="Q1283" s="13"/>
      <c r="R1283" s="13"/>
    </row>
    <row r="1284" spans="1:18" x14ac:dyDescent="0.25">
      <c r="A1284" s="7">
        <v>2009</v>
      </c>
      <c r="B1284" s="7">
        <v>2011</v>
      </c>
      <c r="C1284" s="8" t="s">
        <v>244</v>
      </c>
      <c r="D1284" s="8" t="s">
        <v>165</v>
      </c>
      <c r="E1284" s="8" t="s">
        <v>38</v>
      </c>
      <c r="F1284" s="7" t="s">
        <v>39</v>
      </c>
      <c r="G1284" s="8" t="s">
        <v>22</v>
      </c>
      <c r="H1284" s="8" t="s">
        <v>244</v>
      </c>
      <c r="I1284" s="9">
        <v>5763</v>
      </c>
      <c r="J1284" s="9">
        <f>'[1]Rates for Discussion'!$D$7</f>
        <v>904.65944483592443</v>
      </c>
      <c r="K1284" s="9">
        <f t="shared" si="47"/>
        <v>2606.7761902947159</v>
      </c>
      <c r="N1284" s="12"/>
      <c r="O1284" s="13"/>
      <c r="P1284" s="13"/>
      <c r="Q1284" s="13"/>
      <c r="R1284" s="13"/>
    </row>
    <row r="1285" spans="1:18" x14ac:dyDescent="0.25">
      <c r="A1285" s="7">
        <v>2010</v>
      </c>
      <c r="B1285" s="7">
        <v>2011</v>
      </c>
      <c r="C1285" s="8" t="s">
        <v>245</v>
      </c>
      <c r="D1285" s="8" t="s">
        <v>165</v>
      </c>
      <c r="E1285" s="8" t="s">
        <v>38</v>
      </c>
      <c r="F1285" s="7" t="s">
        <v>39</v>
      </c>
      <c r="G1285" s="8" t="s">
        <v>22</v>
      </c>
      <c r="H1285" s="8" t="s">
        <v>245</v>
      </c>
      <c r="I1285" s="9">
        <v>556</v>
      </c>
      <c r="J1285" s="9">
        <f>'[1]Rates for Discussion'!$D$7</f>
        <v>904.65944483592443</v>
      </c>
      <c r="K1285" s="9">
        <f t="shared" si="47"/>
        <v>251.495325664387</v>
      </c>
      <c r="N1285" s="12"/>
      <c r="O1285" s="13"/>
      <c r="P1285" s="13"/>
      <c r="Q1285" s="13"/>
      <c r="R1285" s="13"/>
    </row>
    <row r="1286" spans="1:18" x14ac:dyDescent="0.25">
      <c r="A1286" s="7">
        <v>2011</v>
      </c>
      <c r="B1286" s="7">
        <v>2011</v>
      </c>
      <c r="C1286" s="8" t="s">
        <v>79</v>
      </c>
      <c r="D1286" s="8" t="s">
        <v>165</v>
      </c>
      <c r="E1286" s="8" t="s">
        <v>38</v>
      </c>
      <c r="F1286" s="7" t="s">
        <v>39</v>
      </c>
      <c r="G1286" s="8" t="s">
        <v>22</v>
      </c>
      <c r="H1286" s="8" t="s">
        <v>79</v>
      </c>
      <c r="I1286" s="9">
        <v>251794</v>
      </c>
      <c r="J1286" s="9">
        <f>'[1]Rates for Discussion'!$D$7</f>
        <v>904.65944483592443</v>
      </c>
      <c r="K1286" s="9">
        <f t="shared" si="47"/>
        <v>113893.91012650839</v>
      </c>
      <c r="N1286" s="12"/>
      <c r="O1286" s="13"/>
      <c r="P1286" s="13"/>
      <c r="Q1286" s="13"/>
      <c r="R1286" s="13"/>
    </row>
    <row r="1287" spans="1:18" x14ac:dyDescent="0.25">
      <c r="A1287" s="7">
        <v>2012</v>
      </c>
      <c r="B1287" s="7">
        <v>2011</v>
      </c>
      <c r="C1287" s="8" t="s">
        <v>132</v>
      </c>
      <c r="D1287" s="8" t="s">
        <v>165</v>
      </c>
      <c r="E1287" s="8" t="s">
        <v>38</v>
      </c>
      <c r="F1287" s="7" t="s">
        <v>39</v>
      </c>
      <c r="G1287" s="8" t="s">
        <v>22</v>
      </c>
      <c r="H1287" s="8" t="s">
        <v>132</v>
      </c>
      <c r="I1287" s="9">
        <v>77538</v>
      </c>
      <c r="J1287" s="9">
        <f>'[1]Rates for Discussion'!$D$7</f>
        <v>904.65944483592443</v>
      </c>
      <c r="K1287" s="9">
        <f t="shared" si="47"/>
        <v>35072.742016843949</v>
      </c>
      <c r="N1287" s="12"/>
      <c r="O1287" s="13"/>
      <c r="P1287" s="13"/>
      <c r="Q1287" s="13"/>
      <c r="R1287" s="13"/>
    </row>
    <row r="1288" spans="1:18" x14ac:dyDescent="0.25">
      <c r="A1288" s="7">
        <v>2013</v>
      </c>
      <c r="B1288" s="7">
        <v>2011</v>
      </c>
      <c r="C1288" s="8" t="s">
        <v>80</v>
      </c>
      <c r="D1288" s="8" t="s">
        <v>165</v>
      </c>
      <c r="E1288" s="8" t="s">
        <v>38</v>
      </c>
      <c r="F1288" s="7" t="s">
        <v>39</v>
      </c>
      <c r="G1288" s="8" t="s">
        <v>22</v>
      </c>
      <c r="H1288" s="8" t="s">
        <v>80</v>
      </c>
      <c r="I1288" s="9">
        <v>484678</v>
      </c>
      <c r="J1288" s="9">
        <f>'[1]Rates for Discussion'!$D$7</f>
        <v>904.65944483592443</v>
      </c>
      <c r="K1288" s="9">
        <f t="shared" si="47"/>
        <v>219234.26520209308</v>
      </c>
      <c r="N1288" s="12"/>
      <c r="O1288" s="13"/>
      <c r="P1288" s="13"/>
      <c r="Q1288" s="13"/>
      <c r="R1288" s="13"/>
    </row>
    <row r="1289" spans="1:18" x14ac:dyDescent="0.25">
      <c r="A1289" s="7">
        <v>2015</v>
      </c>
      <c r="B1289" s="7">
        <v>2011</v>
      </c>
      <c r="C1289" s="8" t="s">
        <v>248</v>
      </c>
      <c r="D1289" s="8" t="s">
        <v>165</v>
      </c>
      <c r="E1289" s="8" t="s">
        <v>38</v>
      </c>
      <c r="F1289" s="7" t="s">
        <v>39</v>
      </c>
      <c r="G1289" s="8" t="s">
        <v>22</v>
      </c>
      <c r="H1289" s="8" t="s">
        <v>248</v>
      </c>
      <c r="I1289" s="9">
        <v>125</v>
      </c>
      <c r="J1289" s="9">
        <f>'[1]Rates for Discussion'!$D$7</f>
        <v>904.65944483592443</v>
      </c>
      <c r="K1289" s="9">
        <f t="shared" si="47"/>
        <v>56.541215302245277</v>
      </c>
      <c r="N1289" s="12"/>
      <c r="O1289" s="13"/>
      <c r="P1289" s="13"/>
      <c r="Q1289" s="13"/>
      <c r="R1289" s="13"/>
    </row>
    <row r="1290" spans="1:18" x14ac:dyDescent="0.25">
      <c r="A1290" s="7">
        <v>2016</v>
      </c>
      <c r="B1290" s="7">
        <v>2011</v>
      </c>
      <c r="C1290" s="8" t="s">
        <v>250</v>
      </c>
      <c r="D1290" s="8" t="s">
        <v>165</v>
      </c>
      <c r="E1290" s="8" t="s">
        <v>38</v>
      </c>
      <c r="F1290" s="7" t="s">
        <v>39</v>
      </c>
      <c r="G1290" s="8" t="s">
        <v>22</v>
      </c>
      <c r="H1290" s="8" t="s">
        <v>250</v>
      </c>
      <c r="I1290" s="9">
        <v>43003</v>
      </c>
      <c r="J1290" s="9">
        <f>'[1]Rates for Discussion'!$D$7</f>
        <v>904.65944483592443</v>
      </c>
      <c r="K1290" s="9">
        <f t="shared" si="47"/>
        <v>19451.535053139633</v>
      </c>
      <c r="N1290" s="12"/>
      <c r="O1290" s="13"/>
      <c r="P1290" s="13"/>
      <c r="Q1290" s="13"/>
      <c r="R1290" s="13"/>
    </row>
    <row r="1291" spans="1:18" x14ac:dyDescent="0.25">
      <c r="A1291" s="7">
        <v>2017</v>
      </c>
      <c r="B1291" s="7">
        <v>2011</v>
      </c>
      <c r="C1291" s="8" t="s">
        <v>251</v>
      </c>
      <c r="D1291" s="8" t="s">
        <v>165</v>
      </c>
      <c r="E1291" s="8" t="s">
        <v>38</v>
      </c>
      <c r="F1291" s="7" t="s">
        <v>39</v>
      </c>
      <c r="G1291" s="8" t="s">
        <v>22</v>
      </c>
      <c r="H1291" s="8" t="s">
        <v>251</v>
      </c>
      <c r="I1291" s="9">
        <v>14057</v>
      </c>
      <c r="J1291" s="9">
        <f>'[1]Rates for Discussion'!$D$7</f>
        <v>904.65944483592443</v>
      </c>
      <c r="K1291" s="9">
        <f t="shared" si="47"/>
        <v>6358.3989080292949</v>
      </c>
      <c r="N1291" s="12"/>
      <c r="O1291" s="13"/>
      <c r="P1291" s="13"/>
      <c r="Q1291" s="13"/>
      <c r="R1291" s="13"/>
    </row>
    <row r="1292" spans="1:18" x14ac:dyDescent="0.25">
      <c r="A1292" s="7">
        <v>2018</v>
      </c>
      <c r="B1292" s="7">
        <v>2011</v>
      </c>
      <c r="C1292" s="8" t="s">
        <v>81</v>
      </c>
      <c r="D1292" s="8" t="s">
        <v>165</v>
      </c>
      <c r="E1292" s="8" t="s">
        <v>38</v>
      </c>
      <c r="F1292" s="7" t="s">
        <v>39</v>
      </c>
      <c r="G1292" s="8" t="s">
        <v>22</v>
      </c>
      <c r="H1292" s="8" t="s">
        <v>81</v>
      </c>
      <c r="I1292" s="9">
        <v>108837</v>
      </c>
      <c r="J1292" s="9">
        <f>'[1]Rates for Discussion'!$D$7</f>
        <v>904.65944483592443</v>
      </c>
      <c r="K1292" s="9">
        <f t="shared" si="47"/>
        <v>49230.209998803759</v>
      </c>
      <c r="N1292" s="12"/>
      <c r="O1292" s="13"/>
      <c r="P1292" s="13"/>
      <c r="Q1292" s="13"/>
      <c r="R1292" s="13"/>
    </row>
    <row r="1293" spans="1:18" x14ac:dyDescent="0.25">
      <c r="A1293" s="7">
        <v>2019</v>
      </c>
      <c r="B1293" s="7">
        <v>2011</v>
      </c>
      <c r="C1293" s="8" t="s">
        <v>253</v>
      </c>
      <c r="D1293" s="8" t="s">
        <v>165</v>
      </c>
      <c r="E1293" s="8" t="s">
        <v>38</v>
      </c>
      <c r="F1293" s="7" t="s">
        <v>39</v>
      </c>
      <c r="G1293" s="8" t="s">
        <v>22</v>
      </c>
      <c r="H1293" s="8" t="s">
        <v>253</v>
      </c>
      <c r="I1293" s="9">
        <v>122522</v>
      </c>
      <c r="J1293" s="9">
        <f>'[1]Rates for Discussion'!$D$7</f>
        <v>904.65944483592443</v>
      </c>
      <c r="K1293" s="9">
        <f t="shared" si="47"/>
        <v>55420.342250093563</v>
      </c>
      <c r="N1293" s="12"/>
      <c r="O1293" s="13"/>
      <c r="P1293" s="13"/>
      <c r="Q1293" s="13"/>
      <c r="R1293" s="13"/>
    </row>
    <row r="1294" spans="1:18" x14ac:dyDescent="0.25">
      <c r="A1294" s="7">
        <v>2020</v>
      </c>
      <c r="B1294" s="7">
        <v>2011</v>
      </c>
      <c r="C1294" s="8" t="s">
        <v>161</v>
      </c>
      <c r="D1294" s="8" t="s">
        <v>165</v>
      </c>
      <c r="E1294" s="8" t="s">
        <v>38</v>
      </c>
      <c r="F1294" s="7" t="s">
        <v>39</v>
      </c>
      <c r="G1294" s="8" t="s">
        <v>22</v>
      </c>
      <c r="H1294" s="8" t="s">
        <v>161</v>
      </c>
      <c r="I1294" s="9">
        <v>202</v>
      </c>
      <c r="J1294" s="9">
        <f>'[1]Rates for Discussion'!$D$7</f>
        <v>904.65944483592443</v>
      </c>
      <c r="K1294" s="9">
        <f t="shared" si="47"/>
        <v>91.370603928428366</v>
      </c>
      <c r="N1294" s="12"/>
      <c r="O1294" s="13"/>
      <c r="P1294" s="13"/>
      <c r="Q1294" s="13"/>
      <c r="R1294" s="13"/>
    </row>
    <row r="1295" spans="1:18" x14ac:dyDescent="0.25">
      <c r="A1295" s="7">
        <v>2021</v>
      </c>
      <c r="B1295" s="7">
        <v>2011</v>
      </c>
      <c r="C1295" s="8" t="s">
        <v>254</v>
      </c>
      <c r="D1295" s="8" t="s">
        <v>165</v>
      </c>
      <c r="E1295" s="8" t="s">
        <v>38</v>
      </c>
      <c r="F1295" s="7" t="s">
        <v>39</v>
      </c>
      <c r="G1295" s="8" t="s">
        <v>22</v>
      </c>
      <c r="H1295" s="8" t="s">
        <v>254</v>
      </c>
      <c r="I1295" s="9">
        <v>400</v>
      </c>
      <c r="J1295" s="9">
        <f>'[1]Rates for Discussion'!$D$7</f>
        <v>904.65944483592443</v>
      </c>
      <c r="K1295" s="9">
        <f t="shared" si="47"/>
        <v>180.93188896718488</v>
      </c>
      <c r="N1295" s="12"/>
      <c r="O1295" s="13"/>
      <c r="P1295" s="13"/>
      <c r="Q1295" s="13"/>
      <c r="R1295" s="13"/>
    </row>
    <row r="1296" spans="1:18" x14ac:dyDescent="0.25">
      <c r="A1296" s="7">
        <v>2022</v>
      </c>
      <c r="B1296" s="7">
        <v>2011</v>
      </c>
      <c r="C1296" s="8" t="s">
        <v>255</v>
      </c>
      <c r="D1296" s="8" t="s">
        <v>165</v>
      </c>
      <c r="E1296" s="8" t="s">
        <v>38</v>
      </c>
      <c r="F1296" s="7" t="s">
        <v>39</v>
      </c>
      <c r="G1296" s="8" t="s">
        <v>22</v>
      </c>
      <c r="H1296" s="8" t="s">
        <v>255</v>
      </c>
      <c r="I1296" s="9">
        <v>55496</v>
      </c>
      <c r="J1296" s="9">
        <f>'[1]Rates for Discussion'!$D$7</f>
        <v>904.65944483592443</v>
      </c>
      <c r="K1296" s="9">
        <f t="shared" si="47"/>
        <v>25102.490275307231</v>
      </c>
      <c r="N1296" s="12"/>
      <c r="O1296" s="13"/>
      <c r="P1296" s="13"/>
      <c r="Q1296" s="13"/>
      <c r="R1296" s="13"/>
    </row>
    <row r="1297" spans="1:18" x14ac:dyDescent="0.25">
      <c r="A1297" s="7">
        <v>2023</v>
      </c>
      <c r="B1297" s="7">
        <v>2011</v>
      </c>
      <c r="C1297" s="8" t="s">
        <v>83</v>
      </c>
      <c r="D1297" s="8" t="s">
        <v>165</v>
      </c>
      <c r="E1297" s="8" t="s">
        <v>38</v>
      </c>
      <c r="F1297" s="7" t="s">
        <v>39</v>
      </c>
      <c r="G1297" s="8" t="s">
        <v>22</v>
      </c>
      <c r="H1297" s="8" t="s">
        <v>83</v>
      </c>
      <c r="I1297" s="9">
        <v>2238117</v>
      </c>
      <c r="J1297" s="9">
        <f>'[1]Rates for Discussion'!$D$7</f>
        <v>904.65944483592443</v>
      </c>
      <c r="K1297" s="9">
        <f t="shared" si="47"/>
        <v>1012366.8413489223</v>
      </c>
      <c r="N1297" s="12"/>
      <c r="O1297" s="13"/>
      <c r="P1297" s="13"/>
      <c r="Q1297" s="13"/>
      <c r="R1297" s="13"/>
    </row>
    <row r="1298" spans="1:18" x14ac:dyDescent="0.25">
      <c r="A1298" s="7">
        <v>2024</v>
      </c>
      <c r="B1298" s="7">
        <v>2011</v>
      </c>
      <c r="C1298" s="8" t="s">
        <v>260</v>
      </c>
      <c r="D1298" s="8" t="s">
        <v>165</v>
      </c>
      <c r="E1298" s="8" t="s">
        <v>38</v>
      </c>
      <c r="F1298" s="7" t="s">
        <v>39</v>
      </c>
      <c r="G1298" s="8" t="s">
        <v>22</v>
      </c>
      <c r="H1298" s="8" t="s">
        <v>260</v>
      </c>
      <c r="I1298" s="9">
        <v>37399</v>
      </c>
      <c r="J1298" s="9">
        <f>'[1]Rates for Discussion'!$D$7</f>
        <v>904.65944483592443</v>
      </c>
      <c r="K1298" s="9">
        <f t="shared" si="47"/>
        <v>16916.679288709369</v>
      </c>
      <c r="N1298" s="12"/>
      <c r="O1298" s="13"/>
      <c r="P1298" s="13"/>
      <c r="Q1298" s="13"/>
      <c r="R1298" s="13"/>
    </row>
    <row r="1299" spans="1:18" x14ac:dyDescent="0.25">
      <c r="A1299" s="7">
        <v>2025</v>
      </c>
      <c r="B1299" s="7">
        <v>2011</v>
      </c>
      <c r="C1299" s="8" t="s">
        <v>263</v>
      </c>
      <c r="D1299" s="8" t="s">
        <v>165</v>
      </c>
      <c r="E1299" s="8" t="s">
        <v>38</v>
      </c>
      <c r="F1299" s="7" t="s">
        <v>39</v>
      </c>
      <c r="G1299" s="8" t="s">
        <v>22</v>
      </c>
      <c r="H1299" s="8" t="s">
        <v>263</v>
      </c>
      <c r="I1299" s="9">
        <v>1669</v>
      </c>
      <c r="J1299" s="9">
        <f>'[1]Rates for Discussion'!$D$7</f>
        <v>904.65944483592443</v>
      </c>
      <c r="K1299" s="9">
        <f t="shared" si="47"/>
        <v>754.93830671557885</v>
      </c>
      <c r="N1299" s="12"/>
      <c r="O1299" s="13"/>
      <c r="P1299" s="13"/>
      <c r="Q1299" s="13"/>
      <c r="R1299" s="13"/>
    </row>
    <row r="1300" spans="1:18" x14ac:dyDescent="0.25">
      <c r="A1300" s="7">
        <v>2027</v>
      </c>
      <c r="B1300" s="7">
        <v>2011</v>
      </c>
      <c r="C1300" s="8" t="s">
        <v>68</v>
      </c>
      <c r="D1300" s="8" t="s">
        <v>65</v>
      </c>
      <c r="E1300" s="8" t="s">
        <v>38</v>
      </c>
      <c r="F1300" s="7" t="s">
        <v>39</v>
      </c>
      <c r="G1300" s="8" t="s">
        <v>22</v>
      </c>
      <c r="H1300" s="8" t="s">
        <v>68</v>
      </c>
      <c r="I1300" s="9">
        <v>3049</v>
      </c>
      <c r="J1300" s="9">
        <f>'[1]Rates for Discussion'!$D$7</f>
        <v>904.65944483592443</v>
      </c>
      <c r="K1300" s="9">
        <f t="shared" si="47"/>
        <v>1379.1533236523669</v>
      </c>
      <c r="N1300" s="12"/>
      <c r="O1300" s="13"/>
      <c r="P1300" s="13"/>
      <c r="Q1300" s="13"/>
      <c r="R1300" s="13"/>
    </row>
    <row r="1301" spans="1:18" x14ac:dyDescent="0.25">
      <c r="A1301" s="7">
        <v>2028</v>
      </c>
      <c r="B1301" s="7">
        <v>2011</v>
      </c>
      <c r="C1301" s="8" t="s">
        <v>69</v>
      </c>
      <c r="D1301" s="8" t="s">
        <v>65</v>
      </c>
      <c r="E1301" s="8" t="s">
        <v>38</v>
      </c>
      <c r="F1301" s="7" t="s">
        <v>39</v>
      </c>
      <c r="G1301" s="8" t="s">
        <v>22</v>
      </c>
      <c r="H1301" s="8" t="s">
        <v>69</v>
      </c>
      <c r="I1301" s="9">
        <v>45405</v>
      </c>
      <c r="J1301" s="9">
        <f>'[1]Rates for Discussion'!$D$7</f>
        <v>904.65944483592443</v>
      </c>
      <c r="K1301" s="9">
        <f t="shared" si="47"/>
        <v>20538.031046387576</v>
      </c>
      <c r="N1301" s="12"/>
      <c r="O1301" s="13"/>
      <c r="P1301" s="13"/>
      <c r="Q1301" s="13"/>
      <c r="R1301" s="13"/>
    </row>
    <row r="1302" spans="1:18" x14ac:dyDescent="0.25">
      <c r="A1302" s="7">
        <v>2029</v>
      </c>
      <c r="B1302" s="7">
        <v>2011</v>
      </c>
      <c r="C1302" s="8" t="s">
        <v>76</v>
      </c>
      <c r="D1302" s="8" t="s">
        <v>65</v>
      </c>
      <c r="E1302" s="8" t="s">
        <v>38</v>
      </c>
      <c r="F1302" s="7" t="s">
        <v>39</v>
      </c>
      <c r="G1302" s="8" t="s">
        <v>22</v>
      </c>
      <c r="H1302" s="8" t="s">
        <v>76</v>
      </c>
      <c r="I1302" s="9">
        <v>413092</v>
      </c>
      <c r="J1302" s="9">
        <f>'[1]Rates for Discussion'!$D$7</f>
        <v>904.65944483592443</v>
      </c>
      <c r="K1302" s="9">
        <f t="shared" si="47"/>
        <v>186853.78969308085</v>
      </c>
      <c r="N1302" s="12"/>
      <c r="O1302" s="13"/>
      <c r="P1302" s="13"/>
      <c r="Q1302" s="13"/>
      <c r="R1302" s="13"/>
    </row>
    <row r="1303" spans="1:18" x14ac:dyDescent="0.25">
      <c r="A1303" s="7">
        <v>2031</v>
      </c>
      <c r="B1303" s="7">
        <v>2011</v>
      </c>
      <c r="C1303" s="8" t="s">
        <v>68</v>
      </c>
      <c r="D1303" s="8" t="s">
        <v>84</v>
      </c>
      <c r="E1303" s="8" t="s">
        <v>38</v>
      </c>
      <c r="F1303" s="7" t="s">
        <v>39</v>
      </c>
      <c r="G1303" s="8" t="s">
        <v>22</v>
      </c>
      <c r="H1303" s="8" t="s">
        <v>68</v>
      </c>
      <c r="I1303" s="9">
        <v>-6556</v>
      </c>
      <c r="J1303" s="9">
        <f>'[1]Rates for Discussion'!$D$7</f>
        <v>904.65944483592443</v>
      </c>
      <c r="K1303" s="9">
        <f t="shared" si="47"/>
        <v>-2965.4736601721602</v>
      </c>
      <c r="N1303" s="12"/>
      <c r="O1303" s="13"/>
      <c r="P1303" s="13"/>
      <c r="Q1303" s="13"/>
      <c r="R1303" s="13"/>
    </row>
    <row r="1304" spans="1:18" x14ac:dyDescent="0.25">
      <c r="A1304" s="7">
        <v>2032</v>
      </c>
      <c r="B1304" s="7">
        <v>2011</v>
      </c>
      <c r="C1304" s="8" t="s">
        <v>69</v>
      </c>
      <c r="D1304" s="8" t="s">
        <v>84</v>
      </c>
      <c r="E1304" s="8" t="s">
        <v>38</v>
      </c>
      <c r="F1304" s="7" t="s">
        <v>39</v>
      </c>
      <c r="G1304" s="8" t="s">
        <v>22</v>
      </c>
      <c r="H1304" s="8" t="s">
        <v>69</v>
      </c>
      <c r="I1304" s="9">
        <v>-46691</v>
      </c>
      <c r="J1304" s="9">
        <f>'[1]Rates for Discussion'!$D$7</f>
        <v>904.65944483592443</v>
      </c>
      <c r="K1304" s="9">
        <f t="shared" si="47"/>
        <v>-21119.727069417073</v>
      </c>
      <c r="N1304" s="12"/>
      <c r="O1304" s="13"/>
      <c r="P1304" s="13"/>
      <c r="Q1304" s="13"/>
      <c r="R1304" s="13"/>
    </row>
    <row r="1305" spans="1:18" x14ac:dyDescent="0.25">
      <c r="A1305" s="7">
        <v>2033</v>
      </c>
      <c r="B1305" s="7">
        <v>2011</v>
      </c>
      <c r="C1305" s="8" t="s">
        <v>72</v>
      </c>
      <c r="D1305" s="8" t="s">
        <v>84</v>
      </c>
      <c r="E1305" s="8" t="s">
        <v>38</v>
      </c>
      <c r="F1305" s="7" t="s">
        <v>39</v>
      </c>
      <c r="G1305" s="8" t="s">
        <v>22</v>
      </c>
      <c r="H1305" s="8" t="s">
        <v>72</v>
      </c>
      <c r="I1305" s="9">
        <v>34040.392</v>
      </c>
      <c r="J1305" s="9">
        <f>'[1]Rates for Discussion'!$D$7</f>
        <v>904.65944483592443</v>
      </c>
      <c r="K1305" s="9">
        <f t="shared" ref="K1305:K1336" si="48">(I1305*J1305)/2000</f>
        <v>15397.481064358622</v>
      </c>
      <c r="N1305" s="12"/>
      <c r="O1305" s="13"/>
      <c r="P1305" s="13"/>
      <c r="Q1305" s="13"/>
      <c r="R1305" s="13"/>
    </row>
    <row r="1306" spans="1:18" x14ac:dyDescent="0.25">
      <c r="A1306" s="7">
        <v>2034</v>
      </c>
      <c r="B1306" s="7">
        <v>2011</v>
      </c>
      <c r="C1306" s="8" t="s">
        <v>76</v>
      </c>
      <c r="D1306" s="8" t="s">
        <v>84</v>
      </c>
      <c r="E1306" s="8" t="s">
        <v>38</v>
      </c>
      <c r="F1306" s="7" t="s">
        <v>39</v>
      </c>
      <c r="G1306" s="8" t="s">
        <v>22</v>
      </c>
      <c r="H1306" s="8" t="s">
        <v>76</v>
      </c>
      <c r="I1306" s="9">
        <v>-413000</v>
      </c>
      <c r="J1306" s="9">
        <f>'[1]Rates for Discussion'!$D$7</f>
        <v>904.65944483592443</v>
      </c>
      <c r="K1306" s="9">
        <f t="shared" si="48"/>
        <v>-186812.17535861841</v>
      </c>
      <c r="N1306" s="12"/>
      <c r="O1306" s="13"/>
      <c r="P1306" s="13"/>
      <c r="Q1306" s="13"/>
      <c r="R1306" s="13"/>
    </row>
    <row r="1307" spans="1:18" x14ac:dyDescent="0.25">
      <c r="A1307" s="7">
        <v>2091</v>
      </c>
      <c r="B1307" s="7">
        <v>2011</v>
      </c>
      <c r="C1307" s="8" t="s">
        <v>167</v>
      </c>
      <c r="D1307" s="8" t="s">
        <v>266</v>
      </c>
      <c r="E1307" s="8" t="s">
        <v>38</v>
      </c>
      <c r="F1307" s="7" t="s">
        <v>39</v>
      </c>
      <c r="G1307" s="8" t="s">
        <v>22</v>
      </c>
      <c r="H1307" s="8" t="s">
        <v>167</v>
      </c>
      <c r="I1307" s="9">
        <v>-30733</v>
      </c>
      <c r="J1307" s="9">
        <f>'[1]Rates for Discussion'!$D$7</f>
        <v>904.65944483592443</v>
      </c>
      <c r="K1307" s="9">
        <f t="shared" si="48"/>
        <v>-13901.449359071232</v>
      </c>
      <c r="N1307" s="12"/>
      <c r="O1307" s="13"/>
      <c r="P1307" s="13"/>
      <c r="Q1307" s="13"/>
      <c r="R1307" s="13"/>
    </row>
    <row r="1308" spans="1:18" x14ac:dyDescent="0.25">
      <c r="A1308" s="7">
        <v>2092</v>
      </c>
      <c r="B1308" s="7">
        <v>2011</v>
      </c>
      <c r="C1308" s="8" t="s">
        <v>92</v>
      </c>
      <c r="D1308" s="8" t="s">
        <v>266</v>
      </c>
      <c r="E1308" s="8" t="s">
        <v>38</v>
      </c>
      <c r="F1308" s="7" t="s">
        <v>39</v>
      </c>
      <c r="G1308" s="8" t="s">
        <v>22</v>
      </c>
      <c r="H1308" s="8" t="s">
        <v>92</v>
      </c>
      <c r="I1308" s="9">
        <v>-29465</v>
      </c>
      <c r="J1308" s="9">
        <f>'[1]Rates for Discussion'!$D$7</f>
        <v>904.65944483592443</v>
      </c>
      <c r="K1308" s="9">
        <f t="shared" si="48"/>
        <v>-13327.895271045256</v>
      </c>
      <c r="N1308" s="12"/>
      <c r="O1308" s="13"/>
      <c r="P1308" s="13"/>
      <c r="Q1308" s="13"/>
      <c r="R1308" s="13"/>
    </row>
    <row r="1309" spans="1:18" x14ac:dyDescent="0.25">
      <c r="A1309" s="7">
        <v>2093</v>
      </c>
      <c r="B1309" s="7">
        <v>2011</v>
      </c>
      <c r="C1309" s="8" t="s">
        <v>171</v>
      </c>
      <c r="D1309" s="8" t="s">
        <v>266</v>
      </c>
      <c r="E1309" s="8" t="s">
        <v>38</v>
      </c>
      <c r="F1309" s="7" t="s">
        <v>39</v>
      </c>
      <c r="G1309" s="8" t="s">
        <v>22</v>
      </c>
      <c r="H1309" s="8" t="s">
        <v>171</v>
      </c>
      <c r="I1309" s="9">
        <v>-2654</v>
      </c>
      <c r="J1309" s="9">
        <f>'[1]Rates for Discussion'!$D$7</f>
        <v>904.65944483592443</v>
      </c>
      <c r="K1309" s="9">
        <f t="shared" si="48"/>
        <v>-1200.4830832972718</v>
      </c>
      <c r="N1309" s="12"/>
      <c r="O1309" s="13"/>
      <c r="P1309" s="13"/>
      <c r="Q1309" s="13"/>
      <c r="R1309" s="13"/>
    </row>
    <row r="1310" spans="1:18" x14ac:dyDescent="0.25">
      <c r="A1310" s="7">
        <v>2094</v>
      </c>
      <c r="B1310" s="7">
        <v>2011</v>
      </c>
      <c r="C1310" s="8" t="s">
        <v>172</v>
      </c>
      <c r="D1310" s="8" t="s">
        <v>266</v>
      </c>
      <c r="E1310" s="8" t="s">
        <v>38</v>
      </c>
      <c r="F1310" s="7" t="s">
        <v>39</v>
      </c>
      <c r="G1310" s="8" t="s">
        <v>22</v>
      </c>
      <c r="H1310" s="8" t="s">
        <v>172</v>
      </c>
      <c r="I1310" s="9">
        <v>-20616</v>
      </c>
      <c r="J1310" s="9">
        <f>'[1]Rates for Discussion'!$D$7</f>
        <v>904.65944483592443</v>
      </c>
      <c r="K1310" s="9">
        <f t="shared" si="48"/>
        <v>-9325.2295573687079</v>
      </c>
      <c r="N1310" s="12"/>
      <c r="O1310" s="13"/>
      <c r="P1310" s="13"/>
      <c r="Q1310" s="13"/>
      <c r="R1310" s="13"/>
    </row>
    <row r="1311" spans="1:18" x14ac:dyDescent="0.2">
      <c r="A1311" s="7">
        <v>2095</v>
      </c>
      <c r="B1311" s="7">
        <v>2011</v>
      </c>
      <c r="C1311" s="8" t="s">
        <v>98</v>
      </c>
      <c r="D1311" s="8" t="s">
        <v>266</v>
      </c>
      <c r="E1311" s="8" t="s">
        <v>38</v>
      </c>
      <c r="F1311" s="7" t="s">
        <v>39</v>
      </c>
      <c r="G1311" s="8" t="s">
        <v>22</v>
      </c>
      <c r="H1311" s="8" t="s">
        <v>98</v>
      </c>
      <c r="I1311" s="9">
        <v>3622674</v>
      </c>
      <c r="J1311" s="9">
        <f>'[1]Rates for Discussion'!$D$7</f>
        <v>904.65944483592443</v>
      </c>
      <c r="K1311" s="9">
        <f t="shared" si="48"/>
        <v>1638643.1248307689</v>
      </c>
      <c r="M1311" s="14" t="s">
        <v>191</v>
      </c>
      <c r="N1311" s="12"/>
      <c r="O1311" s="13"/>
      <c r="P1311" s="13"/>
      <c r="Q1311" s="13"/>
      <c r="R1311" s="13"/>
    </row>
    <row r="1312" spans="1:18" x14ac:dyDescent="0.25">
      <c r="A1312" s="7">
        <v>2096</v>
      </c>
      <c r="B1312" s="7">
        <v>2011</v>
      </c>
      <c r="C1312" s="8" t="s">
        <v>174</v>
      </c>
      <c r="D1312" s="8" t="s">
        <v>266</v>
      </c>
      <c r="E1312" s="8" t="s">
        <v>38</v>
      </c>
      <c r="F1312" s="7" t="s">
        <v>39</v>
      </c>
      <c r="G1312" s="8" t="s">
        <v>22</v>
      </c>
      <c r="H1312" s="8" t="s">
        <v>174</v>
      </c>
      <c r="I1312" s="9">
        <v>-148410</v>
      </c>
      <c r="J1312" s="9">
        <f>'[1]Rates for Discussion'!$D$7</f>
        <v>904.65944483592443</v>
      </c>
      <c r="K1312" s="9">
        <f t="shared" si="48"/>
        <v>-67130.254104049774</v>
      </c>
      <c r="N1312" s="12"/>
      <c r="O1312" s="13"/>
      <c r="P1312" s="13"/>
      <c r="Q1312" s="13"/>
      <c r="R1312" s="13"/>
    </row>
    <row r="1313" spans="1:18" x14ac:dyDescent="0.25">
      <c r="A1313" s="7">
        <v>2097</v>
      </c>
      <c r="B1313" s="7">
        <v>2011</v>
      </c>
      <c r="C1313" s="8" t="s">
        <v>69</v>
      </c>
      <c r="D1313" s="8" t="s">
        <v>266</v>
      </c>
      <c r="E1313" s="8" t="s">
        <v>38</v>
      </c>
      <c r="F1313" s="7" t="s">
        <v>39</v>
      </c>
      <c r="G1313" s="8" t="s">
        <v>22</v>
      </c>
      <c r="H1313" s="8" t="s">
        <v>69</v>
      </c>
      <c r="I1313" s="9">
        <v>-84760</v>
      </c>
      <c r="J1313" s="9">
        <f>'[1]Rates for Discussion'!$D$7</f>
        <v>904.65944483592443</v>
      </c>
      <c r="K1313" s="9">
        <f t="shared" si="48"/>
        <v>-38339.467272146481</v>
      </c>
      <c r="N1313" s="12"/>
      <c r="O1313" s="13"/>
      <c r="P1313" s="13"/>
      <c r="Q1313" s="13"/>
      <c r="R1313" s="13"/>
    </row>
    <row r="1314" spans="1:18" x14ac:dyDescent="0.25">
      <c r="A1314" s="7">
        <v>2098</v>
      </c>
      <c r="B1314" s="7">
        <v>2011</v>
      </c>
      <c r="C1314" s="8" t="s">
        <v>175</v>
      </c>
      <c r="D1314" s="8" t="s">
        <v>266</v>
      </c>
      <c r="E1314" s="8" t="s">
        <v>38</v>
      </c>
      <c r="F1314" s="7" t="s">
        <v>39</v>
      </c>
      <c r="G1314" s="8" t="s">
        <v>22</v>
      </c>
      <c r="H1314" s="8" t="s">
        <v>175</v>
      </c>
      <c r="I1314" s="9">
        <v>-1</v>
      </c>
      <c r="J1314" s="9">
        <f>'[1]Rates for Discussion'!$D$7</f>
        <v>904.65944483592443</v>
      </c>
      <c r="K1314" s="9">
        <f t="shared" si="48"/>
        <v>-0.45232972241796221</v>
      </c>
      <c r="N1314" s="12"/>
      <c r="O1314" s="13"/>
      <c r="P1314" s="13"/>
      <c r="Q1314" s="13"/>
      <c r="R1314" s="13"/>
    </row>
    <row r="1315" spans="1:18" x14ac:dyDescent="0.25">
      <c r="A1315" s="7">
        <v>2099</v>
      </c>
      <c r="B1315" s="7">
        <v>2011</v>
      </c>
      <c r="C1315" s="8" t="s">
        <v>177</v>
      </c>
      <c r="D1315" s="8" t="s">
        <v>266</v>
      </c>
      <c r="E1315" s="8" t="s">
        <v>38</v>
      </c>
      <c r="F1315" s="7" t="s">
        <v>39</v>
      </c>
      <c r="G1315" s="8" t="s">
        <v>22</v>
      </c>
      <c r="H1315" s="8" t="s">
        <v>177</v>
      </c>
      <c r="I1315" s="9">
        <v>-800</v>
      </c>
      <c r="J1315" s="9">
        <f>'[1]Rates for Discussion'!$D$7</f>
        <v>904.65944483592443</v>
      </c>
      <c r="K1315" s="9">
        <f t="shared" si="48"/>
        <v>-361.86377793436975</v>
      </c>
      <c r="N1315" s="12"/>
      <c r="O1315" s="13"/>
      <c r="P1315" s="13"/>
      <c r="Q1315" s="13"/>
      <c r="R1315" s="13"/>
    </row>
    <row r="1316" spans="1:18" x14ac:dyDescent="0.25">
      <c r="A1316" s="7">
        <v>2100</v>
      </c>
      <c r="B1316" s="7">
        <v>2011</v>
      </c>
      <c r="C1316" s="8" t="s">
        <v>70</v>
      </c>
      <c r="D1316" s="8" t="s">
        <v>266</v>
      </c>
      <c r="E1316" s="8" t="s">
        <v>38</v>
      </c>
      <c r="F1316" s="7" t="s">
        <v>39</v>
      </c>
      <c r="G1316" s="8" t="s">
        <v>22</v>
      </c>
      <c r="H1316" s="8" t="s">
        <v>70</v>
      </c>
      <c r="I1316" s="9">
        <v>-141861</v>
      </c>
      <c r="J1316" s="9">
        <f>'[1]Rates for Discussion'!$D$7</f>
        <v>904.65944483592443</v>
      </c>
      <c r="K1316" s="9">
        <f t="shared" si="48"/>
        <v>-64167.946751934534</v>
      </c>
      <c r="N1316" s="12"/>
      <c r="O1316" s="13"/>
      <c r="P1316" s="13"/>
      <c r="Q1316" s="13"/>
      <c r="R1316" s="13"/>
    </row>
    <row r="1317" spans="1:18" x14ac:dyDescent="0.25">
      <c r="A1317" s="7">
        <v>2101</v>
      </c>
      <c r="B1317" s="7">
        <v>2011</v>
      </c>
      <c r="C1317" s="8" t="s">
        <v>183</v>
      </c>
      <c r="D1317" s="8" t="s">
        <v>266</v>
      </c>
      <c r="E1317" s="8" t="s">
        <v>38</v>
      </c>
      <c r="F1317" s="7" t="s">
        <v>39</v>
      </c>
      <c r="G1317" s="8" t="s">
        <v>22</v>
      </c>
      <c r="H1317" s="8" t="s">
        <v>183</v>
      </c>
      <c r="I1317" s="9">
        <v>-1600</v>
      </c>
      <c r="J1317" s="9">
        <f>'[1]Rates for Discussion'!$D$7</f>
        <v>904.65944483592443</v>
      </c>
      <c r="K1317" s="9">
        <f t="shared" si="48"/>
        <v>-723.7275558687395</v>
      </c>
      <c r="N1317" s="12"/>
      <c r="O1317" s="13"/>
      <c r="P1317" s="13"/>
      <c r="Q1317" s="13"/>
      <c r="R1317" s="13"/>
    </row>
    <row r="1318" spans="1:18" x14ac:dyDescent="0.25">
      <c r="A1318" s="7">
        <v>2102</v>
      </c>
      <c r="B1318" s="7">
        <v>2011</v>
      </c>
      <c r="C1318" s="8" t="s">
        <v>85</v>
      </c>
      <c r="D1318" s="8" t="s">
        <v>266</v>
      </c>
      <c r="E1318" s="8" t="s">
        <v>38</v>
      </c>
      <c r="F1318" s="7" t="s">
        <v>39</v>
      </c>
      <c r="G1318" s="8" t="s">
        <v>22</v>
      </c>
      <c r="H1318" s="8" t="s">
        <v>85</v>
      </c>
      <c r="I1318" s="9">
        <v>-167241</v>
      </c>
      <c r="J1318" s="9">
        <f>'[1]Rates for Discussion'!$D$7</f>
        <v>904.65944483592443</v>
      </c>
      <c r="K1318" s="9">
        <f t="shared" si="48"/>
        <v>-75648.075106902426</v>
      </c>
      <c r="N1318" s="12"/>
      <c r="O1318" s="13"/>
      <c r="P1318" s="13"/>
      <c r="Q1318" s="13"/>
      <c r="R1318" s="13"/>
    </row>
    <row r="1319" spans="1:18" x14ac:dyDescent="0.25">
      <c r="A1319" s="7">
        <v>2103</v>
      </c>
      <c r="B1319" s="7">
        <v>2011</v>
      </c>
      <c r="C1319" s="8" t="s">
        <v>188</v>
      </c>
      <c r="D1319" s="8" t="s">
        <v>266</v>
      </c>
      <c r="E1319" s="8" t="s">
        <v>38</v>
      </c>
      <c r="F1319" s="7" t="s">
        <v>39</v>
      </c>
      <c r="G1319" s="8" t="s">
        <v>22</v>
      </c>
      <c r="H1319" s="8" t="s">
        <v>188</v>
      </c>
      <c r="I1319" s="9">
        <v>-6320</v>
      </c>
      <c r="J1319" s="9">
        <f>'[1]Rates for Discussion'!$D$7</f>
        <v>904.65944483592443</v>
      </c>
      <c r="K1319" s="9">
        <f t="shared" si="48"/>
        <v>-2858.7238456815212</v>
      </c>
      <c r="N1319" s="12"/>
      <c r="O1319" s="13"/>
      <c r="P1319" s="13"/>
      <c r="Q1319" s="13"/>
      <c r="R1319" s="13"/>
    </row>
    <row r="1320" spans="1:18" x14ac:dyDescent="0.25">
      <c r="A1320" s="7">
        <v>2104</v>
      </c>
      <c r="B1320" s="7">
        <v>2011</v>
      </c>
      <c r="C1320" s="8" t="s">
        <v>189</v>
      </c>
      <c r="D1320" s="8" t="s">
        <v>266</v>
      </c>
      <c r="E1320" s="8" t="s">
        <v>38</v>
      </c>
      <c r="F1320" s="7" t="s">
        <v>39</v>
      </c>
      <c r="G1320" s="8" t="s">
        <v>22</v>
      </c>
      <c r="H1320" s="8" t="s">
        <v>189</v>
      </c>
      <c r="I1320" s="9">
        <v>-8952</v>
      </c>
      <c r="J1320" s="9">
        <f>'[1]Rates for Discussion'!$D$7</f>
        <v>904.65944483592443</v>
      </c>
      <c r="K1320" s="9">
        <f t="shared" si="48"/>
        <v>-4049.2556750855979</v>
      </c>
      <c r="N1320" s="12"/>
      <c r="O1320" s="13"/>
      <c r="P1320" s="13"/>
      <c r="Q1320" s="13"/>
      <c r="R1320" s="13"/>
    </row>
    <row r="1321" spans="1:18" x14ac:dyDescent="0.25">
      <c r="A1321" s="7">
        <v>2105</v>
      </c>
      <c r="B1321" s="7">
        <v>2011</v>
      </c>
      <c r="C1321" s="8" t="s">
        <v>190</v>
      </c>
      <c r="D1321" s="8" t="s">
        <v>266</v>
      </c>
      <c r="E1321" s="8" t="s">
        <v>38</v>
      </c>
      <c r="F1321" s="7" t="s">
        <v>39</v>
      </c>
      <c r="G1321" s="8" t="s">
        <v>22</v>
      </c>
      <c r="H1321" s="8" t="s">
        <v>190</v>
      </c>
      <c r="I1321" s="9">
        <v>-40</v>
      </c>
      <c r="J1321" s="9">
        <f>'[1]Rates for Discussion'!$D$7</f>
        <v>904.65944483592443</v>
      </c>
      <c r="K1321" s="9">
        <f t="shared" si="48"/>
        <v>-18.093188896718491</v>
      </c>
      <c r="N1321" s="12"/>
      <c r="O1321" s="13"/>
      <c r="P1321" s="13"/>
      <c r="Q1321" s="13"/>
      <c r="R1321" s="13"/>
    </row>
    <row r="1322" spans="1:18" x14ac:dyDescent="0.25">
      <c r="A1322" s="7">
        <v>2106</v>
      </c>
      <c r="B1322" s="7">
        <v>2011</v>
      </c>
      <c r="C1322" s="8" t="s">
        <v>71</v>
      </c>
      <c r="D1322" s="8" t="s">
        <v>266</v>
      </c>
      <c r="E1322" s="8" t="s">
        <v>38</v>
      </c>
      <c r="F1322" s="7" t="s">
        <v>39</v>
      </c>
      <c r="G1322" s="8" t="s">
        <v>22</v>
      </c>
      <c r="H1322" s="8" t="s">
        <v>71</v>
      </c>
      <c r="I1322" s="9">
        <v>-50578</v>
      </c>
      <c r="J1322" s="9">
        <f>'[1]Rates for Discussion'!$D$7</f>
        <v>904.65944483592443</v>
      </c>
      <c r="K1322" s="9">
        <f t="shared" si="48"/>
        <v>-22877.932700455691</v>
      </c>
      <c r="N1322" s="12"/>
      <c r="O1322" s="13"/>
      <c r="P1322" s="13"/>
      <c r="Q1322" s="13"/>
      <c r="R1322" s="13"/>
    </row>
    <row r="1323" spans="1:18" x14ac:dyDescent="0.25">
      <c r="A1323" s="7">
        <v>2107</v>
      </c>
      <c r="B1323" s="7">
        <v>2011</v>
      </c>
      <c r="C1323" s="8" t="s">
        <v>192</v>
      </c>
      <c r="D1323" s="8" t="s">
        <v>266</v>
      </c>
      <c r="E1323" s="8" t="s">
        <v>38</v>
      </c>
      <c r="F1323" s="7" t="s">
        <v>39</v>
      </c>
      <c r="G1323" s="8" t="s">
        <v>22</v>
      </c>
      <c r="H1323" s="8" t="s">
        <v>192</v>
      </c>
      <c r="I1323" s="9">
        <v>-9659</v>
      </c>
      <c r="J1323" s="9">
        <f>'[1]Rates for Discussion'!$D$7</f>
        <v>904.65944483592443</v>
      </c>
      <c r="K1323" s="9">
        <f t="shared" si="48"/>
        <v>-4369.0527888350971</v>
      </c>
      <c r="N1323" s="12"/>
      <c r="O1323" s="13"/>
      <c r="P1323" s="13"/>
      <c r="Q1323" s="13"/>
      <c r="R1323" s="13"/>
    </row>
    <row r="1324" spans="1:18" x14ac:dyDescent="0.25">
      <c r="A1324" s="7">
        <v>2108</v>
      </c>
      <c r="B1324" s="7">
        <v>2011</v>
      </c>
      <c r="C1324" s="8" t="s">
        <v>193</v>
      </c>
      <c r="D1324" s="8" t="s">
        <v>266</v>
      </c>
      <c r="E1324" s="8" t="s">
        <v>38</v>
      </c>
      <c r="F1324" s="7" t="s">
        <v>39</v>
      </c>
      <c r="G1324" s="8" t="s">
        <v>22</v>
      </c>
      <c r="H1324" s="8" t="s">
        <v>193</v>
      </c>
      <c r="I1324" s="9">
        <v>-73077</v>
      </c>
      <c r="J1324" s="9">
        <f>'[1]Rates for Discussion'!$D$7</f>
        <v>904.65944483592443</v>
      </c>
      <c r="K1324" s="9">
        <f t="shared" si="48"/>
        <v>-33054.899125137425</v>
      </c>
      <c r="N1324" s="12"/>
      <c r="O1324" s="13"/>
      <c r="P1324" s="13"/>
      <c r="Q1324" s="13"/>
      <c r="R1324" s="13"/>
    </row>
    <row r="1325" spans="1:18" x14ac:dyDescent="0.25">
      <c r="A1325" s="7">
        <v>2109</v>
      </c>
      <c r="B1325" s="7">
        <v>2011</v>
      </c>
      <c r="C1325" s="8" t="s">
        <v>73</v>
      </c>
      <c r="D1325" s="8" t="s">
        <v>266</v>
      </c>
      <c r="E1325" s="8" t="s">
        <v>38</v>
      </c>
      <c r="F1325" s="7" t="s">
        <v>39</v>
      </c>
      <c r="G1325" s="8" t="s">
        <v>22</v>
      </c>
      <c r="H1325" s="8" t="s">
        <v>73</v>
      </c>
      <c r="I1325" s="9">
        <v>-1531</v>
      </c>
      <c r="J1325" s="9">
        <f>'[1]Rates for Discussion'!$D$7</f>
        <v>904.65944483592443</v>
      </c>
      <c r="K1325" s="9">
        <f t="shared" si="48"/>
        <v>-692.51680502190015</v>
      </c>
      <c r="N1325" s="12"/>
      <c r="O1325" s="13"/>
      <c r="P1325" s="13"/>
      <c r="Q1325" s="13"/>
      <c r="R1325" s="13"/>
    </row>
    <row r="1326" spans="1:18" x14ac:dyDescent="0.25">
      <c r="A1326" s="7">
        <v>2110</v>
      </c>
      <c r="B1326" s="7">
        <v>2011</v>
      </c>
      <c r="C1326" s="8" t="s">
        <v>196</v>
      </c>
      <c r="D1326" s="8" t="s">
        <v>266</v>
      </c>
      <c r="E1326" s="8" t="s">
        <v>38</v>
      </c>
      <c r="F1326" s="7" t="s">
        <v>39</v>
      </c>
      <c r="G1326" s="8" t="s">
        <v>22</v>
      </c>
      <c r="H1326" s="8" t="s">
        <v>196</v>
      </c>
      <c r="I1326" s="9">
        <v>-95429</v>
      </c>
      <c r="J1326" s="9">
        <f>'[1]Rates for Discussion'!$D$7</f>
        <v>904.65944483592443</v>
      </c>
      <c r="K1326" s="9">
        <f t="shared" si="48"/>
        <v>-43165.373080623714</v>
      </c>
      <c r="N1326" s="12"/>
      <c r="O1326" s="13"/>
      <c r="P1326" s="13"/>
      <c r="Q1326" s="13"/>
      <c r="R1326" s="13"/>
    </row>
    <row r="1327" spans="1:18" x14ac:dyDescent="0.25">
      <c r="A1327" s="7">
        <v>2111</v>
      </c>
      <c r="B1327" s="7">
        <v>2011</v>
      </c>
      <c r="C1327" s="8" t="s">
        <v>198</v>
      </c>
      <c r="D1327" s="8" t="s">
        <v>266</v>
      </c>
      <c r="E1327" s="8" t="s">
        <v>38</v>
      </c>
      <c r="F1327" s="7" t="s">
        <v>39</v>
      </c>
      <c r="G1327" s="8" t="s">
        <v>22</v>
      </c>
      <c r="H1327" s="8" t="s">
        <v>198</v>
      </c>
      <c r="I1327" s="9">
        <v>567</v>
      </c>
      <c r="J1327" s="9">
        <f>'[1]Rates for Discussion'!$D$7</f>
        <v>904.65944483592443</v>
      </c>
      <c r="K1327" s="9">
        <f t="shared" si="48"/>
        <v>256.47095261098457</v>
      </c>
      <c r="N1327" s="12"/>
      <c r="O1327" s="13"/>
      <c r="P1327" s="13"/>
      <c r="Q1327" s="13"/>
      <c r="R1327" s="13"/>
    </row>
    <row r="1328" spans="1:18" x14ac:dyDescent="0.25">
      <c r="A1328" s="7">
        <v>2112</v>
      </c>
      <c r="B1328" s="7">
        <v>2011</v>
      </c>
      <c r="C1328" s="8" t="s">
        <v>200</v>
      </c>
      <c r="D1328" s="8" t="s">
        <v>266</v>
      </c>
      <c r="E1328" s="8" t="s">
        <v>38</v>
      </c>
      <c r="F1328" s="7" t="s">
        <v>39</v>
      </c>
      <c r="G1328" s="8" t="s">
        <v>22</v>
      </c>
      <c r="H1328" s="8" t="s">
        <v>200</v>
      </c>
      <c r="I1328" s="9">
        <v>-33425</v>
      </c>
      <c r="J1328" s="9">
        <f>'[1]Rates for Discussion'!$D$7</f>
        <v>904.65944483592443</v>
      </c>
      <c r="K1328" s="9">
        <f t="shared" si="48"/>
        <v>-15119.120971820388</v>
      </c>
      <c r="N1328" s="12"/>
      <c r="O1328" s="13"/>
      <c r="P1328" s="13"/>
      <c r="Q1328" s="13"/>
      <c r="R1328" s="13"/>
    </row>
    <row r="1329" spans="1:18" x14ac:dyDescent="0.25">
      <c r="A1329" s="7">
        <v>2113</v>
      </c>
      <c r="B1329" s="7">
        <v>2011</v>
      </c>
      <c r="C1329" s="8" t="s">
        <v>86</v>
      </c>
      <c r="D1329" s="8" t="s">
        <v>266</v>
      </c>
      <c r="E1329" s="8" t="s">
        <v>38</v>
      </c>
      <c r="F1329" s="7" t="s">
        <v>39</v>
      </c>
      <c r="G1329" s="8" t="s">
        <v>22</v>
      </c>
      <c r="H1329" s="8" t="s">
        <v>86</v>
      </c>
      <c r="I1329" s="9">
        <v>-15200</v>
      </c>
      <c r="J1329" s="9">
        <f>'[1]Rates for Discussion'!$D$7</f>
        <v>904.65944483592443</v>
      </c>
      <c r="K1329" s="9">
        <f t="shared" si="48"/>
        <v>-6875.4117807530256</v>
      </c>
      <c r="N1329" s="12"/>
      <c r="O1329" s="13"/>
      <c r="P1329" s="13"/>
      <c r="Q1329" s="13"/>
      <c r="R1329" s="13"/>
    </row>
    <row r="1330" spans="1:18" x14ac:dyDescent="0.25">
      <c r="A1330" s="7">
        <v>2114</v>
      </c>
      <c r="B1330" s="7">
        <v>2011</v>
      </c>
      <c r="C1330" s="8" t="s">
        <v>203</v>
      </c>
      <c r="D1330" s="8" t="s">
        <v>266</v>
      </c>
      <c r="E1330" s="8" t="s">
        <v>38</v>
      </c>
      <c r="F1330" s="7" t="s">
        <v>39</v>
      </c>
      <c r="G1330" s="8" t="s">
        <v>22</v>
      </c>
      <c r="H1330" s="8" t="s">
        <v>203</v>
      </c>
      <c r="I1330" s="9">
        <v>-27856</v>
      </c>
      <c r="J1330" s="9">
        <f>'[1]Rates for Discussion'!$D$7</f>
        <v>904.65944483592443</v>
      </c>
      <c r="K1330" s="9">
        <f t="shared" si="48"/>
        <v>-12600.096747674756</v>
      </c>
      <c r="N1330" s="12"/>
      <c r="O1330" s="13"/>
      <c r="P1330" s="13"/>
      <c r="Q1330" s="13"/>
      <c r="R1330" s="13"/>
    </row>
    <row r="1331" spans="1:18" x14ac:dyDescent="0.25">
      <c r="A1331" s="7">
        <v>2115</v>
      </c>
      <c r="B1331" s="7">
        <v>2011</v>
      </c>
      <c r="C1331" s="8" t="s">
        <v>207</v>
      </c>
      <c r="D1331" s="8" t="s">
        <v>266</v>
      </c>
      <c r="E1331" s="8" t="s">
        <v>38</v>
      </c>
      <c r="F1331" s="7" t="s">
        <v>39</v>
      </c>
      <c r="G1331" s="8" t="s">
        <v>22</v>
      </c>
      <c r="H1331" s="8" t="s">
        <v>207</v>
      </c>
      <c r="I1331" s="9">
        <v>-428020</v>
      </c>
      <c r="J1331" s="9">
        <f>'[1]Rates for Discussion'!$D$7</f>
        <v>904.65944483592443</v>
      </c>
      <c r="K1331" s="9">
        <f t="shared" si="48"/>
        <v>-193606.16778933618</v>
      </c>
      <c r="N1331" s="12"/>
      <c r="O1331" s="13"/>
      <c r="P1331" s="13"/>
      <c r="Q1331" s="13"/>
      <c r="R1331" s="13"/>
    </row>
    <row r="1332" spans="1:18" x14ac:dyDescent="0.25">
      <c r="A1332" s="7">
        <v>2116</v>
      </c>
      <c r="B1332" s="7">
        <v>2011</v>
      </c>
      <c r="C1332" s="8" t="s">
        <v>209</v>
      </c>
      <c r="D1332" s="8" t="s">
        <v>266</v>
      </c>
      <c r="E1332" s="8" t="s">
        <v>38</v>
      </c>
      <c r="F1332" s="7" t="s">
        <v>39</v>
      </c>
      <c r="G1332" s="8" t="s">
        <v>22</v>
      </c>
      <c r="H1332" s="8" t="s">
        <v>209</v>
      </c>
      <c r="I1332" s="9">
        <v>-24625</v>
      </c>
      <c r="J1332" s="9">
        <f>'[1]Rates for Discussion'!$D$7</f>
        <v>904.65944483592443</v>
      </c>
      <c r="K1332" s="9">
        <f t="shared" si="48"/>
        <v>-11138.61941454232</v>
      </c>
      <c r="N1332" s="12"/>
      <c r="O1332" s="13"/>
      <c r="P1332" s="13"/>
      <c r="Q1332" s="13"/>
      <c r="R1332" s="13"/>
    </row>
    <row r="1333" spans="1:18" x14ac:dyDescent="0.25">
      <c r="A1333" s="7">
        <v>2117</v>
      </c>
      <c r="B1333" s="7">
        <v>2011</v>
      </c>
      <c r="C1333" s="8" t="s">
        <v>213</v>
      </c>
      <c r="D1333" s="8" t="s">
        <v>266</v>
      </c>
      <c r="E1333" s="8" t="s">
        <v>38</v>
      </c>
      <c r="F1333" s="7" t="s">
        <v>39</v>
      </c>
      <c r="G1333" s="8" t="s">
        <v>22</v>
      </c>
      <c r="H1333" s="8" t="s">
        <v>213</v>
      </c>
      <c r="I1333" s="9">
        <v>-21600</v>
      </c>
      <c r="J1333" s="9">
        <f>'[1]Rates for Discussion'!$D$7</f>
        <v>904.65944483592443</v>
      </c>
      <c r="K1333" s="9">
        <f t="shared" si="48"/>
        <v>-9770.3220042279845</v>
      </c>
      <c r="N1333" s="12"/>
      <c r="O1333" s="13"/>
      <c r="P1333" s="13"/>
      <c r="Q1333" s="13"/>
      <c r="R1333" s="13"/>
    </row>
    <row r="1334" spans="1:18" x14ac:dyDescent="0.25">
      <c r="A1334" s="7">
        <v>2118</v>
      </c>
      <c r="B1334" s="7">
        <v>2011</v>
      </c>
      <c r="C1334" s="8" t="s">
        <v>119</v>
      </c>
      <c r="D1334" s="8" t="s">
        <v>266</v>
      </c>
      <c r="E1334" s="8" t="s">
        <v>38</v>
      </c>
      <c r="F1334" s="7" t="s">
        <v>39</v>
      </c>
      <c r="G1334" s="8" t="s">
        <v>22</v>
      </c>
      <c r="H1334" s="8" t="s">
        <v>119</v>
      </c>
      <c r="I1334" s="9">
        <v>-47261</v>
      </c>
      <c r="J1334" s="9">
        <f>'[1]Rates for Discussion'!$D$7</f>
        <v>904.65944483592443</v>
      </c>
      <c r="K1334" s="9">
        <f t="shared" si="48"/>
        <v>-21377.555011195313</v>
      </c>
      <c r="N1334" s="12"/>
      <c r="O1334" s="13"/>
      <c r="P1334" s="13"/>
      <c r="Q1334" s="13"/>
      <c r="R1334" s="13"/>
    </row>
    <row r="1335" spans="1:18" x14ac:dyDescent="0.25">
      <c r="A1335" s="7">
        <v>2119</v>
      </c>
      <c r="B1335" s="7">
        <v>2011</v>
      </c>
      <c r="C1335" s="8" t="s">
        <v>217</v>
      </c>
      <c r="D1335" s="8" t="s">
        <v>266</v>
      </c>
      <c r="E1335" s="8" t="s">
        <v>38</v>
      </c>
      <c r="F1335" s="7" t="s">
        <v>39</v>
      </c>
      <c r="G1335" s="8" t="s">
        <v>22</v>
      </c>
      <c r="H1335" s="8" t="s">
        <v>217</v>
      </c>
      <c r="I1335" s="9">
        <v>-1150</v>
      </c>
      <c r="J1335" s="9">
        <f>'[1]Rates for Discussion'!$D$7</f>
        <v>904.65944483592443</v>
      </c>
      <c r="K1335" s="9">
        <f t="shared" si="48"/>
        <v>-520.17918078065657</v>
      </c>
      <c r="N1335" s="12"/>
      <c r="O1335" s="13"/>
      <c r="P1335" s="13"/>
      <c r="Q1335" s="13"/>
      <c r="R1335" s="13"/>
    </row>
    <row r="1336" spans="1:18" x14ac:dyDescent="0.25">
      <c r="A1336" s="7">
        <v>2120</v>
      </c>
      <c r="B1336" s="7">
        <v>2011</v>
      </c>
      <c r="C1336" s="8" t="s">
        <v>220</v>
      </c>
      <c r="D1336" s="8" t="s">
        <v>266</v>
      </c>
      <c r="E1336" s="8" t="s">
        <v>38</v>
      </c>
      <c r="F1336" s="7" t="s">
        <v>39</v>
      </c>
      <c r="G1336" s="8" t="s">
        <v>22</v>
      </c>
      <c r="H1336" s="8" t="s">
        <v>220</v>
      </c>
      <c r="I1336" s="9">
        <v>-18800</v>
      </c>
      <c r="J1336" s="9">
        <f>'[1]Rates for Discussion'!$D$7</f>
        <v>904.65944483592443</v>
      </c>
      <c r="K1336" s="9">
        <f t="shared" si="48"/>
        <v>-8503.79878145769</v>
      </c>
      <c r="N1336" s="12"/>
      <c r="O1336" s="13"/>
      <c r="P1336" s="13"/>
      <c r="Q1336" s="13"/>
      <c r="R1336" s="13"/>
    </row>
    <row r="1337" spans="1:18" x14ac:dyDescent="0.25">
      <c r="A1337" s="7">
        <v>2121</v>
      </c>
      <c r="B1337" s="7">
        <v>2011</v>
      </c>
      <c r="C1337" s="8" t="s">
        <v>75</v>
      </c>
      <c r="D1337" s="8" t="s">
        <v>266</v>
      </c>
      <c r="E1337" s="8" t="s">
        <v>38</v>
      </c>
      <c r="F1337" s="7" t="s">
        <v>39</v>
      </c>
      <c r="G1337" s="8" t="s">
        <v>22</v>
      </c>
      <c r="H1337" s="8" t="s">
        <v>75</v>
      </c>
      <c r="I1337" s="9">
        <v>-586129</v>
      </c>
      <c r="J1337" s="9">
        <f>'[1]Rates for Discussion'!$D$7</f>
        <v>904.65944483592443</v>
      </c>
      <c r="K1337" s="9">
        <f t="shared" ref="K1337:K1368" si="49">(I1337*J1337)/2000</f>
        <v>-265123.56787111779</v>
      </c>
      <c r="N1337" s="12"/>
      <c r="O1337" s="13"/>
      <c r="P1337" s="13"/>
      <c r="Q1337" s="13"/>
      <c r="R1337" s="13"/>
    </row>
    <row r="1338" spans="1:18" x14ac:dyDescent="0.25">
      <c r="A1338" s="7">
        <v>2122</v>
      </c>
      <c r="B1338" s="7">
        <v>2011</v>
      </c>
      <c r="C1338" s="8" t="s">
        <v>223</v>
      </c>
      <c r="D1338" s="8" t="s">
        <v>266</v>
      </c>
      <c r="E1338" s="8" t="s">
        <v>38</v>
      </c>
      <c r="F1338" s="7" t="s">
        <v>39</v>
      </c>
      <c r="G1338" s="8" t="s">
        <v>22</v>
      </c>
      <c r="H1338" s="8" t="s">
        <v>223</v>
      </c>
      <c r="I1338" s="9">
        <v>-482</v>
      </c>
      <c r="J1338" s="9">
        <f>'[1]Rates for Discussion'!$D$7</f>
        <v>904.65944483592443</v>
      </c>
      <c r="K1338" s="9">
        <f t="shared" si="49"/>
        <v>-218.02292620545779</v>
      </c>
      <c r="N1338" s="12"/>
      <c r="O1338" s="13"/>
      <c r="P1338" s="13"/>
      <c r="Q1338" s="13"/>
      <c r="R1338" s="13"/>
    </row>
    <row r="1339" spans="1:18" x14ac:dyDescent="0.25">
      <c r="A1339" s="7">
        <v>2123</v>
      </c>
      <c r="B1339" s="7">
        <v>2011</v>
      </c>
      <c r="C1339" s="8" t="s">
        <v>224</v>
      </c>
      <c r="D1339" s="8" t="s">
        <v>266</v>
      </c>
      <c r="E1339" s="8" t="s">
        <v>38</v>
      </c>
      <c r="F1339" s="7" t="s">
        <v>39</v>
      </c>
      <c r="G1339" s="8" t="s">
        <v>22</v>
      </c>
      <c r="H1339" s="8" t="s">
        <v>224</v>
      </c>
      <c r="I1339" s="9">
        <v>-30</v>
      </c>
      <c r="J1339" s="9">
        <f>'[1]Rates for Discussion'!$D$7</f>
        <v>904.65944483592443</v>
      </c>
      <c r="K1339" s="9">
        <f t="shared" si="49"/>
        <v>-13.569891672538866</v>
      </c>
      <c r="N1339" s="12"/>
      <c r="O1339" s="13"/>
      <c r="P1339" s="13"/>
      <c r="Q1339" s="13"/>
      <c r="R1339" s="13"/>
    </row>
    <row r="1340" spans="1:18" x14ac:dyDescent="0.25">
      <c r="A1340" s="7">
        <v>2124</v>
      </c>
      <c r="B1340" s="7">
        <v>2011</v>
      </c>
      <c r="C1340" s="8" t="s">
        <v>226</v>
      </c>
      <c r="D1340" s="8" t="s">
        <v>266</v>
      </c>
      <c r="E1340" s="8" t="s">
        <v>38</v>
      </c>
      <c r="F1340" s="7" t="s">
        <v>39</v>
      </c>
      <c r="G1340" s="8" t="s">
        <v>22</v>
      </c>
      <c r="H1340" s="8" t="s">
        <v>226</v>
      </c>
      <c r="I1340" s="9">
        <v>-9250</v>
      </c>
      <c r="J1340" s="9">
        <f>'[1]Rates for Discussion'!$D$7</f>
        <v>904.65944483592443</v>
      </c>
      <c r="K1340" s="9">
        <f t="shared" si="49"/>
        <v>-4184.0499323661506</v>
      </c>
      <c r="N1340" s="12"/>
      <c r="O1340" s="13"/>
      <c r="P1340" s="13"/>
      <c r="Q1340" s="13"/>
      <c r="R1340" s="13"/>
    </row>
    <row r="1341" spans="1:18" x14ac:dyDescent="0.25">
      <c r="A1341" s="7">
        <v>2125</v>
      </c>
      <c r="B1341" s="7">
        <v>2011</v>
      </c>
      <c r="C1341" s="8" t="s">
        <v>227</v>
      </c>
      <c r="D1341" s="8" t="s">
        <v>266</v>
      </c>
      <c r="E1341" s="8" t="s">
        <v>38</v>
      </c>
      <c r="F1341" s="7" t="s">
        <v>39</v>
      </c>
      <c r="G1341" s="8" t="s">
        <v>22</v>
      </c>
      <c r="H1341" s="8" t="s">
        <v>227</v>
      </c>
      <c r="I1341" s="9">
        <v>-800</v>
      </c>
      <c r="J1341" s="9">
        <f>'[1]Rates for Discussion'!$D$7</f>
        <v>904.65944483592443</v>
      </c>
      <c r="K1341" s="9">
        <f t="shared" si="49"/>
        <v>-361.86377793436975</v>
      </c>
      <c r="N1341" s="12"/>
      <c r="O1341" s="13"/>
      <c r="P1341" s="13"/>
      <c r="Q1341" s="13"/>
      <c r="R1341" s="13"/>
    </row>
    <row r="1342" spans="1:18" x14ac:dyDescent="0.25">
      <c r="A1342" s="7">
        <v>2126</v>
      </c>
      <c r="B1342" s="7">
        <v>2011</v>
      </c>
      <c r="C1342" s="8" t="s">
        <v>228</v>
      </c>
      <c r="D1342" s="8" t="s">
        <v>266</v>
      </c>
      <c r="E1342" s="8" t="s">
        <v>38</v>
      </c>
      <c r="F1342" s="7" t="s">
        <v>39</v>
      </c>
      <c r="G1342" s="8" t="s">
        <v>22</v>
      </c>
      <c r="H1342" s="8" t="s">
        <v>228</v>
      </c>
      <c r="I1342" s="9">
        <v>-3388</v>
      </c>
      <c r="J1342" s="9">
        <f>'[1]Rates for Discussion'!$D$7</f>
        <v>904.65944483592443</v>
      </c>
      <c r="K1342" s="9">
        <f t="shared" si="49"/>
        <v>-1532.493099552056</v>
      </c>
      <c r="N1342" s="12"/>
      <c r="O1342" s="13"/>
      <c r="P1342" s="13"/>
      <c r="Q1342" s="13"/>
      <c r="R1342" s="13"/>
    </row>
    <row r="1343" spans="1:18" x14ac:dyDescent="0.25">
      <c r="A1343" s="7">
        <v>2127</v>
      </c>
      <c r="B1343" s="7">
        <v>2011</v>
      </c>
      <c r="C1343" s="8" t="s">
        <v>229</v>
      </c>
      <c r="D1343" s="8" t="s">
        <v>266</v>
      </c>
      <c r="E1343" s="8" t="s">
        <v>38</v>
      </c>
      <c r="F1343" s="7" t="s">
        <v>39</v>
      </c>
      <c r="G1343" s="8" t="s">
        <v>22</v>
      </c>
      <c r="H1343" s="8" t="s">
        <v>229</v>
      </c>
      <c r="I1343" s="9">
        <v>-7683</v>
      </c>
      <c r="J1343" s="9">
        <f>'[1]Rates for Discussion'!$D$7</f>
        <v>904.65944483592443</v>
      </c>
      <c r="K1343" s="9">
        <f t="shared" si="49"/>
        <v>-3475.2492573372037</v>
      </c>
      <c r="N1343" s="12"/>
      <c r="O1343" s="13"/>
      <c r="P1343" s="13"/>
      <c r="Q1343" s="13"/>
      <c r="R1343" s="13"/>
    </row>
    <row r="1344" spans="1:18" x14ac:dyDescent="0.25">
      <c r="A1344" s="7">
        <v>2128</v>
      </c>
      <c r="B1344" s="7">
        <v>2011</v>
      </c>
      <c r="C1344" s="8" t="s">
        <v>230</v>
      </c>
      <c r="D1344" s="8" t="s">
        <v>266</v>
      </c>
      <c r="E1344" s="8" t="s">
        <v>38</v>
      </c>
      <c r="F1344" s="7" t="s">
        <v>39</v>
      </c>
      <c r="G1344" s="8" t="s">
        <v>22</v>
      </c>
      <c r="H1344" s="8" t="s">
        <v>230</v>
      </c>
      <c r="I1344" s="9">
        <v>-56370</v>
      </c>
      <c r="J1344" s="9">
        <f>'[1]Rates for Discussion'!$D$7</f>
        <v>904.65944483592443</v>
      </c>
      <c r="K1344" s="9">
        <f t="shared" si="49"/>
        <v>-25497.82645270053</v>
      </c>
      <c r="N1344" s="12"/>
      <c r="O1344" s="13"/>
      <c r="P1344" s="13"/>
      <c r="Q1344" s="13"/>
      <c r="R1344" s="13"/>
    </row>
    <row r="1345" spans="1:18" x14ac:dyDescent="0.25">
      <c r="A1345" s="7">
        <v>2129</v>
      </c>
      <c r="B1345" s="7">
        <v>2011</v>
      </c>
      <c r="C1345" s="8" t="s">
        <v>232</v>
      </c>
      <c r="D1345" s="8" t="s">
        <v>266</v>
      </c>
      <c r="E1345" s="8" t="s">
        <v>38</v>
      </c>
      <c r="F1345" s="7" t="s">
        <v>39</v>
      </c>
      <c r="G1345" s="8" t="s">
        <v>22</v>
      </c>
      <c r="H1345" s="8" t="s">
        <v>232</v>
      </c>
      <c r="I1345" s="9">
        <v>-855</v>
      </c>
      <c r="J1345" s="9">
        <f>'[1]Rates for Discussion'!$D$7</f>
        <v>904.65944483592443</v>
      </c>
      <c r="K1345" s="9">
        <f t="shared" si="49"/>
        <v>-386.74191266735772</v>
      </c>
      <c r="N1345" s="12"/>
      <c r="O1345" s="13"/>
      <c r="P1345" s="13"/>
      <c r="Q1345" s="13"/>
      <c r="R1345" s="13"/>
    </row>
    <row r="1346" spans="1:18" x14ac:dyDescent="0.25">
      <c r="A1346" s="7">
        <v>2130</v>
      </c>
      <c r="B1346" s="7">
        <v>2011</v>
      </c>
      <c r="C1346" s="8" t="s">
        <v>233</v>
      </c>
      <c r="D1346" s="8" t="s">
        <v>266</v>
      </c>
      <c r="E1346" s="8" t="s">
        <v>38</v>
      </c>
      <c r="F1346" s="7" t="s">
        <v>39</v>
      </c>
      <c r="G1346" s="8" t="s">
        <v>22</v>
      </c>
      <c r="H1346" s="8" t="s">
        <v>233</v>
      </c>
      <c r="I1346" s="9">
        <v>-1655</v>
      </c>
      <c r="J1346" s="9">
        <f>'[1]Rates for Discussion'!$D$7</f>
        <v>904.65944483592443</v>
      </c>
      <c r="K1346" s="9">
        <f t="shared" si="49"/>
        <v>-748.60569060172747</v>
      </c>
      <c r="N1346" s="12"/>
      <c r="O1346" s="13"/>
      <c r="P1346" s="13"/>
      <c r="Q1346" s="13"/>
      <c r="R1346" s="13"/>
    </row>
    <row r="1347" spans="1:18" x14ac:dyDescent="0.25">
      <c r="A1347" s="7">
        <v>2131</v>
      </c>
      <c r="B1347" s="7">
        <v>2011</v>
      </c>
      <c r="C1347" s="8" t="s">
        <v>234</v>
      </c>
      <c r="D1347" s="8" t="s">
        <v>266</v>
      </c>
      <c r="E1347" s="8" t="s">
        <v>38</v>
      </c>
      <c r="F1347" s="7" t="s">
        <v>39</v>
      </c>
      <c r="G1347" s="8" t="s">
        <v>22</v>
      </c>
      <c r="H1347" s="8" t="s">
        <v>234</v>
      </c>
      <c r="I1347" s="9">
        <v>-57339</v>
      </c>
      <c r="J1347" s="9">
        <f>'[1]Rates for Discussion'!$D$7</f>
        <v>904.65944483592443</v>
      </c>
      <c r="K1347" s="9">
        <f t="shared" si="49"/>
        <v>-25936.133953723536</v>
      </c>
      <c r="N1347" s="12"/>
      <c r="O1347" s="13"/>
      <c r="P1347" s="13"/>
      <c r="Q1347" s="13"/>
      <c r="R1347" s="13"/>
    </row>
    <row r="1348" spans="1:18" x14ac:dyDescent="0.25">
      <c r="A1348" s="7">
        <v>2132</v>
      </c>
      <c r="B1348" s="7">
        <v>2011</v>
      </c>
      <c r="C1348" s="8" t="s">
        <v>235</v>
      </c>
      <c r="D1348" s="8" t="s">
        <v>266</v>
      </c>
      <c r="E1348" s="8" t="s">
        <v>38</v>
      </c>
      <c r="F1348" s="7" t="s">
        <v>39</v>
      </c>
      <c r="G1348" s="8" t="s">
        <v>22</v>
      </c>
      <c r="H1348" s="8" t="s">
        <v>235</v>
      </c>
      <c r="I1348" s="9">
        <v>-246935</v>
      </c>
      <c r="J1348" s="9">
        <f>'[1]Rates for Discussion'!$D$7</f>
        <v>904.65944483592443</v>
      </c>
      <c r="K1348" s="9">
        <f t="shared" si="49"/>
        <v>-111696.0400052795</v>
      </c>
      <c r="N1348" s="12"/>
      <c r="O1348" s="13"/>
      <c r="P1348" s="13"/>
      <c r="Q1348" s="13"/>
      <c r="R1348" s="13"/>
    </row>
    <row r="1349" spans="1:18" x14ac:dyDescent="0.25">
      <c r="A1349" s="7">
        <v>2133</v>
      </c>
      <c r="B1349" s="7">
        <v>2011</v>
      </c>
      <c r="C1349" s="8" t="s">
        <v>236</v>
      </c>
      <c r="D1349" s="8" t="s">
        <v>266</v>
      </c>
      <c r="E1349" s="8" t="s">
        <v>38</v>
      </c>
      <c r="F1349" s="7" t="s">
        <v>39</v>
      </c>
      <c r="G1349" s="8" t="s">
        <v>22</v>
      </c>
      <c r="H1349" s="8" t="s">
        <v>236</v>
      </c>
      <c r="I1349" s="9">
        <v>-790398</v>
      </c>
      <c r="J1349" s="9">
        <f>'[1]Rates for Discussion'!$D$7</f>
        <v>904.65944483592443</v>
      </c>
      <c r="K1349" s="9">
        <f t="shared" si="49"/>
        <v>-357520.50793971255</v>
      </c>
      <c r="N1349" s="12"/>
      <c r="O1349" s="13"/>
      <c r="P1349" s="13"/>
      <c r="Q1349" s="13"/>
      <c r="R1349" s="13"/>
    </row>
    <row r="1350" spans="1:18" x14ac:dyDescent="0.25">
      <c r="A1350" s="7">
        <v>2134</v>
      </c>
      <c r="B1350" s="7">
        <v>2011</v>
      </c>
      <c r="C1350" s="8" t="s">
        <v>239</v>
      </c>
      <c r="D1350" s="8" t="s">
        <v>266</v>
      </c>
      <c r="E1350" s="8" t="s">
        <v>38</v>
      </c>
      <c r="F1350" s="7" t="s">
        <v>39</v>
      </c>
      <c r="G1350" s="8" t="s">
        <v>22</v>
      </c>
      <c r="H1350" s="8" t="s">
        <v>239</v>
      </c>
      <c r="I1350" s="9">
        <v>-251716</v>
      </c>
      <c r="J1350" s="9">
        <f>'[1]Rates for Discussion'!$D$7</f>
        <v>904.65944483592443</v>
      </c>
      <c r="K1350" s="9">
        <f t="shared" si="49"/>
        <v>-113858.62840815978</v>
      </c>
      <c r="N1350" s="12"/>
      <c r="O1350" s="13"/>
      <c r="P1350" s="13"/>
      <c r="Q1350" s="13"/>
      <c r="R1350" s="13"/>
    </row>
    <row r="1351" spans="1:18" x14ac:dyDescent="0.25">
      <c r="A1351" s="7">
        <v>2135</v>
      </c>
      <c r="B1351" s="7">
        <v>2011</v>
      </c>
      <c r="C1351" s="8" t="s">
        <v>78</v>
      </c>
      <c r="D1351" s="8" t="s">
        <v>266</v>
      </c>
      <c r="E1351" s="8" t="s">
        <v>38</v>
      </c>
      <c r="F1351" s="7" t="s">
        <v>39</v>
      </c>
      <c r="G1351" s="8" t="s">
        <v>22</v>
      </c>
      <c r="H1351" s="8" t="s">
        <v>78</v>
      </c>
      <c r="I1351" s="9">
        <v>-294366</v>
      </c>
      <c r="J1351" s="9">
        <f>'[1]Rates for Discussion'!$D$7</f>
        <v>904.65944483592443</v>
      </c>
      <c r="K1351" s="9">
        <f t="shared" si="49"/>
        <v>-133150.49106928587</v>
      </c>
      <c r="N1351" s="12"/>
      <c r="O1351" s="13"/>
      <c r="P1351" s="13"/>
      <c r="Q1351" s="13"/>
      <c r="R1351" s="13"/>
    </row>
    <row r="1352" spans="1:18" x14ac:dyDescent="0.25">
      <c r="A1352" s="7">
        <v>2136</v>
      </c>
      <c r="B1352" s="7">
        <v>2011</v>
      </c>
      <c r="C1352" s="8" t="s">
        <v>241</v>
      </c>
      <c r="D1352" s="8" t="s">
        <v>266</v>
      </c>
      <c r="E1352" s="8" t="s">
        <v>38</v>
      </c>
      <c r="F1352" s="7" t="s">
        <v>39</v>
      </c>
      <c r="G1352" s="8" t="s">
        <v>22</v>
      </c>
      <c r="H1352" s="8" t="s">
        <v>241</v>
      </c>
      <c r="I1352" s="9">
        <v>-1600</v>
      </c>
      <c r="J1352" s="9">
        <f>'[1]Rates for Discussion'!$D$7</f>
        <v>904.65944483592443</v>
      </c>
      <c r="K1352" s="9">
        <f t="shared" si="49"/>
        <v>-723.7275558687395</v>
      </c>
      <c r="N1352" s="12"/>
      <c r="O1352" s="13"/>
      <c r="P1352" s="13"/>
      <c r="Q1352" s="13"/>
      <c r="R1352" s="13"/>
    </row>
    <row r="1353" spans="1:18" x14ac:dyDescent="0.25">
      <c r="A1353" s="7">
        <v>2137</v>
      </c>
      <c r="B1353" s="7">
        <v>2011</v>
      </c>
      <c r="C1353" s="8" t="s">
        <v>242</v>
      </c>
      <c r="D1353" s="8" t="s">
        <v>266</v>
      </c>
      <c r="E1353" s="8" t="s">
        <v>38</v>
      </c>
      <c r="F1353" s="7" t="s">
        <v>39</v>
      </c>
      <c r="G1353" s="8" t="s">
        <v>22</v>
      </c>
      <c r="H1353" s="8" t="s">
        <v>242</v>
      </c>
      <c r="I1353" s="9">
        <v>-69776</v>
      </c>
      <c r="J1353" s="9">
        <f>'[1]Rates for Discussion'!$D$7</f>
        <v>904.65944483592443</v>
      </c>
      <c r="K1353" s="9">
        <f t="shared" si="49"/>
        <v>-31561.75871143573</v>
      </c>
      <c r="N1353" s="12"/>
      <c r="O1353" s="13"/>
      <c r="P1353" s="13"/>
      <c r="Q1353" s="13"/>
      <c r="R1353" s="13"/>
    </row>
    <row r="1354" spans="1:18" x14ac:dyDescent="0.25">
      <c r="A1354" s="7">
        <v>2138</v>
      </c>
      <c r="B1354" s="7">
        <v>2011</v>
      </c>
      <c r="C1354" s="8" t="s">
        <v>243</v>
      </c>
      <c r="D1354" s="8" t="s">
        <v>266</v>
      </c>
      <c r="E1354" s="8" t="s">
        <v>38</v>
      </c>
      <c r="F1354" s="7" t="s">
        <v>39</v>
      </c>
      <c r="G1354" s="8" t="s">
        <v>22</v>
      </c>
      <c r="H1354" s="8" t="s">
        <v>243</v>
      </c>
      <c r="I1354" s="9">
        <v>-69</v>
      </c>
      <c r="J1354" s="9">
        <f>'[1]Rates for Discussion'!$D$7</f>
        <v>904.65944483592443</v>
      </c>
      <c r="K1354" s="9">
        <f t="shared" si="49"/>
        <v>-31.210750846839392</v>
      </c>
      <c r="N1354" s="12"/>
      <c r="O1354" s="13"/>
      <c r="P1354" s="13"/>
      <c r="Q1354" s="13"/>
      <c r="R1354" s="13"/>
    </row>
    <row r="1355" spans="1:18" x14ac:dyDescent="0.25">
      <c r="A1355" s="7">
        <v>2139</v>
      </c>
      <c r="B1355" s="7">
        <v>2011</v>
      </c>
      <c r="C1355" s="8" t="s">
        <v>244</v>
      </c>
      <c r="D1355" s="8" t="s">
        <v>266</v>
      </c>
      <c r="E1355" s="8" t="s">
        <v>38</v>
      </c>
      <c r="F1355" s="7" t="s">
        <v>39</v>
      </c>
      <c r="G1355" s="8" t="s">
        <v>22</v>
      </c>
      <c r="H1355" s="8" t="s">
        <v>244</v>
      </c>
      <c r="I1355" s="9">
        <v>-28531</v>
      </c>
      <c r="J1355" s="9">
        <f>'[1]Rates for Discussion'!$D$7</f>
        <v>904.65944483592443</v>
      </c>
      <c r="K1355" s="9">
        <f t="shared" si="49"/>
        <v>-12905.419310306881</v>
      </c>
      <c r="N1355" s="12"/>
      <c r="O1355" s="13"/>
      <c r="P1355" s="13"/>
      <c r="Q1355" s="13"/>
      <c r="R1355" s="13"/>
    </row>
    <row r="1356" spans="1:18" x14ac:dyDescent="0.25">
      <c r="A1356" s="7">
        <v>2140</v>
      </c>
      <c r="B1356" s="7">
        <v>2011</v>
      </c>
      <c r="C1356" s="8" t="s">
        <v>245</v>
      </c>
      <c r="D1356" s="8" t="s">
        <v>266</v>
      </c>
      <c r="E1356" s="8" t="s">
        <v>38</v>
      </c>
      <c r="F1356" s="7" t="s">
        <v>39</v>
      </c>
      <c r="G1356" s="8" t="s">
        <v>22</v>
      </c>
      <c r="H1356" s="8" t="s">
        <v>245</v>
      </c>
      <c r="I1356" s="9">
        <v>-22412</v>
      </c>
      <c r="J1356" s="9">
        <f>'[1]Rates for Discussion'!$D$7</f>
        <v>904.65944483592443</v>
      </c>
      <c r="K1356" s="9">
        <f t="shared" si="49"/>
        <v>-10137.613738831369</v>
      </c>
      <c r="N1356" s="12"/>
      <c r="O1356" s="13"/>
      <c r="P1356" s="13"/>
      <c r="Q1356" s="13"/>
      <c r="R1356" s="13"/>
    </row>
    <row r="1357" spans="1:18" x14ac:dyDescent="0.25">
      <c r="A1357" s="7">
        <v>2141</v>
      </c>
      <c r="B1357" s="7">
        <v>2011</v>
      </c>
      <c r="C1357" s="8" t="s">
        <v>79</v>
      </c>
      <c r="D1357" s="8" t="s">
        <v>266</v>
      </c>
      <c r="E1357" s="8" t="s">
        <v>38</v>
      </c>
      <c r="F1357" s="7" t="s">
        <v>39</v>
      </c>
      <c r="G1357" s="8" t="s">
        <v>22</v>
      </c>
      <c r="H1357" s="8" t="s">
        <v>79</v>
      </c>
      <c r="I1357" s="9">
        <v>-23444</v>
      </c>
      <c r="J1357" s="9">
        <f>'[1]Rates for Discussion'!$D$7</f>
        <v>904.65944483592443</v>
      </c>
      <c r="K1357" s="9">
        <f t="shared" si="49"/>
        <v>-10604.418012366707</v>
      </c>
      <c r="N1357" s="12"/>
      <c r="O1357" s="13"/>
      <c r="P1357" s="13"/>
      <c r="Q1357" s="13"/>
      <c r="R1357" s="13"/>
    </row>
    <row r="1358" spans="1:18" x14ac:dyDescent="0.25">
      <c r="A1358" s="7">
        <v>2142</v>
      </c>
      <c r="B1358" s="7">
        <v>2011</v>
      </c>
      <c r="C1358" s="8" t="s">
        <v>80</v>
      </c>
      <c r="D1358" s="8" t="s">
        <v>266</v>
      </c>
      <c r="E1358" s="8" t="s">
        <v>38</v>
      </c>
      <c r="F1358" s="7" t="s">
        <v>39</v>
      </c>
      <c r="G1358" s="8" t="s">
        <v>22</v>
      </c>
      <c r="H1358" s="8" t="s">
        <v>80</v>
      </c>
      <c r="I1358" s="9">
        <v>-457267</v>
      </c>
      <c r="J1358" s="9">
        <f>'[1]Rates for Discussion'!$D$7</f>
        <v>904.65944483592443</v>
      </c>
      <c r="K1358" s="9">
        <f t="shared" si="49"/>
        <v>-206835.45518089432</v>
      </c>
      <c r="N1358" s="12"/>
      <c r="O1358" s="13"/>
      <c r="P1358" s="13"/>
      <c r="Q1358" s="13"/>
      <c r="R1358" s="13"/>
    </row>
    <row r="1359" spans="1:18" x14ac:dyDescent="0.25">
      <c r="A1359" s="7">
        <v>2143</v>
      </c>
      <c r="B1359" s="7">
        <v>2011</v>
      </c>
      <c r="C1359" s="8" t="s">
        <v>248</v>
      </c>
      <c r="D1359" s="8" t="s">
        <v>266</v>
      </c>
      <c r="E1359" s="8" t="s">
        <v>38</v>
      </c>
      <c r="F1359" s="7" t="s">
        <v>39</v>
      </c>
      <c r="G1359" s="8" t="s">
        <v>22</v>
      </c>
      <c r="H1359" s="8" t="s">
        <v>248</v>
      </c>
      <c r="I1359" s="9">
        <v>-14123</v>
      </c>
      <c r="J1359" s="9">
        <f>'[1]Rates for Discussion'!$D$7</f>
        <v>904.65944483592443</v>
      </c>
      <c r="K1359" s="9">
        <f t="shared" si="49"/>
        <v>-6388.2526697088806</v>
      </c>
      <c r="N1359" s="12"/>
      <c r="O1359" s="13"/>
      <c r="P1359" s="13"/>
      <c r="Q1359" s="13"/>
      <c r="R1359" s="13"/>
    </row>
    <row r="1360" spans="1:18" x14ac:dyDescent="0.25">
      <c r="A1360" s="7">
        <v>2144</v>
      </c>
      <c r="B1360" s="7">
        <v>2011</v>
      </c>
      <c r="C1360" s="8" t="s">
        <v>250</v>
      </c>
      <c r="D1360" s="8" t="s">
        <v>266</v>
      </c>
      <c r="E1360" s="8" t="s">
        <v>38</v>
      </c>
      <c r="F1360" s="7" t="s">
        <v>39</v>
      </c>
      <c r="G1360" s="8" t="s">
        <v>22</v>
      </c>
      <c r="H1360" s="8" t="s">
        <v>250</v>
      </c>
      <c r="I1360" s="9">
        <v>-9938</v>
      </c>
      <c r="J1360" s="9">
        <f>'[1]Rates for Discussion'!$D$7</f>
        <v>904.65944483592443</v>
      </c>
      <c r="K1360" s="9">
        <f t="shared" si="49"/>
        <v>-4495.2527813897086</v>
      </c>
      <c r="N1360" s="12"/>
      <c r="O1360" s="13"/>
      <c r="P1360" s="13"/>
      <c r="Q1360" s="13"/>
      <c r="R1360" s="13"/>
    </row>
    <row r="1361" spans="1:19" x14ac:dyDescent="0.25">
      <c r="A1361" s="7">
        <v>2145</v>
      </c>
      <c r="B1361" s="7">
        <v>2011</v>
      </c>
      <c r="C1361" s="8" t="s">
        <v>251</v>
      </c>
      <c r="D1361" s="8" t="s">
        <v>266</v>
      </c>
      <c r="E1361" s="8" t="s">
        <v>38</v>
      </c>
      <c r="F1361" s="7" t="s">
        <v>39</v>
      </c>
      <c r="G1361" s="8" t="s">
        <v>22</v>
      </c>
      <c r="H1361" s="8" t="s">
        <v>251</v>
      </c>
      <c r="I1361" s="9">
        <v>-526126</v>
      </c>
      <c r="J1361" s="9">
        <f>'[1]Rates for Discussion'!$D$7</f>
        <v>904.65944483592443</v>
      </c>
      <c r="K1361" s="9">
        <f t="shared" si="49"/>
        <v>-237982.42753687277</v>
      </c>
      <c r="N1361" s="12"/>
      <c r="O1361" s="13"/>
      <c r="P1361" s="13"/>
      <c r="Q1361" s="13"/>
      <c r="R1361" s="13"/>
    </row>
    <row r="1362" spans="1:19" x14ac:dyDescent="0.25">
      <c r="A1362" s="7">
        <v>2146</v>
      </c>
      <c r="B1362" s="7">
        <v>2011</v>
      </c>
      <c r="C1362" s="8" t="s">
        <v>81</v>
      </c>
      <c r="D1362" s="8" t="s">
        <v>266</v>
      </c>
      <c r="E1362" s="8" t="s">
        <v>38</v>
      </c>
      <c r="F1362" s="7" t="s">
        <v>39</v>
      </c>
      <c r="G1362" s="8" t="s">
        <v>22</v>
      </c>
      <c r="H1362" s="8" t="s">
        <v>81</v>
      </c>
      <c r="I1362" s="9">
        <v>-19779</v>
      </c>
      <c r="J1362" s="9">
        <f>'[1]Rates for Discussion'!$D$7</f>
        <v>904.65944483592443</v>
      </c>
      <c r="K1362" s="9">
        <f t="shared" si="49"/>
        <v>-8946.6295797048751</v>
      </c>
      <c r="N1362" s="12"/>
      <c r="O1362" s="13"/>
      <c r="P1362" s="13"/>
      <c r="Q1362" s="13"/>
      <c r="R1362" s="13"/>
    </row>
    <row r="1363" spans="1:19" x14ac:dyDescent="0.25">
      <c r="A1363" s="7">
        <v>2147</v>
      </c>
      <c r="B1363" s="7">
        <v>2011</v>
      </c>
      <c r="C1363" s="8" t="s">
        <v>253</v>
      </c>
      <c r="D1363" s="8" t="s">
        <v>266</v>
      </c>
      <c r="E1363" s="8" t="s">
        <v>38</v>
      </c>
      <c r="F1363" s="7" t="s">
        <v>39</v>
      </c>
      <c r="G1363" s="8" t="s">
        <v>22</v>
      </c>
      <c r="H1363" s="8" t="s">
        <v>253</v>
      </c>
      <c r="I1363" s="9">
        <v>-185885</v>
      </c>
      <c r="J1363" s="9">
        <f>'[1]Rates for Discussion'!$D$7</f>
        <v>904.65944483592443</v>
      </c>
      <c r="K1363" s="9">
        <f t="shared" si="49"/>
        <v>-84081.31045166291</v>
      </c>
      <c r="N1363" s="12"/>
      <c r="O1363" s="13"/>
      <c r="P1363" s="13"/>
      <c r="Q1363" s="13"/>
      <c r="R1363" s="13"/>
    </row>
    <row r="1364" spans="1:19" x14ac:dyDescent="0.25">
      <c r="A1364" s="7">
        <v>2148</v>
      </c>
      <c r="B1364" s="7">
        <v>2011</v>
      </c>
      <c r="C1364" s="8" t="s">
        <v>254</v>
      </c>
      <c r="D1364" s="8" t="s">
        <v>266</v>
      </c>
      <c r="E1364" s="8" t="s">
        <v>38</v>
      </c>
      <c r="F1364" s="7" t="s">
        <v>39</v>
      </c>
      <c r="G1364" s="8" t="s">
        <v>22</v>
      </c>
      <c r="H1364" s="8" t="s">
        <v>254</v>
      </c>
      <c r="I1364" s="9">
        <v>-3600</v>
      </c>
      <c r="J1364" s="9">
        <f>'[1]Rates for Discussion'!$D$7</f>
        <v>904.65944483592443</v>
      </c>
      <c r="K1364" s="9">
        <f t="shared" si="49"/>
        <v>-1628.3870007046639</v>
      </c>
      <c r="N1364" s="12"/>
      <c r="O1364" s="13"/>
      <c r="P1364" s="13"/>
      <c r="Q1364" s="13"/>
      <c r="R1364" s="13"/>
    </row>
    <row r="1365" spans="1:19" x14ac:dyDescent="0.25">
      <c r="A1365" s="7">
        <v>2149</v>
      </c>
      <c r="B1365" s="7">
        <v>2011</v>
      </c>
      <c r="C1365" s="8" t="s">
        <v>255</v>
      </c>
      <c r="D1365" s="8" t="s">
        <v>266</v>
      </c>
      <c r="E1365" s="8" t="s">
        <v>38</v>
      </c>
      <c r="F1365" s="7" t="s">
        <v>39</v>
      </c>
      <c r="G1365" s="8" t="s">
        <v>22</v>
      </c>
      <c r="H1365" s="8" t="s">
        <v>255</v>
      </c>
      <c r="I1365" s="9">
        <v>-19100</v>
      </c>
      <c r="J1365" s="9">
        <f>'[1]Rates for Discussion'!$D$7</f>
        <v>904.65944483592443</v>
      </c>
      <c r="K1365" s="9">
        <f t="shared" si="49"/>
        <v>-8639.4976981830787</v>
      </c>
      <c r="N1365" s="12"/>
      <c r="O1365" s="13"/>
      <c r="P1365" s="13"/>
      <c r="Q1365" s="13"/>
      <c r="R1365" s="13"/>
    </row>
    <row r="1366" spans="1:19" x14ac:dyDescent="0.25">
      <c r="A1366" s="7">
        <v>2150</v>
      </c>
      <c r="B1366" s="7">
        <v>2011</v>
      </c>
      <c r="C1366" s="8" t="s">
        <v>83</v>
      </c>
      <c r="D1366" s="8" t="s">
        <v>266</v>
      </c>
      <c r="E1366" s="8" t="s">
        <v>38</v>
      </c>
      <c r="F1366" s="7" t="s">
        <v>39</v>
      </c>
      <c r="G1366" s="8" t="s">
        <v>22</v>
      </c>
      <c r="H1366" s="8" t="s">
        <v>83</v>
      </c>
      <c r="I1366" s="9">
        <v>-212919</v>
      </c>
      <c r="J1366" s="9">
        <f>'[1]Rates for Discussion'!$D$7</f>
        <v>904.65944483592443</v>
      </c>
      <c r="K1366" s="9">
        <f t="shared" si="49"/>
        <v>-96309.592167510098</v>
      </c>
      <c r="N1366" s="12"/>
      <c r="O1366" s="13"/>
      <c r="P1366" s="13"/>
      <c r="Q1366" s="13"/>
      <c r="R1366" s="13"/>
    </row>
    <row r="1367" spans="1:19" x14ac:dyDescent="0.25">
      <c r="A1367" s="7">
        <v>2151</v>
      </c>
      <c r="B1367" s="7">
        <v>2011</v>
      </c>
      <c r="C1367" s="8" t="s">
        <v>257</v>
      </c>
      <c r="D1367" s="8" t="s">
        <v>266</v>
      </c>
      <c r="E1367" s="8" t="s">
        <v>38</v>
      </c>
      <c r="F1367" s="7" t="s">
        <v>39</v>
      </c>
      <c r="G1367" s="8" t="s">
        <v>22</v>
      </c>
      <c r="H1367" s="8" t="s">
        <v>257</v>
      </c>
      <c r="I1367" s="9">
        <v>-14806</v>
      </c>
      <c r="J1367" s="9">
        <f>'[1]Rates for Discussion'!$D$7</f>
        <v>904.65944483592443</v>
      </c>
      <c r="K1367" s="9">
        <f t="shared" si="49"/>
        <v>-6697.193870120348</v>
      </c>
      <c r="N1367" s="12"/>
      <c r="O1367" s="13"/>
      <c r="P1367" s="13"/>
      <c r="Q1367" s="13"/>
      <c r="R1367" s="13"/>
    </row>
    <row r="1368" spans="1:19" x14ac:dyDescent="0.25">
      <c r="A1368" s="7">
        <v>2152</v>
      </c>
      <c r="B1368" s="7">
        <v>2011</v>
      </c>
      <c r="C1368" s="8" t="s">
        <v>260</v>
      </c>
      <c r="D1368" s="8" t="s">
        <v>266</v>
      </c>
      <c r="E1368" s="8" t="s">
        <v>38</v>
      </c>
      <c r="F1368" s="7" t="s">
        <v>39</v>
      </c>
      <c r="G1368" s="8" t="s">
        <v>22</v>
      </c>
      <c r="H1368" s="8" t="s">
        <v>260</v>
      </c>
      <c r="I1368" s="9">
        <v>-24869</v>
      </c>
      <c r="J1368" s="9">
        <f>'[1]Rates for Discussion'!$D$7</f>
        <v>904.65944483592443</v>
      </c>
      <c r="K1368" s="9">
        <f t="shared" si="49"/>
        <v>-11248.987866812302</v>
      </c>
      <c r="N1368" s="12"/>
      <c r="O1368" s="13"/>
      <c r="P1368" s="13"/>
      <c r="Q1368" s="13"/>
      <c r="R1368" s="13"/>
    </row>
    <row r="1369" spans="1:19" x14ac:dyDescent="0.25">
      <c r="A1369" s="7">
        <v>2153</v>
      </c>
      <c r="B1369" s="7">
        <v>2011</v>
      </c>
      <c r="C1369" s="8" t="s">
        <v>263</v>
      </c>
      <c r="D1369" s="8" t="s">
        <v>266</v>
      </c>
      <c r="E1369" s="8" t="s">
        <v>38</v>
      </c>
      <c r="F1369" s="7" t="s">
        <v>39</v>
      </c>
      <c r="G1369" s="8" t="s">
        <v>22</v>
      </c>
      <c r="H1369" s="8" t="s">
        <v>263</v>
      </c>
      <c r="I1369" s="9">
        <v>-1265</v>
      </c>
      <c r="J1369" s="9">
        <f>'[1]Rates for Discussion'!$D$7</f>
        <v>904.65944483592443</v>
      </c>
      <c r="K1369" s="9">
        <f>(I1369*J1369)/2000</f>
        <v>-572.19709885872226</v>
      </c>
      <c r="N1369" s="12"/>
      <c r="O1369" s="13"/>
      <c r="P1369" s="13"/>
      <c r="Q1369" s="13"/>
      <c r="R1369" s="13"/>
    </row>
    <row r="1370" spans="1:19" x14ac:dyDescent="0.25">
      <c r="A1370" s="7">
        <v>2209</v>
      </c>
      <c r="B1370" s="7">
        <v>2012</v>
      </c>
      <c r="C1370" s="8" t="s">
        <v>18</v>
      </c>
      <c r="D1370" s="8" t="s">
        <v>19</v>
      </c>
      <c r="E1370" s="8" t="s">
        <v>20</v>
      </c>
      <c r="F1370" s="7" t="s">
        <v>21</v>
      </c>
      <c r="G1370" s="8" t="s">
        <v>22</v>
      </c>
      <c r="H1370" s="8" t="s">
        <v>18</v>
      </c>
      <c r="I1370" s="9">
        <v>49582.500999999997</v>
      </c>
      <c r="J1370" s="10">
        <v>0</v>
      </c>
      <c r="K1370" s="10">
        <f>(J1370*I1370)/2000</f>
        <v>0</v>
      </c>
      <c r="L1370" s="10"/>
      <c r="M1370" s="11" t="s">
        <v>23</v>
      </c>
      <c r="N1370" s="12"/>
      <c r="O1370" s="13"/>
      <c r="P1370" s="13"/>
      <c r="Q1370" s="13"/>
      <c r="R1370" s="13"/>
    </row>
    <row r="1371" spans="1:19" x14ac:dyDescent="0.25">
      <c r="A1371" s="7">
        <v>2210</v>
      </c>
      <c r="B1371" s="7">
        <v>2012</v>
      </c>
      <c r="C1371" s="8" t="s">
        <v>24</v>
      </c>
      <c r="D1371" s="8" t="s">
        <v>19</v>
      </c>
      <c r="E1371" s="8" t="s">
        <v>20</v>
      </c>
      <c r="F1371" s="7" t="s">
        <v>21</v>
      </c>
      <c r="G1371" s="8" t="s">
        <v>22</v>
      </c>
      <c r="H1371" s="8" t="s">
        <v>24</v>
      </c>
      <c r="I1371" s="9">
        <v>349273.41600000003</v>
      </c>
      <c r="J1371" s="10">
        <v>0</v>
      </c>
      <c r="K1371" s="10">
        <f>(J1371*I1371)/2000</f>
        <v>0</v>
      </c>
      <c r="L1371" s="10"/>
      <c r="M1371" s="11" t="s">
        <v>23</v>
      </c>
      <c r="N1371" s="12"/>
      <c r="O1371" s="13"/>
      <c r="P1371" s="13"/>
      <c r="Q1371" s="13"/>
      <c r="R1371" s="13"/>
    </row>
    <row r="1372" spans="1:19" x14ac:dyDescent="0.25">
      <c r="A1372" s="7">
        <v>2211</v>
      </c>
      <c r="B1372" s="7">
        <v>2012</v>
      </c>
      <c r="C1372" s="8" t="s">
        <v>25</v>
      </c>
      <c r="D1372" s="8" t="s">
        <v>19</v>
      </c>
      <c r="E1372" s="8" t="s">
        <v>20</v>
      </c>
      <c r="F1372" s="7" t="s">
        <v>21</v>
      </c>
      <c r="G1372" s="8" t="s">
        <v>22</v>
      </c>
      <c r="H1372" s="8" t="s">
        <v>25</v>
      </c>
      <c r="I1372" s="9">
        <v>-1203.3699999999999</v>
      </c>
      <c r="J1372" s="10">
        <v>0</v>
      </c>
      <c r="K1372" s="10">
        <f>(J1372*I1372)/2000</f>
        <v>0</v>
      </c>
      <c r="L1372" s="10"/>
      <c r="M1372" s="11" t="s">
        <v>23</v>
      </c>
      <c r="N1372" s="12"/>
      <c r="O1372" s="13"/>
      <c r="P1372" s="13"/>
      <c r="Q1372" s="13"/>
      <c r="R1372" s="13"/>
    </row>
    <row r="1373" spans="1:19" x14ac:dyDescent="0.25">
      <c r="A1373" s="7">
        <v>2212</v>
      </c>
      <c r="B1373" s="7">
        <v>2012</v>
      </c>
      <c r="C1373" s="8" t="s">
        <v>26</v>
      </c>
      <c r="D1373" s="8" t="s">
        <v>19</v>
      </c>
      <c r="E1373" s="8" t="s">
        <v>20</v>
      </c>
      <c r="F1373" s="7" t="s">
        <v>21</v>
      </c>
      <c r="G1373" s="8" t="s">
        <v>22</v>
      </c>
      <c r="H1373" s="8" t="s">
        <v>26</v>
      </c>
      <c r="I1373" s="9">
        <v>-636.02</v>
      </c>
      <c r="J1373" s="10">
        <v>0</v>
      </c>
      <c r="K1373" s="10">
        <f>(J1373*I1373)/2000</f>
        <v>0</v>
      </c>
      <c r="L1373" s="10"/>
      <c r="M1373" s="11" t="s">
        <v>23</v>
      </c>
      <c r="N1373" s="12"/>
      <c r="O1373" s="13"/>
      <c r="P1373" s="13"/>
      <c r="Q1373" s="13"/>
      <c r="R1373" s="13"/>
    </row>
    <row r="1374" spans="1:19" x14ac:dyDescent="0.25">
      <c r="A1374" s="7">
        <v>2214</v>
      </c>
      <c r="B1374" s="7">
        <v>2012</v>
      </c>
      <c r="C1374" s="8" t="s">
        <v>27</v>
      </c>
      <c r="D1374" s="8" t="s">
        <v>19</v>
      </c>
      <c r="E1374" s="8" t="s">
        <v>20</v>
      </c>
      <c r="F1374" s="7" t="s">
        <v>21</v>
      </c>
      <c r="G1374" s="8" t="s">
        <v>22</v>
      </c>
      <c r="H1374" s="8" t="s">
        <v>27</v>
      </c>
      <c r="I1374" s="9">
        <v>349723.13699999999</v>
      </c>
      <c r="J1374" s="10">
        <v>0</v>
      </c>
      <c r="K1374" s="10">
        <f>(J1374*I1374)/2000</f>
        <v>0</v>
      </c>
      <c r="L1374" s="10"/>
      <c r="M1374" s="11" t="s">
        <v>23</v>
      </c>
      <c r="N1374" s="12"/>
      <c r="O1374" s="13"/>
      <c r="P1374" s="13"/>
      <c r="Q1374" s="13"/>
      <c r="R1374" s="13"/>
    </row>
    <row r="1375" spans="1:19" x14ac:dyDescent="0.2">
      <c r="A1375" s="7">
        <v>2217</v>
      </c>
      <c r="B1375" s="7">
        <v>2012</v>
      </c>
      <c r="C1375" s="8" t="s">
        <v>55</v>
      </c>
      <c r="D1375" s="8" t="s">
        <v>56</v>
      </c>
      <c r="E1375" s="8" t="s">
        <v>20</v>
      </c>
      <c r="F1375" s="7" t="s">
        <v>57</v>
      </c>
      <c r="G1375" s="8" t="s">
        <v>22</v>
      </c>
      <c r="H1375" s="8" t="s">
        <v>55</v>
      </c>
      <c r="I1375" s="9">
        <v>1424335.0120000001</v>
      </c>
      <c r="J1375" s="9">
        <f>(K1375*2000)/I1375</f>
        <v>2349.8257362489862</v>
      </c>
      <c r="K1375" s="9">
        <f>L1375*1.102311</f>
        <v>1673469.5341190542</v>
      </c>
      <c r="L1375" s="9">
        <v>1518146.452425</v>
      </c>
      <c r="M1375" s="14"/>
      <c r="N1375" s="12"/>
      <c r="O1375" s="13"/>
      <c r="P1375" s="13"/>
      <c r="Q1375" s="13"/>
      <c r="R1375" s="13"/>
      <c r="S1375" s="7" t="s">
        <v>62</v>
      </c>
    </row>
    <row r="1376" spans="1:19" x14ac:dyDescent="0.2">
      <c r="A1376" s="7">
        <v>2218</v>
      </c>
      <c r="B1376" s="7">
        <v>2012</v>
      </c>
      <c r="C1376" s="8" t="s">
        <v>63</v>
      </c>
      <c r="D1376" s="8" t="s">
        <v>56</v>
      </c>
      <c r="E1376" s="8" t="s">
        <v>20</v>
      </c>
      <c r="F1376" s="7" t="s">
        <v>57</v>
      </c>
      <c r="G1376" s="8" t="s">
        <v>22</v>
      </c>
      <c r="H1376" s="8" t="s">
        <v>63</v>
      </c>
      <c r="I1376" s="9">
        <v>2385189</v>
      </c>
      <c r="J1376" s="9">
        <f>(K1376*2000)/I1376</f>
        <v>2393.7645012833036</v>
      </c>
      <c r="K1376" s="9">
        <f>L1376*1.102311</f>
        <v>2854790.3785257111</v>
      </c>
      <c r="L1376" s="9">
        <v>2589822.997798</v>
      </c>
      <c r="M1376" s="14"/>
      <c r="N1376" s="12"/>
      <c r="O1376" s="13"/>
      <c r="P1376" s="13"/>
      <c r="Q1376" s="13"/>
      <c r="R1376" s="13"/>
      <c r="S1376" s="7" t="s">
        <v>62</v>
      </c>
    </row>
    <row r="1377" spans="1:19" x14ac:dyDescent="0.25">
      <c r="A1377" s="7">
        <v>2219</v>
      </c>
      <c r="B1377" s="7">
        <v>2012</v>
      </c>
      <c r="C1377" s="8" t="s">
        <v>37</v>
      </c>
      <c r="D1377" s="8" t="s">
        <v>56</v>
      </c>
      <c r="E1377" s="8" t="s">
        <v>38</v>
      </c>
      <c r="F1377" s="7" t="s">
        <v>39</v>
      </c>
      <c r="G1377" s="8" t="s">
        <v>22</v>
      </c>
      <c r="H1377" s="8" t="s">
        <v>37</v>
      </c>
      <c r="I1377" s="9">
        <v>-52.36</v>
      </c>
      <c r="J1377" s="10">
        <f>'[1]Rates for Discussion'!$D$6</f>
        <v>903.13346574503635</v>
      </c>
      <c r="K1377" s="9">
        <f>(I1377*J1377)/2000</f>
        <v>-23.644034133205054</v>
      </c>
      <c r="N1377" s="12"/>
      <c r="O1377" s="13"/>
      <c r="P1377" s="13"/>
      <c r="Q1377" s="13"/>
      <c r="R1377" s="13"/>
    </row>
    <row r="1378" spans="1:19" x14ac:dyDescent="0.25">
      <c r="A1378" s="7">
        <v>2220</v>
      </c>
      <c r="B1378" s="7">
        <v>2012</v>
      </c>
      <c r="C1378" s="8" t="s">
        <v>40</v>
      </c>
      <c r="D1378" s="8" t="s">
        <v>56</v>
      </c>
      <c r="E1378" s="8" t="s">
        <v>20</v>
      </c>
      <c r="F1378" s="7" t="s">
        <v>41</v>
      </c>
      <c r="G1378" s="8" t="s">
        <v>22</v>
      </c>
      <c r="H1378" s="8" t="s">
        <v>40</v>
      </c>
      <c r="I1378" s="9">
        <v>108457.06999999999</v>
      </c>
      <c r="J1378" s="9">
        <f t="shared" ref="J1378:J1384" si="50">(K1378*2000)/I1378</f>
        <v>1049.4122071397105</v>
      </c>
      <c r="K1378" s="9">
        <f t="shared" ref="K1378:K1384" si="51">L1378*1.102311</f>
        <v>56908.086604303033</v>
      </c>
      <c r="L1378" s="9">
        <v>51626.162312</v>
      </c>
      <c r="N1378" s="12"/>
      <c r="O1378" s="13"/>
      <c r="P1378" s="13"/>
      <c r="Q1378" s="13"/>
      <c r="R1378" s="13"/>
      <c r="S1378" s="7" t="s">
        <v>35</v>
      </c>
    </row>
    <row r="1379" spans="1:19" x14ac:dyDescent="0.25">
      <c r="A1379" s="7">
        <v>2221</v>
      </c>
      <c r="B1379" s="7">
        <v>2012</v>
      </c>
      <c r="C1379" s="8" t="s">
        <v>42</v>
      </c>
      <c r="D1379" s="8" t="s">
        <v>56</v>
      </c>
      <c r="E1379" s="8" t="s">
        <v>20</v>
      </c>
      <c r="F1379" s="7" t="s">
        <v>41</v>
      </c>
      <c r="G1379" s="8" t="s">
        <v>22</v>
      </c>
      <c r="H1379" s="8" t="s">
        <v>42</v>
      </c>
      <c r="I1379" s="9">
        <v>1607.07</v>
      </c>
      <c r="J1379" s="9">
        <f t="shared" si="50"/>
        <v>19630.897386131426</v>
      </c>
      <c r="K1379" s="9">
        <f t="shared" si="51"/>
        <v>15774.113131165115</v>
      </c>
      <c r="L1379" s="9">
        <v>14310.038755999998</v>
      </c>
      <c r="N1379" s="12"/>
      <c r="O1379" s="13"/>
      <c r="P1379" s="13"/>
      <c r="Q1379" s="13"/>
      <c r="R1379" s="13"/>
      <c r="S1379" s="7" t="s">
        <v>35</v>
      </c>
    </row>
    <row r="1380" spans="1:19" x14ac:dyDescent="0.25">
      <c r="A1380" s="7">
        <v>2222</v>
      </c>
      <c r="B1380" s="7">
        <v>2012</v>
      </c>
      <c r="C1380" s="8" t="s">
        <v>43</v>
      </c>
      <c r="D1380" s="8" t="s">
        <v>56</v>
      </c>
      <c r="E1380" s="8" t="s">
        <v>20</v>
      </c>
      <c r="F1380" s="7" t="s">
        <v>41</v>
      </c>
      <c r="G1380" s="8" t="s">
        <v>22</v>
      </c>
      <c r="H1380" s="8" t="s">
        <v>43</v>
      </c>
      <c r="I1380" s="9">
        <v>175177.486</v>
      </c>
      <c r="J1380" s="9">
        <f t="shared" si="50"/>
        <v>1749.2870770111949</v>
      </c>
      <c r="K1380" s="9">
        <f t="shared" si="51"/>
        <v>153217.85622155474</v>
      </c>
      <c r="L1380" s="9">
        <v>138996.94026600002</v>
      </c>
      <c r="N1380" s="12"/>
      <c r="O1380" s="13"/>
      <c r="P1380" s="13"/>
      <c r="Q1380" s="13"/>
      <c r="R1380" s="13"/>
      <c r="S1380" s="7" t="s">
        <v>35</v>
      </c>
    </row>
    <row r="1381" spans="1:19" x14ac:dyDescent="0.25">
      <c r="A1381" s="7">
        <v>2223</v>
      </c>
      <c r="B1381" s="7">
        <v>2012</v>
      </c>
      <c r="C1381" s="8" t="s">
        <v>47</v>
      </c>
      <c r="D1381" s="8" t="s">
        <v>56</v>
      </c>
      <c r="E1381" s="8" t="s">
        <v>20</v>
      </c>
      <c r="F1381" s="7" t="s">
        <v>41</v>
      </c>
      <c r="G1381" s="8" t="s">
        <v>22</v>
      </c>
      <c r="H1381" s="8" t="s">
        <v>47</v>
      </c>
      <c r="I1381" s="9">
        <v>909496.56500000006</v>
      </c>
      <c r="J1381" s="9">
        <f t="shared" si="50"/>
        <v>788.66119728262413</v>
      </c>
      <c r="K1381" s="9">
        <f t="shared" si="51"/>
        <v>358642.32493866701</v>
      </c>
      <c r="L1381" s="9">
        <v>325354.93607399997</v>
      </c>
      <c r="N1381" s="12"/>
      <c r="O1381" s="13"/>
      <c r="P1381" s="13"/>
      <c r="Q1381" s="13"/>
      <c r="R1381" s="13"/>
      <c r="S1381" s="7" t="s">
        <v>35</v>
      </c>
    </row>
    <row r="1382" spans="1:19" x14ac:dyDescent="0.25">
      <c r="A1382" s="7">
        <v>2224</v>
      </c>
      <c r="B1382" s="7">
        <v>2012</v>
      </c>
      <c r="C1382" s="8" t="s">
        <v>51</v>
      </c>
      <c r="D1382" s="8" t="s">
        <v>56</v>
      </c>
      <c r="E1382" s="8" t="s">
        <v>20</v>
      </c>
      <c r="F1382" s="7" t="s">
        <v>41</v>
      </c>
      <c r="G1382" s="8" t="s">
        <v>22</v>
      </c>
      <c r="H1382" s="8" t="s">
        <v>51</v>
      </c>
      <c r="I1382" s="9">
        <v>1098069.3709999998</v>
      </c>
      <c r="J1382" s="9">
        <f t="shared" si="50"/>
        <v>870.20470928410623</v>
      </c>
      <c r="K1382" s="9">
        <f t="shared" si="51"/>
        <v>477772.5688824181</v>
      </c>
      <c r="L1382" s="9">
        <v>433428.10593600001</v>
      </c>
      <c r="N1382" s="12"/>
      <c r="O1382" s="13"/>
      <c r="P1382" s="13"/>
      <c r="Q1382" s="13"/>
      <c r="R1382" s="13"/>
      <c r="S1382" s="7" t="s">
        <v>35</v>
      </c>
    </row>
    <row r="1383" spans="1:19" x14ac:dyDescent="0.25">
      <c r="A1383" s="7">
        <v>2225</v>
      </c>
      <c r="B1383" s="7">
        <v>2012</v>
      </c>
      <c r="C1383" s="8" t="s">
        <v>52</v>
      </c>
      <c r="D1383" s="8" t="s">
        <v>56</v>
      </c>
      <c r="E1383" s="8" t="s">
        <v>20</v>
      </c>
      <c r="F1383" s="7" t="s">
        <v>41</v>
      </c>
      <c r="G1383" s="8" t="s">
        <v>22</v>
      </c>
      <c r="H1383" s="8" t="s">
        <v>52</v>
      </c>
      <c r="I1383" s="9">
        <v>223749.87400000001</v>
      </c>
      <c r="J1383" s="9">
        <f t="shared" si="50"/>
        <v>1049.718162234019</v>
      </c>
      <c r="K1383" s="9">
        <f t="shared" si="51"/>
        <v>117437.15326768665</v>
      </c>
      <c r="L1383" s="9">
        <v>106537.223404</v>
      </c>
      <c r="N1383" s="12"/>
      <c r="O1383" s="13"/>
      <c r="P1383" s="13"/>
      <c r="Q1383" s="13"/>
      <c r="R1383" s="13"/>
      <c r="S1383" s="7" t="s">
        <v>35</v>
      </c>
    </row>
    <row r="1384" spans="1:19" x14ac:dyDescent="0.25">
      <c r="A1384" s="7">
        <v>2228</v>
      </c>
      <c r="B1384" s="7">
        <v>2012</v>
      </c>
      <c r="C1384" s="8" t="s">
        <v>28</v>
      </c>
      <c r="D1384" s="8" t="s">
        <v>29</v>
      </c>
      <c r="E1384" s="8" t="s">
        <v>20</v>
      </c>
      <c r="F1384" s="7" t="s">
        <v>30</v>
      </c>
      <c r="G1384" s="8" t="s">
        <v>22</v>
      </c>
      <c r="H1384" s="8" t="s">
        <v>28</v>
      </c>
      <c r="I1384" s="9">
        <v>298.26</v>
      </c>
      <c r="J1384" s="9">
        <f t="shared" si="50"/>
        <v>72576.7303584982</v>
      </c>
      <c r="K1384" s="9">
        <f t="shared" si="51"/>
        <v>10823.367798362837</v>
      </c>
      <c r="L1384" s="9">
        <v>9818.7968716295454</v>
      </c>
      <c r="N1384" s="12"/>
      <c r="O1384" s="13"/>
      <c r="P1384" s="13"/>
      <c r="Q1384" s="13"/>
      <c r="R1384" s="13"/>
      <c r="S1384" s="7" t="s">
        <v>35</v>
      </c>
    </row>
    <row r="1385" spans="1:19" x14ac:dyDescent="0.25">
      <c r="A1385" s="7">
        <v>2229</v>
      </c>
      <c r="B1385" s="7">
        <v>2012</v>
      </c>
      <c r="C1385" s="8" t="s">
        <v>37</v>
      </c>
      <c r="D1385" s="8" t="s">
        <v>29</v>
      </c>
      <c r="E1385" s="8" t="s">
        <v>38</v>
      </c>
      <c r="F1385" s="7" t="s">
        <v>39</v>
      </c>
      <c r="G1385" s="8" t="s">
        <v>22</v>
      </c>
      <c r="H1385" s="8" t="s">
        <v>37</v>
      </c>
      <c r="I1385" s="9">
        <v>-101.64</v>
      </c>
      <c r="J1385" s="10">
        <f>'[1]Rates for Discussion'!$D$6</f>
        <v>903.13346574503635</v>
      </c>
      <c r="K1385" s="9">
        <f>(I1385*J1385)/2000</f>
        <v>-45.897242729162748</v>
      </c>
      <c r="N1385" s="12"/>
      <c r="O1385" s="13"/>
      <c r="P1385" s="13"/>
      <c r="Q1385" s="13"/>
      <c r="R1385" s="13"/>
    </row>
    <row r="1386" spans="1:19" x14ac:dyDescent="0.25">
      <c r="A1386" s="7">
        <v>2233</v>
      </c>
      <c r="B1386" s="7">
        <v>2012</v>
      </c>
      <c r="C1386" s="8" t="s">
        <v>44</v>
      </c>
      <c r="D1386" s="8" t="s">
        <v>29</v>
      </c>
      <c r="E1386" s="8" t="s">
        <v>20</v>
      </c>
      <c r="F1386" s="7" t="s">
        <v>41</v>
      </c>
      <c r="G1386" s="8" t="s">
        <v>22</v>
      </c>
      <c r="H1386" s="8" t="s">
        <v>44</v>
      </c>
      <c r="I1386" s="9">
        <v>17192.718000000001</v>
      </c>
      <c r="J1386" s="9">
        <f>(K1386*2000)/I1386</f>
        <v>14670.939396443593</v>
      </c>
      <c r="K1386" s="9">
        <f>L1386*1.102311</f>
        <v>126116.66191907245</v>
      </c>
      <c r="L1386" s="9">
        <v>114411.1434241992</v>
      </c>
      <c r="N1386" s="12"/>
      <c r="O1386" s="13"/>
      <c r="P1386" s="13"/>
      <c r="Q1386" s="13"/>
      <c r="R1386" s="13"/>
      <c r="S1386" s="7" t="s">
        <v>35</v>
      </c>
    </row>
    <row r="1387" spans="1:19" x14ac:dyDescent="0.25">
      <c r="A1387" s="7">
        <v>2234</v>
      </c>
      <c r="B1387" s="7">
        <v>2012</v>
      </c>
      <c r="C1387" s="8" t="s">
        <v>45</v>
      </c>
      <c r="D1387" s="8" t="s">
        <v>29</v>
      </c>
      <c r="E1387" s="8" t="s">
        <v>20</v>
      </c>
      <c r="F1387" s="7" t="s">
        <v>41</v>
      </c>
      <c r="G1387" s="8" t="s">
        <v>22</v>
      </c>
      <c r="H1387" s="8" t="s">
        <v>45</v>
      </c>
      <c r="I1387" s="9">
        <v>25360</v>
      </c>
      <c r="J1387" s="9">
        <f>(K1387*2000)/I1387</f>
        <v>1266.8699948920128</v>
      </c>
      <c r="K1387" s="9">
        <f>L1387*1.102311</f>
        <v>16063.91153523072</v>
      </c>
      <c r="L1387" s="9">
        <v>14572.93952</v>
      </c>
      <c r="N1387" s="12"/>
      <c r="O1387" s="13"/>
      <c r="P1387" s="13"/>
      <c r="Q1387" s="13"/>
      <c r="R1387" s="13"/>
      <c r="S1387" s="7" t="s">
        <v>35</v>
      </c>
    </row>
    <row r="1388" spans="1:19" x14ac:dyDescent="0.25">
      <c r="A1388" s="7">
        <v>2235</v>
      </c>
      <c r="B1388" s="7">
        <v>2012</v>
      </c>
      <c r="C1388" s="8" t="s">
        <v>46</v>
      </c>
      <c r="D1388" s="8" t="s">
        <v>29</v>
      </c>
      <c r="E1388" s="8" t="s">
        <v>20</v>
      </c>
      <c r="F1388" s="7" t="s">
        <v>41</v>
      </c>
      <c r="G1388" s="8" t="s">
        <v>22</v>
      </c>
      <c r="H1388" s="8" t="s">
        <v>46</v>
      </c>
      <c r="I1388" s="9">
        <v>31650.31</v>
      </c>
      <c r="J1388" s="9">
        <f>(K1388*2000)/I1388</f>
        <v>2994.5387814226269</v>
      </c>
      <c r="K1388" s="9">
        <f>L1388*1.102311</f>
        <v>47389.040369524198</v>
      </c>
      <c r="L1388" s="9">
        <v>42990.626392664315</v>
      </c>
      <c r="N1388" s="12"/>
      <c r="O1388" s="13"/>
      <c r="P1388" s="13"/>
      <c r="Q1388" s="13"/>
      <c r="R1388" s="13"/>
      <c r="S1388" s="7" t="s">
        <v>35</v>
      </c>
    </row>
    <row r="1389" spans="1:19" x14ac:dyDescent="0.25">
      <c r="A1389" s="7">
        <v>2237</v>
      </c>
      <c r="B1389" s="7">
        <v>2012</v>
      </c>
      <c r="C1389" s="8" t="s">
        <v>48</v>
      </c>
      <c r="D1389" s="8" t="s">
        <v>29</v>
      </c>
      <c r="E1389" s="8" t="s">
        <v>20</v>
      </c>
      <c r="F1389" s="7" t="s">
        <v>21</v>
      </c>
      <c r="G1389" s="8" t="s">
        <v>22</v>
      </c>
      <c r="H1389" s="8" t="s">
        <v>48</v>
      </c>
      <c r="I1389" s="9">
        <v>430639.962</v>
      </c>
      <c r="J1389" s="10">
        <v>0</v>
      </c>
      <c r="K1389" s="10">
        <f>(J1389*I1389)/2000</f>
        <v>0</v>
      </c>
      <c r="L1389" s="10"/>
      <c r="M1389" s="11" t="s">
        <v>49</v>
      </c>
      <c r="N1389" s="12"/>
      <c r="O1389" s="13"/>
      <c r="P1389" s="13"/>
      <c r="Q1389" s="13"/>
      <c r="R1389" s="13"/>
    </row>
    <row r="1390" spans="1:19" x14ac:dyDescent="0.25">
      <c r="A1390" s="7">
        <v>2238</v>
      </c>
      <c r="B1390" s="7">
        <v>2012</v>
      </c>
      <c r="C1390" s="8" t="s">
        <v>50</v>
      </c>
      <c r="D1390" s="8" t="s">
        <v>29</v>
      </c>
      <c r="E1390" s="8" t="s">
        <v>20</v>
      </c>
      <c r="F1390" s="7" t="s">
        <v>21</v>
      </c>
      <c r="G1390" s="8" t="s">
        <v>22</v>
      </c>
      <c r="H1390" s="8" t="s">
        <v>50</v>
      </c>
      <c r="I1390" s="9">
        <v>714783.17700000003</v>
      </c>
      <c r="J1390" s="10">
        <v>0</v>
      </c>
      <c r="K1390" s="10">
        <f>(J1390*I1390)/2000</f>
        <v>0</v>
      </c>
      <c r="L1390" s="10"/>
      <c r="M1390" s="11" t="s">
        <v>49</v>
      </c>
      <c r="N1390" s="12"/>
      <c r="O1390" s="13"/>
      <c r="P1390" s="13"/>
      <c r="Q1390" s="13"/>
      <c r="R1390" s="13"/>
    </row>
    <row r="1391" spans="1:19" x14ac:dyDescent="0.25">
      <c r="A1391" s="7">
        <v>2245</v>
      </c>
      <c r="B1391" s="7">
        <v>2012</v>
      </c>
      <c r="C1391" s="8" t="s">
        <v>53</v>
      </c>
      <c r="D1391" s="8" t="s">
        <v>29</v>
      </c>
      <c r="E1391" s="8" t="s">
        <v>20</v>
      </c>
      <c r="F1391" s="7" t="s">
        <v>41</v>
      </c>
      <c r="G1391" s="8" t="s">
        <v>22</v>
      </c>
      <c r="H1391" s="8" t="s">
        <v>53</v>
      </c>
      <c r="I1391" s="9">
        <v>29277.7</v>
      </c>
      <c r="J1391" s="9">
        <f>(K1391*2000)/I1391</f>
        <v>5720.0200830619897</v>
      </c>
      <c r="K1391" s="9">
        <f>L1391*1.102311</f>
        <v>83734.515992932007</v>
      </c>
      <c r="L1391" s="9">
        <v>75962.696546557185</v>
      </c>
      <c r="N1391" s="12"/>
      <c r="O1391" s="13"/>
      <c r="P1391" s="13"/>
      <c r="Q1391" s="13"/>
      <c r="R1391" s="13"/>
      <c r="S1391" s="7" t="s">
        <v>35</v>
      </c>
    </row>
    <row r="1392" spans="1:19" x14ac:dyDescent="0.25">
      <c r="A1392" s="7">
        <v>2246</v>
      </c>
      <c r="B1392" s="7">
        <v>2012</v>
      </c>
      <c r="C1392" s="8" t="s">
        <v>54</v>
      </c>
      <c r="D1392" s="8" t="s">
        <v>29</v>
      </c>
      <c r="E1392" s="8" t="s">
        <v>20</v>
      </c>
      <c r="F1392" s="7" t="s">
        <v>21</v>
      </c>
      <c r="G1392" s="8" t="s">
        <v>22</v>
      </c>
      <c r="H1392" s="8" t="s">
        <v>54</v>
      </c>
      <c r="I1392" s="9">
        <v>677389.93</v>
      </c>
      <c r="J1392" s="10">
        <v>0</v>
      </c>
      <c r="K1392" s="10">
        <f>(J1392*I1392)/2000</f>
        <v>0</v>
      </c>
      <c r="L1392" s="10"/>
      <c r="M1392" s="11" t="s">
        <v>49</v>
      </c>
      <c r="N1392" s="12"/>
      <c r="O1392" s="13"/>
      <c r="P1392" s="13"/>
      <c r="Q1392" s="13"/>
      <c r="R1392" s="13"/>
    </row>
    <row r="1393" spans="1:18" x14ac:dyDescent="0.25">
      <c r="A1393" s="7">
        <v>2248</v>
      </c>
      <c r="B1393" s="7">
        <v>2012</v>
      </c>
      <c r="C1393" s="8" t="s">
        <v>89</v>
      </c>
      <c r="D1393" s="8" t="s">
        <v>90</v>
      </c>
      <c r="E1393" s="8" t="s">
        <v>91</v>
      </c>
      <c r="F1393" s="7" t="s">
        <v>21</v>
      </c>
      <c r="G1393" s="8" t="s">
        <v>22</v>
      </c>
      <c r="H1393" s="8" t="s">
        <v>89</v>
      </c>
      <c r="I1393" s="9">
        <v>190.13800000000001</v>
      </c>
      <c r="J1393" s="10">
        <v>0</v>
      </c>
      <c r="K1393" s="10">
        <f>(J1393*I1393)/2000</f>
        <v>0</v>
      </c>
      <c r="L1393" s="10"/>
      <c r="M1393" s="11" t="s">
        <v>49</v>
      </c>
      <c r="N1393" s="12"/>
      <c r="O1393" s="13"/>
      <c r="P1393" s="13"/>
      <c r="Q1393" s="13"/>
      <c r="R1393" s="13"/>
    </row>
    <row r="1394" spans="1:18" x14ac:dyDescent="0.25">
      <c r="A1394" s="7">
        <v>2249</v>
      </c>
      <c r="B1394" s="7">
        <v>2012</v>
      </c>
      <c r="C1394" s="8" t="s">
        <v>92</v>
      </c>
      <c r="D1394" s="8" t="s">
        <v>90</v>
      </c>
      <c r="E1394" s="8" t="s">
        <v>91</v>
      </c>
      <c r="F1394" s="7" t="s">
        <v>39</v>
      </c>
      <c r="G1394" s="8" t="s">
        <v>22</v>
      </c>
      <c r="H1394" s="8" t="s">
        <v>92</v>
      </c>
      <c r="I1394" s="9">
        <v>217875</v>
      </c>
      <c r="J1394" s="9">
        <f>'[1]NWPP Emission Rates'!$E$27</f>
        <v>665.75434897682396</v>
      </c>
      <c r="K1394" s="9">
        <f>(I1394*J1394)/2000</f>
        <v>72525.614391662763</v>
      </c>
      <c r="M1394" s="11" t="s">
        <v>93</v>
      </c>
      <c r="N1394" s="12"/>
      <c r="O1394" s="13"/>
      <c r="P1394" s="13"/>
      <c r="Q1394" s="13"/>
      <c r="R1394" s="13"/>
    </row>
    <row r="1395" spans="1:18" x14ac:dyDescent="0.25">
      <c r="A1395" s="7">
        <v>2250</v>
      </c>
      <c r="B1395" s="7">
        <v>2012</v>
      </c>
      <c r="C1395" s="8" t="s">
        <v>94</v>
      </c>
      <c r="D1395" s="8" t="s">
        <v>90</v>
      </c>
      <c r="E1395" s="8" t="s">
        <v>91</v>
      </c>
      <c r="F1395" s="7" t="s">
        <v>39</v>
      </c>
      <c r="G1395" s="8" t="s">
        <v>22</v>
      </c>
      <c r="H1395" s="8" t="s">
        <v>94</v>
      </c>
      <c r="I1395" s="9">
        <v>21416.769</v>
      </c>
      <c r="J1395" s="9">
        <f>'[1]NWPP Emission Rates'!$E$27</f>
        <v>665.75434897682396</v>
      </c>
      <c r="K1395" s="9">
        <f>(I1395*J1395)/2000</f>
        <v>7129.153551391013</v>
      </c>
      <c r="N1395" s="12"/>
      <c r="O1395" s="13"/>
      <c r="P1395" s="13"/>
      <c r="Q1395" s="13"/>
      <c r="R1395" s="13"/>
    </row>
    <row r="1396" spans="1:18" x14ac:dyDescent="0.25">
      <c r="A1396" s="7">
        <v>2251</v>
      </c>
      <c r="B1396" s="7">
        <v>2012</v>
      </c>
      <c r="C1396" s="8" t="s">
        <v>97</v>
      </c>
      <c r="D1396" s="8" t="s">
        <v>90</v>
      </c>
      <c r="E1396" s="8" t="s">
        <v>91</v>
      </c>
      <c r="F1396" s="7" t="s">
        <v>21</v>
      </c>
      <c r="G1396" s="8" t="s">
        <v>22</v>
      </c>
      <c r="H1396" s="8" t="s">
        <v>97</v>
      </c>
      <c r="I1396" s="9">
        <v>11481.12</v>
      </c>
      <c r="J1396" s="10">
        <v>0</v>
      </c>
      <c r="K1396" s="10">
        <f>(J1396*I1396)/2000</f>
        <v>0</v>
      </c>
      <c r="L1396" s="10"/>
      <c r="M1396" s="11" t="s">
        <v>23</v>
      </c>
      <c r="N1396" s="12"/>
      <c r="O1396" s="13"/>
      <c r="P1396" s="13"/>
      <c r="Q1396" s="13"/>
      <c r="R1396" s="13"/>
    </row>
    <row r="1397" spans="1:18" x14ac:dyDescent="0.25">
      <c r="A1397" s="7">
        <v>2252</v>
      </c>
      <c r="B1397" s="7">
        <v>2012</v>
      </c>
      <c r="C1397" s="8" t="s">
        <v>98</v>
      </c>
      <c r="D1397" s="8" t="s">
        <v>90</v>
      </c>
      <c r="E1397" s="8" t="s">
        <v>91</v>
      </c>
      <c r="F1397" s="7" t="s">
        <v>99</v>
      </c>
      <c r="G1397" s="8" t="s">
        <v>22</v>
      </c>
      <c r="H1397" s="8" t="s">
        <v>98</v>
      </c>
      <c r="I1397" s="9">
        <v>-449210</v>
      </c>
      <c r="J1397" s="10">
        <v>0</v>
      </c>
      <c r="K1397" s="10">
        <f>(J1397*I1397)/2000</f>
        <v>0</v>
      </c>
      <c r="L1397" s="10"/>
      <c r="M1397" s="11" t="s">
        <v>100</v>
      </c>
      <c r="N1397" s="12"/>
      <c r="O1397" s="13"/>
      <c r="P1397" s="13"/>
      <c r="Q1397" s="13"/>
      <c r="R1397" s="13"/>
    </row>
    <row r="1398" spans="1:18" x14ac:dyDescent="0.25">
      <c r="A1398" s="7">
        <v>2253</v>
      </c>
      <c r="B1398" s="7">
        <v>2012</v>
      </c>
      <c r="C1398" s="8" t="s">
        <v>69</v>
      </c>
      <c r="D1398" s="8" t="s">
        <v>90</v>
      </c>
      <c r="E1398" s="8" t="s">
        <v>91</v>
      </c>
      <c r="F1398" s="7" t="s">
        <v>21</v>
      </c>
      <c r="G1398" s="8" t="s">
        <v>22</v>
      </c>
      <c r="H1398" s="8" t="s">
        <v>69</v>
      </c>
      <c r="I1398" s="9">
        <v>6832</v>
      </c>
      <c r="J1398" s="10">
        <v>0</v>
      </c>
      <c r="K1398" s="10">
        <f>(J1398*I1398)/2000</f>
        <v>0</v>
      </c>
      <c r="L1398" s="10"/>
      <c r="M1398" s="11" t="s">
        <v>101</v>
      </c>
      <c r="N1398" s="12"/>
      <c r="O1398" s="13"/>
      <c r="P1398" s="13"/>
      <c r="Q1398" s="13"/>
      <c r="R1398" s="13"/>
    </row>
    <row r="1399" spans="1:18" x14ac:dyDescent="0.25">
      <c r="A1399" s="7">
        <v>2254</v>
      </c>
      <c r="B1399" s="7">
        <v>2012</v>
      </c>
      <c r="C1399" s="8" t="s">
        <v>103</v>
      </c>
      <c r="D1399" s="8" t="s">
        <v>90</v>
      </c>
      <c r="E1399" s="8" t="s">
        <v>91</v>
      </c>
      <c r="F1399" s="7" t="s">
        <v>39</v>
      </c>
      <c r="G1399" s="8" t="s">
        <v>22</v>
      </c>
      <c r="H1399" s="8" t="s">
        <v>103</v>
      </c>
      <c r="I1399" s="9">
        <v>400153</v>
      </c>
      <c r="J1399" s="9">
        <f>'[1]NWPP Emission Rates'!$E$27</f>
        <v>665.75434897682396</v>
      </c>
      <c r="K1399" s="9">
        <f>(I1399*J1399)/2000</f>
        <v>133201.80000306151</v>
      </c>
      <c r="L1399" s="10"/>
      <c r="M1399" s="11" t="s">
        <v>104</v>
      </c>
      <c r="N1399" s="12"/>
      <c r="O1399" s="13"/>
      <c r="P1399" s="13"/>
      <c r="Q1399" s="13"/>
      <c r="R1399" s="13"/>
    </row>
    <row r="1400" spans="1:18" x14ac:dyDescent="0.25">
      <c r="A1400" s="7">
        <v>2255</v>
      </c>
      <c r="B1400" s="7">
        <v>2012</v>
      </c>
      <c r="C1400" s="8" t="s">
        <v>105</v>
      </c>
      <c r="D1400" s="8" t="s">
        <v>90</v>
      </c>
      <c r="E1400" s="8" t="s">
        <v>91</v>
      </c>
      <c r="F1400" s="7" t="s">
        <v>21</v>
      </c>
      <c r="G1400" s="8" t="s">
        <v>22</v>
      </c>
      <c r="H1400" s="8" t="s">
        <v>105</v>
      </c>
      <c r="I1400" s="9">
        <v>3.48</v>
      </c>
      <c r="J1400" s="10">
        <v>0</v>
      </c>
      <c r="K1400" s="10">
        <f t="shared" ref="K1400:K1409" si="52">(J1400*I1400)/2000</f>
        <v>0</v>
      </c>
      <c r="L1400" s="10"/>
      <c r="M1400" s="11" t="s">
        <v>102</v>
      </c>
      <c r="N1400" s="12"/>
      <c r="O1400" s="13"/>
      <c r="P1400" s="13"/>
      <c r="Q1400" s="13"/>
      <c r="R1400" s="13"/>
    </row>
    <row r="1401" spans="1:18" x14ac:dyDescent="0.25">
      <c r="A1401" s="7">
        <v>2256</v>
      </c>
      <c r="B1401" s="7">
        <v>2012</v>
      </c>
      <c r="C1401" s="8" t="s">
        <v>106</v>
      </c>
      <c r="D1401" s="8" t="s">
        <v>90</v>
      </c>
      <c r="E1401" s="8" t="s">
        <v>91</v>
      </c>
      <c r="F1401" s="7" t="s">
        <v>21</v>
      </c>
      <c r="G1401" s="8" t="s">
        <v>22</v>
      </c>
      <c r="H1401" s="8" t="s">
        <v>106</v>
      </c>
      <c r="I1401" s="9">
        <v>2300840</v>
      </c>
      <c r="J1401" s="10">
        <v>0</v>
      </c>
      <c r="K1401" s="10">
        <f t="shared" si="52"/>
        <v>0</v>
      </c>
      <c r="L1401" s="10"/>
      <c r="M1401" s="11" t="s">
        <v>23</v>
      </c>
      <c r="N1401" s="12"/>
      <c r="O1401" s="13"/>
      <c r="P1401" s="13"/>
      <c r="Q1401" s="13"/>
      <c r="R1401" s="13"/>
    </row>
    <row r="1402" spans="1:18" x14ac:dyDescent="0.25">
      <c r="A1402" s="7">
        <v>2258</v>
      </c>
      <c r="B1402" s="7">
        <v>2012</v>
      </c>
      <c r="C1402" s="8" t="s">
        <v>107</v>
      </c>
      <c r="D1402" s="8" t="s">
        <v>90</v>
      </c>
      <c r="E1402" s="8" t="s">
        <v>91</v>
      </c>
      <c r="F1402" s="7" t="s">
        <v>21</v>
      </c>
      <c r="G1402" s="8" t="s">
        <v>22</v>
      </c>
      <c r="H1402" s="8" t="s">
        <v>107</v>
      </c>
      <c r="I1402" s="9">
        <v>716417</v>
      </c>
      <c r="J1402" s="10">
        <v>0</v>
      </c>
      <c r="K1402" s="10">
        <f t="shared" si="52"/>
        <v>0</v>
      </c>
      <c r="L1402" s="10"/>
      <c r="M1402" s="11" t="s">
        <v>23</v>
      </c>
      <c r="N1402" s="12"/>
      <c r="O1402" s="13"/>
      <c r="P1402" s="13"/>
      <c r="Q1402" s="13"/>
      <c r="R1402" s="13"/>
    </row>
    <row r="1403" spans="1:18" x14ac:dyDescent="0.25">
      <c r="A1403" s="7">
        <v>2259</v>
      </c>
      <c r="B1403" s="7">
        <v>2012</v>
      </c>
      <c r="C1403" s="8" t="s">
        <v>108</v>
      </c>
      <c r="D1403" s="8" t="s">
        <v>90</v>
      </c>
      <c r="E1403" s="8" t="s">
        <v>91</v>
      </c>
      <c r="F1403" s="7" t="s">
        <v>21</v>
      </c>
      <c r="G1403" s="8" t="s">
        <v>22</v>
      </c>
      <c r="H1403" s="8" t="s">
        <v>108</v>
      </c>
      <c r="I1403" s="9">
        <v>-80276</v>
      </c>
      <c r="J1403" s="10">
        <v>0</v>
      </c>
      <c r="K1403" s="10">
        <f t="shared" si="52"/>
        <v>0</v>
      </c>
      <c r="L1403" s="10"/>
      <c r="M1403" s="11" t="s">
        <v>23</v>
      </c>
      <c r="N1403" s="12"/>
      <c r="O1403" s="13"/>
      <c r="P1403" s="13"/>
      <c r="Q1403" s="13"/>
      <c r="R1403" s="13"/>
    </row>
    <row r="1404" spans="1:18" x14ac:dyDescent="0.25">
      <c r="A1404" s="7">
        <v>2260</v>
      </c>
      <c r="B1404" s="7">
        <v>2012</v>
      </c>
      <c r="C1404" s="8" t="s">
        <v>110</v>
      </c>
      <c r="D1404" s="8" t="s">
        <v>90</v>
      </c>
      <c r="E1404" s="8" t="s">
        <v>91</v>
      </c>
      <c r="F1404" s="7" t="s">
        <v>21</v>
      </c>
      <c r="G1404" s="8" t="s">
        <v>22</v>
      </c>
      <c r="H1404" s="8" t="s">
        <v>110</v>
      </c>
      <c r="I1404" s="9">
        <v>979910</v>
      </c>
      <c r="J1404" s="10">
        <v>0</v>
      </c>
      <c r="K1404" s="10">
        <f t="shared" si="52"/>
        <v>0</v>
      </c>
      <c r="L1404" s="10"/>
      <c r="M1404" s="11" t="s">
        <v>23</v>
      </c>
      <c r="N1404" s="12"/>
      <c r="O1404" s="13"/>
      <c r="P1404" s="13"/>
      <c r="Q1404" s="13"/>
      <c r="R1404" s="13"/>
    </row>
    <row r="1405" spans="1:18" x14ac:dyDescent="0.25">
      <c r="A1405" s="7">
        <v>2261</v>
      </c>
      <c r="B1405" s="7">
        <v>2012</v>
      </c>
      <c r="C1405" s="8" t="s">
        <v>111</v>
      </c>
      <c r="D1405" s="8" t="s">
        <v>90</v>
      </c>
      <c r="E1405" s="8" t="s">
        <v>91</v>
      </c>
      <c r="F1405" s="7" t="s">
        <v>21</v>
      </c>
      <c r="G1405" s="8" t="s">
        <v>22</v>
      </c>
      <c r="H1405" s="8" t="s">
        <v>111</v>
      </c>
      <c r="I1405" s="9">
        <v>1390.963</v>
      </c>
      <c r="J1405" s="10">
        <v>0</v>
      </c>
      <c r="K1405" s="10">
        <f t="shared" si="52"/>
        <v>0</v>
      </c>
      <c r="L1405" s="10"/>
      <c r="M1405" s="11" t="s">
        <v>112</v>
      </c>
      <c r="N1405" s="12"/>
      <c r="O1405" s="13"/>
      <c r="P1405" s="13"/>
      <c r="Q1405" s="13"/>
      <c r="R1405" s="13"/>
    </row>
    <row r="1406" spans="1:18" x14ac:dyDescent="0.25">
      <c r="A1406" s="7">
        <v>2262</v>
      </c>
      <c r="B1406" s="7">
        <v>2012</v>
      </c>
      <c r="C1406" s="8" t="s">
        <v>113</v>
      </c>
      <c r="D1406" s="8" t="s">
        <v>90</v>
      </c>
      <c r="E1406" s="8" t="s">
        <v>91</v>
      </c>
      <c r="F1406" s="7" t="s">
        <v>21</v>
      </c>
      <c r="G1406" s="8" t="s">
        <v>22</v>
      </c>
      <c r="H1406" s="8" t="s">
        <v>113</v>
      </c>
      <c r="I1406" s="9">
        <v>4187.8609999999999</v>
      </c>
      <c r="J1406" s="10">
        <v>0</v>
      </c>
      <c r="K1406" s="10">
        <f t="shared" si="52"/>
        <v>0</v>
      </c>
      <c r="L1406" s="10"/>
      <c r="M1406" s="11" t="s">
        <v>112</v>
      </c>
      <c r="N1406" s="12"/>
      <c r="O1406" s="13"/>
      <c r="P1406" s="13"/>
      <c r="Q1406" s="13"/>
      <c r="R1406" s="13"/>
    </row>
    <row r="1407" spans="1:18" x14ac:dyDescent="0.25">
      <c r="A1407" s="7">
        <v>2263</v>
      </c>
      <c r="B1407" s="7">
        <v>2012</v>
      </c>
      <c r="C1407" s="8" t="s">
        <v>114</v>
      </c>
      <c r="D1407" s="8" t="s">
        <v>90</v>
      </c>
      <c r="E1407" s="8" t="s">
        <v>91</v>
      </c>
      <c r="F1407" s="7" t="s">
        <v>21</v>
      </c>
      <c r="G1407" s="8" t="s">
        <v>22</v>
      </c>
      <c r="H1407" s="8" t="s">
        <v>114</v>
      </c>
      <c r="I1407" s="9">
        <v>5803.0730000000003</v>
      </c>
      <c r="J1407" s="10">
        <v>0</v>
      </c>
      <c r="K1407" s="10">
        <f t="shared" si="52"/>
        <v>0</v>
      </c>
      <c r="L1407" s="10"/>
      <c r="M1407" s="11" t="s">
        <v>112</v>
      </c>
      <c r="N1407" s="12"/>
      <c r="O1407" s="13"/>
      <c r="P1407" s="13"/>
      <c r="Q1407" s="13"/>
      <c r="R1407" s="13"/>
    </row>
    <row r="1408" spans="1:18" x14ac:dyDescent="0.25">
      <c r="A1408" s="7">
        <v>2264</v>
      </c>
      <c r="B1408" s="7">
        <v>2012</v>
      </c>
      <c r="C1408" s="8" t="s">
        <v>116</v>
      </c>
      <c r="D1408" s="8" t="s">
        <v>90</v>
      </c>
      <c r="E1408" s="8" t="s">
        <v>91</v>
      </c>
      <c r="F1408" s="7" t="s">
        <v>21</v>
      </c>
      <c r="G1408" s="8" t="s">
        <v>22</v>
      </c>
      <c r="H1408" s="8" t="s">
        <v>116</v>
      </c>
      <c r="I1408" s="9">
        <v>75568</v>
      </c>
      <c r="J1408" s="10">
        <v>0</v>
      </c>
      <c r="K1408" s="10">
        <f t="shared" si="52"/>
        <v>0</v>
      </c>
      <c r="L1408" s="10"/>
      <c r="M1408" s="11" t="s">
        <v>23</v>
      </c>
      <c r="N1408" s="12"/>
      <c r="O1408" s="13"/>
      <c r="P1408" s="13"/>
      <c r="Q1408" s="13"/>
      <c r="R1408" s="13"/>
    </row>
    <row r="1409" spans="1:19" x14ac:dyDescent="0.25">
      <c r="A1409" s="7">
        <v>2265</v>
      </c>
      <c r="B1409" s="7">
        <v>2012</v>
      </c>
      <c r="C1409" s="8" t="s">
        <v>118</v>
      </c>
      <c r="D1409" s="8" t="s">
        <v>90</v>
      </c>
      <c r="E1409" s="8" t="s">
        <v>91</v>
      </c>
      <c r="F1409" s="7" t="s">
        <v>21</v>
      </c>
      <c r="G1409" s="8" t="s">
        <v>22</v>
      </c>
      <c r="H1409" s="8" t="s">
        <v>118</v>
      </c>
      <c r="I1409" s="9">
        <v>57.93</v>
      </c>
      <c r="J1409" s="10">
        <v>0</v>
      </c>
      <c r="K1409" s="10">
        <f t="shared" si="52"/>
        <v>0</v>
      </c>
      <c r="L1409" s="10"/>
      <c r="M1409" s="11" t="s">
        <v>102</v>
      </c>
      <c r="N1409" s="12"/>
      <c r="O1409" s="13"/>
      <c r="P1409" s="13"/>
      <c r="Q1409" s="13"/>
      <c r="R1409" s="13"/>
    </row>
    <row r="1410" spans="1:19" x14ac:dyDescent="0.25">
      <c r="A1410" s="7">
        <v>2266</v>
      </c>
      <c r="B1410" s="7">
        <v>2012</v>
      </c>
      <c r="C1410" s="8" t="s">
        <v>119</v>
      </c>
      <c r="D1410" s="8" t="s">
        <v>90</v>
      </c>
      <c r="E1410" s="8" t="s">
        <v>91</v>
      </c>
      <c r="F1410" s="7" t="s">
        <v>39</v>
      </c>
      <c r="G1410" s="8" t="s">
        <v>22</v>
      </c>
      <c r="H1410" s="8" t="s">
        <v>119</v>
      </c>
      <c r="I1410" s="9">
        <v>549589</v>
      </c>
      <c r="J1410" s="9">
        <f>'[1]NWPP Emission Rates'!$E$27</f>
        <v>665.75434897682396</v>
      </c>
      <c r="K1410" s="9">
        <f>(I1410*J1410)/2000</f>
        <v>182945.63344991187</v>
      </c>
      <c r="N1410" s="12"/>
      <c r="O1410" s="13"/>
      <c r="P1410" s="13"/>
      <c r="Q1410" s="13"/>
      <c r="R1410" s="13"/>
    </row>
    <row r="1411" spans="1:19" x14ac:dyDescent="0.2">
      <c r="A1411" s="7">
        <v>2267</v>
      </c>
      <c r="B1411" s="7">
        <v>2012</v>
      </c>
      <c r="C1411" s="8" t="s">
        <v>120</v>
      </c>
      <c r="D1411" s="8" t="s">
        <v>90</v>
      </c>
      <c r="E1411" s="8" t="s">
        <v>91</v>
      </c>
      <c r="F1411" s="7" t="s">
        <v>41</v>
      </c>
      <c r="G1411" s="8" t="s">
        <v>22</v>
      </c>
      <c r="H1411" s="8" t="s">
        <v>120</v>
      </c>
      <c r="I1411" s="9">
        <v>500</v>
      </c>
      <c r="J1411" s="17">
        <f>R1411</f>
        <v>801.87985943021681</v>
      </c>
      <c r="K1411" s="17">
        <f>(+I1411*J1411)/2000</f>
        <v>200.4699648575542</v>
      </c>
      <c r="L1411" s="17"/>
      <c r="M1411" s="11" t="s">
        <v>121</v>
      </c>
      <c r="N1411" s="20">
        <v>5.8439999999999999E-2</v>
      </c>
      <c r="O1411" s="21">
        <v>15377933</v>
      </c>
      <c r="P1411" s="21">
        <f>(O1411*N1411)</f>
        <v>898686.40451999998</v>
      </c>
      <c r="Q1411" s="21">
        <v>2241449</v>
      </c>
      <c r="R1411" s="21">
        <f>(P1411*2000)/Q1411</f>
        <v>801.87985943021681</v>
      </c>
      <c r="S1411" s="7" t="s">
        <v>122</v>
      </c>
    </row>
    <row r="1412" spans="1:19" x14ac:dyDescent="0.25">
      <c r="A1412" s="7">
        <v>2268</v>
      </c>
      <c r="B1412" s="7">
        <v>2012</v>
      </c>
      <c r="C1412" s="8" t="s">
        <v>123</v>
      </c>
      <c r="D1412" s="8" t="s">
        <v>90</v>
      </c>
      <c r="E1412" s="8" t="s">
        <v>91</v>
      </c>
      <c r="F1412" s="7" t="s">
        <v>21</v>
      </c>
      <c r="G1412" s="8" t="s">
        <v>22</v>
      </c>
      <c r="H1412" s="8" t="s">
        <v>123</v>
      </c>
      <c r="I1412" s="9">
        <v>124794</v>
      </c>
      <c r="J1412" s="10">
        <v>0</v>
      </c>
      <c r="K1412" s="10">
        <f>(J1412*I1412)/2000</f>
        <v>0</v>
      </c>
      <c r="L1412" s="10"/>
      <c r="M1412" s="11" t="s">
        <v>49</v>
      </c>
      <c r="N1412" s="12"/>
      <c r="O1412" s="13"/>
      <c r="P1412" s="13"/>
      <c r="Q1412" s="13"/>
      <c r="R1412" s="13"/>
    </row>
    <row r="1413" spans="1:19" x14ac:dyDescent="0.25">
      <c r="A1413" s="7">
        <v>2269</v>
      </c>
      <c r="B1413" s="7">
        <v>2012</v>
      </c>
      <c r="C1413" s="8" t="s">
        <v>124</v>
      </c>
      <c r="D1413" s="8" t="s">
        <v>90</v>
      </c>
      <c r="E1413" s="8" t="s">
        <v>91</v>
      </c>
      <c r="F1413" s="7" t="s">
        <v>21</v>
      </c>
      <c r="G1413" s="8" t="s">
        <v>22</v>
      </c>
      <c r="H1413" s="8" t="s">
        <v>124</v>
      </c>
      <c r="I1413" s="9">
        <v>134.72900000000001</v>
      </c>
      <c r="J1413" s="10">
        <v>0</v>
      </c>
      <c r="K1413" s="10">
        <f>(J1413*I1413)/2000</f>
        <v>0</v>
      </c>
      <c r="L1413" s="10"/>
      <c r="M1413" s="11" t="s">
        <v>49</v>
      </c>
      <c r="N1413" s="12"/>
      <c r="O1413" s="13"/>
      <c r="P1413" s="13"/>
      <c r="Q1413" s="13"/>
      <c r="R1413" s="13"/>
    </row>
    <row r="1414" spans="1:19" x14ac:dyDescent="0.25">
      <c r="A1414" s="7">
        <v>2270</v>
      </c>
      <c r="B1414" s="7">
        <v>2012</v>
      </c>
      <c r="C1414" s="8" t="s">
        <v>78</v>
      </c>
      <c r="D1414" s="8" t="s">
        <v>90</v>
      </c>
      <c r="E1414" s="8" t="s">
        <v>91</v>
      </c>
      <c r="F1414" s="7" t="s">
        <v>39</v>
      </c>
      <c r="G1414" s="8" t="s">
        <v>22</v>
      </c>
      <c r="H1414" s="8" t="s">
        <v>78</v>
      </c>
      <c r="I1414" s="9">
        <v>120000</v>
      </c>
      <c r="J1414" s="9">
        <f>'[1]NWPP Emission Rates'!$E$27</f>
        <v>665.75434897682396</v>
      </c>
      <c r="K1414" s="9">
        <f>(I1414*J1414)/2000</f>
        <v>39945.260938609434</v>
      </c>
      <c r="N1414" s="12"/>
      <c r="O1414" s="13"/>
      <c r="P1414" s="13"/>
      <c r="Q1414" s="13"/>
      <c r="R1414" s="13"/>
    </row>
    <row r="1415" spans="1:19" x14ac:dyDescent="0.25">
      <c r="A1415" s="7">
        <v>2271</v>
      </c>
      <c r="B1415" s="7">
        <v>2012</v>
      </c>
      <c r="C1415" s="8" t="s">
        <v>130</v>
      </c>
      <c r="D1415" s="8" t="s">
        <v>90</v>
      </c>
      <c r="E1415" s="8" t="s">
        <v>91</v>
      </c>
      <c r="F1415" s="7" t="s">
        <v>21</v>
      </c>
      <c r="G1415" s="8" t="s">
        <v>22</v>
      </c>
      <c r="H1415" s="8" t="s">
        <v>130</v>
      </c>
      <c r="I1415" s="9">
        <v>3402</v>
      </c>
      <c r="J1415" s="10">
        <v>0</v>
      </c>
      <c r="K1415" s="10">
        <f>(J1415*I1415)/2000</f>
        <v>0</v>
      </c>
      <c r="L1415" s="10"/>
      <c r="M1415" s="11" t="s">
        <v>112</v>
      </c>
      <c r="N1415" s="12"/>
      <c r="O1415" s="13"/>
      <c r="P1415" s="13"/>
      <c r="Q1415" s="13"/>
      <c r="R1415" s="13"/>
    </row>
    <row r="1416" spans="1:19" x14ac:dyDescent="0.25">
      <c r="A1416" s="7">
        <v>2272</v>
      </c>
      <c r="B1416" s="7">
        <v>2012</v>
      </c>
      <c r="C1416" s="8" t="s">
        <v>131</v>
      </c>
      <c r="D1416" s="8" t="s">
        <v>90</v>
      </c>
      <c r="E1416" s="8" t="s">
        <v>91</v>
      </c>
      <c r="F1416" s="7" t="s">
        <v>21</v>
      </c>
      <c r="G1416" s="8" t="s">
        <v>22</v>
      </c>
      <c r="H1416" s="8" t="s">
        <v>131</v>
      </c>
      <c r="I1416" s="9">
        <v>58.277000000000001</v>
      </c>
      <c r="J1416" s="10">
        <v>0</v>
      </c>
      <c r="K1416" s="10">
        <f>(J1416*I1416)/2000</f>
        <v>0</v>
      </c>
      <c r="L1416" s="10"/>
      <c r="M1416" s="11" t="s">
        <v>112</v>
      </c>
      <c r="N1416" s="12"/>
      <c r="O1416" s="13"/>
      <c r="P1416" s="13"/>
      <c r="Q1416" s="13"/>
      <c r="R1416" s="13"/>
    </row>
    <row r="1417" spans="1:19" x14ac:dyDescent="0.25">
      <c r="A1417" s="7">
        <v>2273</v>
      </c>
      <c r="B1417" s="7">
        <v>2012</v>
      </c>
      <c r="C1417" s="8" t="s">
        <v>80</v>
      </c>
      <c r="D1417" s="8" t="s">
        <v>90</v>
      </c>
      <c r="E1417" s="8" t="s">
        <v>91</v>
      </c>
      <c r="F1417" s="7" t="s">
        <v>39</v>
      </c>
      <c r="G1417" s="8" t="s">
        <v>22</v>
      </c>
      <c r="H1417" s="8" t="s">
        <v>80</v>
      </c>
      <c r="I1417" s="9">
        <v>439124</v>
      </c>
      <c r="J1417" s="9">
        <f>'[1]NWPP Emission Rates'!$E$27</f>
        <v>665.75434897682396</v>
      </c>
      <c r="K1417" s="9">
        <f>(I1417*J1417)/2000</f>
        <v>146174.35637004941</v>
      </c>
      <c r="N1417" s="12"/>
      <c r="O1417" s="13"/>
      <c r="P1417" s="13"/>
      <c r="Q1417" s="13"/>
      <c r="R1417" s="13"/>
    </row>
    <row r="1418" spans="1:19" x14ac:dyDescent="0.25">
      <c r="A1418" s="7">
        <v>2274</v>
      </c>
      <c r="B1418" s="7">
        <v>2012</v>
      </c>
      <c r="C1418" s="8" t="s">
        <v>133</v>
      </c>
      <c r="D1418" s="8" t="s">
        <v>90</v>
      </c>
      <c r="E1418" s="8" t="s">
        <v>91</v>
      </c>
      <c r="F1418" s="7" t="s">
        <v>21</v>
      </c>
      <c r="G1418" s="8" t="s">
        <v>22</v>
      </c>
      <c r="H1418" s="8" t="s">
        <v>133</v>
      </c>
      <c r="I1418" s="9">
        <v>6421.8</v>
      </c>
      <c r="J1418" s="10">
        <v>0</v>
      </c>
      <c r="K1418" s="10">
        <f t="shared" ref="K1418:K1428" si="53">(J1418*I1418)/2000</f>
        <v>0</v>
      </c>
      <c r="L1418" s="10"/>
      <c r="M1418" s="11" t="s">
        <v>23</v>
      </c>
      <c r="N1418" s="12"/>
      <c r="O1418" s="13"/>
      <c r="P1418" s="13"/>
      <c r="Q1418" s="13"/>
      <c r="R1418" s="13"/>
    </row>
    <row r="1419" spans="1:19" x14ac:dyDescent="0.25">
      <c r="A1419" s="7">
        <v>2275</v>
      </c>
      <c r="B1419" s="7">
        <v>2012</v>
      </c>
      <c r="C1419" s="8" t="s">
        <v>134</v>
      </c>
      <c r="D1419" s="8" t="s">
        <v>90</v>
      </c>
      <c r="E1419" s="8" t="s">
        <v>91</v>
      </c>
      <c r="F1419" s="7" t="s">
        <v>21</v>
      </c>
      <c r="G1419" s="8" t="s">
        <v>22</v>
      </c>
      <c r="H1419" s="8" t="s">
        <v>134</v>
      </c>
      <c r="I1419" s="9">
        <v>215.179</v>
      </c>
      <c r="J1419" s="10">
        <v>0</v>
      </c>
      <c r="K1419" s="10">
        <f t="shared" si="53"/>
        <v>0</v>
      </c>
      <c r="L1419" s="10"/>
      <c r="M1419" s="11" t="s">
        <v>23</v>
      </c>
      <c r="N1419" s="12"/>
      <c r="O1419" s="13"/>
      <c r="P1419" s="13"/>
      <c r="Q1419" s="13"/>
      <c r="R1419" s="13"/>
    </row>
    <row r="1420" spans="1:19" x14ac:dyDescent="0.25">
      <c r="A1420" s="7">
        <v>2276</v>
      </c>
      <c r="B1420" s="7">
        <v>2012</v>
      </c>
      <c r="C1420" s="8" t="s">
        <v>136</v>
      </c>
      <c r="D1420" s="8" t="s">
        <v>90</v>
      </c>
      <c r="E1420" s="8" t="s">
        <v>91</v>
      </c>
      <c r="F1420" s="7" t="s">
        <v>21</v>
      </c>
      <c r="G1420" s="8" t="s">
        <v>22</v>
      </c>
      <c r="H1420" s="8" t="s">
        <v>136</v>
      </c>
      <c r="I1420" s="9">
        <v>29.4</v>
      </c>
      <c r="J1420" s="10">
        <v>0</v>
      </c>
      <c r="K1420" s="10">
        <f t="shared" si="53"/>
        <v>0</v>
      </c>
      <c r="L1420" s="10"/>
      <c r="M1420" s="11" t="s">
        <v>49</v>
      </c>
      <c r="N1420" s="12"/>
      <c r="O1420" s="13"/>
      <c r="P1420" s="13"/>
      <c r="Q1420" s="13"/>
      <c r="R1420" s="13"/>
    </row>
    <row r="1421" spans="1:19" x14ac:dyDescent="0.25">
      <c r="A1421" s="7">
        <v>2278</v>
      </c>
      <c r="B1421" s="7">
        <v>2012</v>
      </c>
      <c r="C1421" s="8" t="s">
        <v>139</v>
      </c>
      <c r="D1421" s="8" t="s">
        <v>90</v>
      </c>
      <c r="E1421" s="8" t="s">
        <v>91</v>
      </c>
      <c r="F1421" s="7" t="s">
        <v>21</v>
      </c>
      <c r="G1421" s="8" t="s">
        <v>22</v>
      </c>
      <c r="H1421" s="8" t="s">
        <v>139</v>
      </c>
      <c r="I1421" s="9">
        <v>2762.123</v>
      </c>
      <c r="J1421" s="10">
        <v>0</v>
      </c>
      <c r="K1421" s="10">
        <f t="shared" si="53"/>
        <v>0</v>
      </c>
      <c r="L1421" s="10"/>
      <c r="M1421" s="11" t="s">
        <v>112</v>
      </c>
      <c r="N1421" s="12"/>
      <c r="O1421" s="13"/>
      <c r="P1421" s="13"/>
      <c r="Q1421" s="13"/>
      <c r="R1421" s="13"/>
    </row>
    <row r="1422" spans="1:19" x14ac:dyDescent="0.25">
      <c r="A1422" s="7">
        <v>2279</v>
      </c>
      <c r="B1422" s="7">
        <v>2012</v>
      </c>
      <c r="C1422" s="8" t="s">
        <v>140</v>
      </c>
      <c r="D1422" s="8" t="s">
        <v>90</v>
      </c>
      <c r="E1422" s="8" t="s">
        <v>91</v>
      </c>
      <c r="F1422" s="7" t="s">
        <v>21</v>
      </c>
      <c r="G1422" s="8" t="s">
        <v>22</v>
      </c>
      <c r="H1422" s="8" t="s">
        <v>140</v>
      </c>
      <c r="I1422" s="9">
        <v>3538.12</v>
      </c>
      <c r="J1422" s="10">
        <v>0</v>
      </c>
      <c r="K1422" s="10">
        <f t="shared" si="53"/>
        <v>0</v>
      </c>
      <c r="L1422" s="10"/>
      <c r="M1422" s="11" t="s">
        <v>112</v>
      </c>
      <c r="N1422" s="12"/>
      <c r="O1422" s="13"/>
      <c r="P1422" s="13"/>
      <c r="Q1422" s="13"/>
      <c r="R1422" s="13"/>
    </row>
    <row r="1423" spans="1:19" x14ac:dyDescent="0.25">
      <c r="A1423" s="7">
        <v>2280</v>
      </c>
      <c r="B1423" s="7">
        <v>2012</v>
      </c>
      <c r="C1423" s="8" t="s">
        <v>141</v>
      </c>
      <c r="D1423" s="8" t="s">
        <v>90</v>
      </c>
      <c r="E1423" s="8" t="s">
        <v>91</v>
      </c>
      <c r="F1423" s="7" t="s">
        <v>21</v>
      </c>
      <c r="G1423" s="8" t="s">
        <v>22</v>
      </c>
      <c r="H1423" s="8" t="s">
        <v>141</v>
      </c>
      <c r="I1423" s="9">
        <v>38227</v>
      </c>
      <c r="J1423" s="10">
        <v>0</v>
      </c>
      <c r="K1423" s="10">
        <f t="shared" si="53"/>
        <v>0</v>
      </c>
      <c r="L1423" s="10"/>
      <c r="M1423" s="11" t="s">
        <v>23</v>
      </c>
      <c r="N1423" s="12"/>
      <c r="O1423" s="13"/>
      <c r="P1423" s="13"/>
      <c r="Q1423" s="13"/>
      <c r="R1423" s="13"/>
    </row>
    <row r="1424" spans="1:19" x14ac:dyDescent="0.25">
      <c r="A1424" s="7">
        <v>2282</v>
      </c>
      <c r="B1424" s="7">
        <v>2012</v>
      </c>
      <c r="C1424" s="8" t="s">
        <v>95</v>
      </c>
      <c r="D1424" s="8" t="s">
        <v>142</v>
      </c>
      <c r="E1424" s="8" t="s">
        <v>91</v>
      </c>
      <c r="F1424" s="7" t="s">
        <v>21</v>
      </c>
      <c r="G1424" s="8" t="s">
        <v>22</v>
      </c>
      <c r="H1424" s="8" t="s">
        <v>95</v>
      </c>
      <c r="I1424" s="9">
        <v>2787.3119999999999</v>
      </c>
      <c r="J1424" s="10">
        <v>0</v>
      </c>
      <c r="K1424" s="10">
        <f t="shared" si="53"/>
        <v>0</v>
      </c>
      <c r="L1424" s="10"/>
      <c r="M1424" s="11" t="s">
        <v>96</v>
      </c>
      <c r="N1424" s="12"/>
      <c r="O1424" s="13"/>
      <c r="P1424" s="13"/>
      <c r="Q1424" s="13"/>
      <c r="R1424" s="13"/>
    </row>
    <row r="1425" spans="1:19" x14ac:dyDescent="0.25">
      <c r="A1425" s="7">
        <v>2283</v>
      </c>
      <c r="B1425" s="7">
        <v>2012</v>
      </c>
      <c r="C1425" s="8" t="s">
        <v>148</v>
      </c>
      <c r="D1425" s="8" t="s">
        <v>142</v>
      </c>
      <c r="E1425" s="8" t="s">
        <v>91</v>
      </c>
      <c r="F1425" s="7" t="s">
        <v>21</v>
      </c>
      <c r="G1425" s="8" t="s">
        <v>22</v>
      </c>
      <c r="H1425" s="8" t="s">
        <v>148</v>
      </c>
      <c r="I1425" s="9">
        <v>1243.96</v>
      </c>
      <c r="J1425" s="10">
        <v>0</v>
      </c>
      <c r="K1425" s="10">
        <f t="shared" si="53"/>
        <v>0</v>
      </c>
      <c r="L1425" s="10"/>
      <c r="M1425" s="11" t="s">
        <v>23</v>
      </c>
      <c r="N1425" s="12"/>
      <c r="O1425" s="13"/>
      <c r="P1425" s="13"/>
      <c r="Q1425" s="13"/>
      <c r="R1425" s="13"/>
    </row>
    <row r="1426" spans="1:19" x14ac:dyDescent="0.25">
      <c r="A1426" s="7">
        <v>2284</v>
      </c>
      <c r="B1426" s="7">
        <v>2012</v>
      </c>
      <c r="C1426" s="8" t="s">
        <v>149</v>
      </c>
      <c r="D1426" s="8" t="s">
        <v>142</v>
      </c>
      <c r="E1426" s="8" t="s">
        <v>91</v>
      </c>
      <c r="F1426" s="7" t="s">
        <v>21</v>
      </c>
      <c r="G1426" s="8" t="s">
        <v>22</v>
      </c>
      <c r="H1426" s="8" t="s">
        <v>149</v>
      </c>
      <c r="I1426" s="9">
        <v>42519.24</v>
      </c>
      <c r="J1426" s="10">
        <v>0</v>
      </c>
      <c r="K1426" s="10">
        <f t="shared" si="53"/>
        <v>0</v>
      </c>
      <c r="L1426" s="10"/>
      <c r="M1426" s="11" t="s">
        <v>23</v>
      </c>
      <c r="N1426" s="12"/>
      <c r="O1426" s="13"/>
      <c r="P1426" s="13"/>
      <c r="Q1426" s="13"/>
      <c r="R1426" s="13"/>
    </row>
    <row r="1427" spans="1:19" x14ac:dyDescent="0.25">
      <c r="A1427" s="7">
        <v>2285</v>
      </c>
      <c r="B1427" s="7">
        <v>2012</v>
      </c>
      <c r="C1427" s="8" t="s">
        <v>150</v>
      </c>
      <c r="D1427" s="8" t="s">
        <v>142</v>
      </c>
      <c r="E1427" s="8" t="s">
        <v>91</v>
      </c>
      <c r="F1427" s="7" t="s">
        <v>21</v>
      </c>
      <c r="G1427" s="8" t="s">
        <v>22</v>
      </c>
      <c r="H1427" s="8" t="s">
        <v>150</v>
      </c>
      <c r="I1427" s="9">
        <v>95.68</v>
      </c>
      <c r="J1427" s="10">
        <v>0</v>
      </c>
      <c r="K1427" s="10">
        <f t="shared" si="53"/>
        <v>0</v>
      </c>
      <c r="L1427" s="10"/>
      <c r="M1427" s="11" t="s">
        <v>102</v>
      </c>
      <c r="N1427" s="12"/>
      <c r="O1427" s="13"/>
      <c r="P1427" s="13"/>
      <c r="Q1427" s="13"/>
      <c r="R1427" s="13"/>
    </row>
    <row r="1428" spans="1:19" x14ac:dyDescent="0.25">
      <c r="A1428" s="7">
        <v>2288</v>
      </c>
      <c r="B1428" s="7">
        <v>2012</v>
      </c>
      <c r="C1428" s="8" t="s">
        <v>152</v>
      </c>
      <c r="D1428" s="8" t="s">
        <v>142</v>
      </c>
      <c r="E1428" s="8" t="s">
        <v>91</v>
      </c>
      <c r="F1428" s="7" t="s">
        <v>21</v>
      </c>
      <c r="G1428" s="8" t="s">
        <v>22</v>
      </c>
      <c r="H1428" s="8" t="s">
        <v>152</v>
      </c>
      <c r="I1428" s="9">
        <v>25294.784</v>
      </c>
      <c r="J1428" s="10">
        <v>0</v>
      </c>
      <c r="K1428" s="10">
        <f t="shared" si="53"/>
        <v>0</v>
      </c>
      <c r="L1428" s="10"/>
      <c r="M1428" s="11" t="s">
        <v>23</v>
      </c>
      <c r="N1428" s="12"/>
      <c r="O1428" s="13"/>
      <c r="P1428" s="13"/>
      <c r="Q1428" s="13"/>
      <c r="R1428" s="13"/>
    </row>
    <row r="1429" spans="1:19" x14ac:dyDescent="0.2">
      <c r="A1429" s="7">
        <v>2289</v>
      </c>
      <c r="B1429" s="7">
        <v>2012</v>
      </c>
      <c r="C1429" s="8" t="s">
        <v>153</v>
      </c>
      <c r="D1429" s="8" t="s">
        <v>142</v>
      </c>
      <c r="E1429" s="8" t="s">
        <v>91</v>
      </c>
      <c r="F1429" s="7" t="s">
        <v>154</v>
      </c>
      <c r="G1429" s="8" t="s">
        <v>22</v>
      </c>
      <c r="H1429" s="8" t="s">
        <v>153</v>
      </c>
      <c r="I1429" s="9">
        <v>1475.0070000000001</v>
      </c>
      <c r="J1429" s="17">
        <f>R1429</f>
        <v>988.65799650043755</v>
      </c>
      <c r="K1429" s="17">
        <f>(+I1429*J1429)/2000</f>
        <v>729.13873272206047</v>
      </c>
      <c r="L1429" s="17"/>
      <c r="M1429" s="11" t="s">
        <v>154</v>
      </c>
      <c r="N1429" s="20">
        <v>0.10448</v>
      </c>
      <c r="O1429" s="21">
        <v>173053</v>
      </c>
      <c r="P1429" s="21">
        <f>(O1429*N1429)</f>
        <v>18080.577440000001</v>
      </c>
      <c r="Q1429" s="21">
        <v>36576</v>
      </c>
      <c r="R1429" s="21">
        <f>(P1429*2000)/Q1429</f>
        <v>988.65799650043755</v>
      </c>
      <c r="S1429" s="7" t="s">
        <v>122</v>
      </c>
    </row>
    <row r="1430" spans="1:19" x14ac:dyDescent="0.25">
      <c r="A1430" s="7">
        <v>2290</v>
      </c>
      <c r="B1430" s="7">
        <v>2012</v>
      </c>
      <c r="C1430" s="8" t="s">
        <v>160</v>
      </c>
      <c r="D1430" s="8" t="s">
        <v>142</v>
      </c>
      <c r="E1430" s="8" t="s">
        <v>91</v>
      </c>
      <c r="F1430" s="7" t="s">
        <v>21</v>
      </c>
      <c r="G1430" s="8" t="s">
        <v>22</v>
      </c>
      <c r="H1430" s="8" t="s">
        <v>160</v>
      </c>
      <c r="I1430" s="9">
        <v>1478.24</v>
      </c>
      <c r="J1430" s="10">
        <v>0</v>
      </c>
      <c r="K1430" s="10">
        <f>(J1430*I1430)/2000</f>
        <v>0</v>
      </c>
      <c r="L1430" s="10"/>
      <c r="M1430" s="11" t="s">
        <v>23</v>
      </c>
      <c r="N1430" s="12"/>
      <c r="O1430" s="13"/>
      <c r="P1430" s="13"/>
      <c r="Q1430" s="13"/>
      <c r="R1430" s="13"/>
    </row>
    <row r="1431" spans="1:19" x14ac:dyDescent="0.25">
      <c r="A1431" s="7">
        <v>2292</v>
      </c>
      <c r="B1431" s="7">
        <v>2012</v>
      </c>
      <c r="C1431" s="8" t="s">
        <v>162</v>
      </c>
      <c r="D1431" s="8" t="s">
        <v>142</v>
      </c>
      <c r="E1431" s="8" t="s">
        <v>91</v>
      </c>
      <c r="F1431" s="7" t="s">
        <v>21</v>
      </c>
      <c r="G1431" s="8" t="s">
        <v>22</v>
      </c>
      <c r="H1431" s="8" t="s">
        <v>162</v>
      </c>
      <c r="I1431" s="9">
        <v>95827.199999999997</v>
      </c>
      <c r="J1431" s="10">
        <v>0</v>
      </c>
      <c r="K1431" s="10">
        <f>(J1431*I1431)/2000</f>
        <v>0</v>
      </c>
      <c r="L1431" s="10"/>
      <c r="M1431" s="11" t="s">
        <v>23</v>
      </c>
      <c r="N1431" s="12"/>
      <c r="O1431" s="13"/>
      <c r="P1431" s="13"/>
      <c r="Q1431" s="13"/>
      <c r="R1431" s="13"/>
    </row>
    <row r="1432" spans="1:19" x14ac:dyDescent="0.25">
      <c r="A1432" s="7">
        <v>2293</v>
      </c>
      <c r="B1432" s="7">
        <v>2012</v>
      </c>
      <c r="C1432" s="8" t="s">
        <v>163</v>
      </c>
      <c r="D1432" s="8" t="s">
        <v>142</v>
      </c>
      <c r="E1432" s="8" t="s">
        <v>91</v>
      </c>
      <c r="F1432" s="7" t="s">
        <v>21</v>
      </c>
      <c r="G1432" s="8" t="s">
        <v>22</v>
      </c>
      <c r="H1432" s="8" t="s">
        <v>163</v>
      </c>
      <c r="I1432" s="9">
        <v>17113.599999999999</v>
      </c>
      <c r="J1432" s="10">
        <v>0</v>
      </c>
      <c r="K1432" s="10">
        <f>(J1432*I1432)/2000</f>
        <v>0</v>
      </c>
      <c r="L1432" s="10"/>
      <c r="M1432" s="11" t="s">
        <v>23</v>
      </c>
      <c r="N1432" s="12"/>
      <c r="O1432" s="13"/>
      <c r="P1432" s="13"/>
      <c r="Q1432" s="13"/>
      <c r="R1432" s="13"/>
    </row>
    <row r="1433" spans="1:19" x14ac:dyDescent="0.25">
      <c r="A1433" s="7">
        <v>2295</v>
      </c>
      <c r="B1433" s="7">
        <v>2012</v>
      </c>
      <c r="C1433" s="8" t="s">
        <v>167</v>
      </c>
      <c r="D1433" s="8" t="s">
        <v>165</v>
      </c>
      <c r="E1433" s="8" t="s">
        <v>38</v>
      </c>
      <c r="F1433" s="7" t="s">
        <v>39</v>
      </c>
      <c r="G1433" s="8" t="s">
        <v>22</v>
      </c>
      <c r="H1433" s="8" t="s">
        <v>167</v>
      </c>
      <c r="I1433" s="9">
        <v>126962.18</v>
      </c>
      <c r="J1433" s="10">
        <f>'[1]Rates for Discussion'!$D$6</f>
        <v>903.13346574503635</v>
      </c>
      <c r="K1433" s="9">
        <f t="shared" ref="K1433:K1464" si="54">(I1433*J1433)/2000</f>
        <v>57331.896820972572</v>
      </c>
      <c r="N1433" s="12"/>
      <c r="O1433" s="13"/>
      <c r="P1433" s="13"/>
      <c r="Q1433" s="13"/>
      <c r="R1433" s="13"/>
    </row>
    <row r="1434" spans="1:19" x14ac:dyDescent="0.25">
      <c r="A1434" s="7">
        <v>2297</v>
      </c>
      <c r="B1434" s="7">
        <v>2012</v>
      </c>
      <c r="C1434" s="8" t="s">
        <v>92</v>
      </c>
      <c r="D1434" s="8" t="s">
        <v>165</v>
      </c>
      <c r="E1434" s="8" t="s">
        <v>38</v>
      </c>
      <c r="F1434" s="7" t="s">
        <v>39</v>
      </c>
      <c r="G1434" s="8" t="s">
        <v>22</v>
      </c>
      <c r="H1434" s="8" t="s">
        <v>92</v>
      </c>
      <c r="I1434" s="9">
        <v>22000</v>
      </c>
      <c r="J1434" s="10">
        <f>'[1]Rates for Discussion'!$D$6</f>
        <v>903.13346574503635</v>
      </c>
      <c r="K1434" s="9">
        <f t="shared" si="54"/>
        <v>9934.4681231954</v>
      </c>
      <c r="N1434" s="12"/>
      <c r="O1434" s="13"/>
      <c r="P1434" s="13"/>
      <c r="Q1434" s="13"/>
      <c r="R1434" s="13"/>
    </row>
    <row r="1435" spans="1:19" x14ac:dyDescent="0.25">
      <c r="A1435" s="7">
        <v>2298</v>
      </c>
      <c r="B1435" s="7">
        <v>2012</v>
      </c>
      <c r="C1435" s="8" t="s">
        <v>171</v>
      </c>
      <c r="D1435" s="8" t="s">
        <v>165</v>
      </c>
      <c r="E1435" s="8" t="s">
        <v>38</v>
      </c>
      <c r="F1435" s="7" t="s">
        <v>39</v>
      </c>
      <c r="G1435" s="8" t="s">
        <v>22</v>
      </c>
      <c r="H1435" s="8" t="s">
        <v>171</v>
      </c>
      <c r="I1435" s="9">
        <v>1600</v>
      </c>
      <c r="J1435" s="10">
        <f>'[1]Rates for Discussion'!$D$6</f>
        <v>903.13346574503635</v>
      </c>
      <c r="K1435" s="9">
        <f t="shared" si="54"/>
        <v>722.50677259602912</v>
      </c>
      <c r="N1435" s="12"/>
      <c r="O1435" s="13"/>
      <c r="P1435" s="13"/>
      <c r="Q1435" s="13"/>
      <c r="R1435" s="13"/>
    </row>
    <row r="1436" spans="1:19" x14ac:dyDescent="0.25">
      <c r="A1436" s="7">
        <v>2299</v>
      </c>
      <c r="B1436" s="7">
        <v>2012</v>
      </c>
      <c r="C1436" s="8" t="s">
        <v>98</v>
      </c>
      <c r="D1436" s="8" t="s">
        <v>165</v>
      </c>
      <c r="E1436" s="8" t="s">
        <v>38</v>
      </c>
      <c r="F1436" s="7" t="s">
        <v>39</v>
      </c>
      <c r="G1436" s="8" t="s">
        <v>22</v>
      </c>
      <c r="H1436" s="8" t="s">
        <v>98</v>
      </c>
      <c r="I1436" s="9">
        <v>-2428057</v>
      </c>
      <c r="J1436" s="10">
        <f>'[1]Rates for Discussion'!$D$6</f>
        <v>903.13346574503635</v>
      </c>
      <c r="K1436" s="9">
        <f t="shared" si="54"/>
        <v>-1096429.7667182479</v>
      </c>
      <c r="N1436" s="12"/>
      <c r="O1436" s="13"/>
      <c r="P1436" s="13"/>
      <c r="Q1436" s="13"/>
      <c r="R1436" s="13"/>
    </row>
    <row r="1437" spans="1:19" x14ac:dyDescent="0.25">
      <c r="A1437" s="7">
        <v>2300</v>
      </c>
      <c r="B1437" s="7">
        <v>2012</v>
      </c>
      <c r="C1437" s="8" t="s">
        <v>174</v>
      </c>
      <c r="D1437" s="8" t="s">
        <v>165</v>
      </c>
      <c r="E1437" s="8" t="s">
        <v>38</v>
      </c>
      <c r="F1437" s="7" t="s">
        <v>39</v>
      </c>
      <c r="G1437" s="8" t="s">
        <v>22</v>
      </c>
      <c r="H1437" s="8" t="s">
        <v>174</v>
      </c>
      <c r="I1437" s="9">
        <v>1236010</v>
      </c>
      <c r="J1437" s="10">
        <f>'[1]Rates for Discussion'!$D$6</f>
        <v>903.13346574503635</v>
      </c>
      <c r="K1437" s="9">
        <f t="shared" si="54"/>
        <v>558140.99749776116</v>
      </c>
      <c r="N1437" s="12"/>
      <c r="O1437" s="13"/>
      <c r="P1437" s="13"/>
      <c r="Q1437" s="13"/>
      <c r="R1437" s="13"/>
    </row>
    <row r="1438" spans="1:19" x14ac:dyDescent="0.25">
      <c r="A1438" s="7">
        <v>2301</v>
      </c>
      <c r="B1438" s="7">
        <v>2012</v>
      </c>
      <c r="C1438" s="8" t="s">
        <v>69</v>
      </c>
      <c r="D1438" s="8" t="s">
        <v>165</v>
      </c>
      <c r="E1438" s="8" t="s">
        <v>38</v>
      </c>
      <c r="F1438" s="7" t="s">
        <v>39</v>
      </c>
      <c r="G1438" s="8" t="s">
        <v>22</v>
      </c>
      <c r="H1438" s="8" t="s">
        <v>69</v>
      </c>
      <c r="I1438" s="9">
        <v>384112.7</v>
      </c>
      <c r="J1438" s="10">
        <f>'[1]Rates for Discussion'!$D$6</f>
        <v>903.13346574503635</v>
      </c>
      <c r="K1438" s="9">
        <f t="shared" si="54"/>
        <v>173452.51699384171</v>
      </c>
      <c r="N1438" s="12"/>
      <c r="O1438" s="13"/>
      <c r="P1438" s="13"/>
      <c r="Q1438" s="13"/>
      <c r="R1438" s="13"/>
    </row>
    <row r="1439" spans="1:19" x14ac:dyDescent="0.25">
      <c r="A1439" s="7">
        <v>2303</v>
      </c>
      <c r="B1439" s="7">
        <v>2012</v>
      </c>
      <c r="C1439" s="8" t="s">
        <v>176</v>
      </c>
      <c r="D1439" s="8" t="s">
        <v>165</v>
      </c>
      <c r="E1439" s="8" t="s">
        <v>38</v>
      </c>
      <c r="F1439" s="7" t="s">
        <v>39</v>
      </c>
      <c r="G1439" s="8" t="s">
        <v>22</v>
      </c>
      <c r="H1439" s="8" t="s">
        <v>176</v>
      </c>
      <c r="I1439" s="9">
        <v>1200</v>
      </c>
      <c r="J1439" s="10">
        <f>'[1]Rates for Discussion'!$D$6</f>
        <v>903.13346574503635</v>
      </c>
      <c r="K1439" s="9">
        <f t="shared" si="54"/>
        <v>541.88007944702179</v>
      </c>
      <c r="N1439" s="12"/>
      <c r="O1439" s="13"/>
      <c r="P1439" s="13"/>
      <c r="Q1439" s="13"/>
      <c r="R1439" s="13"/>
    </row>
    <row r="1440" spans="1:19" x14ac:dyDescent="0.25">
      <c r="A1440" s="7">
        <v>2305</v>
      </c>
      <c r="B1440" s="7">
        <v>2012</v>
      </c>
      <c r="C1440" s="8" t="s">
        <v>181</v>
      </c>
      <c r="D1440" s="8" t="s">
        <v>165</v>
      </c>
      <c r="E1440" s="8" t="s">
        <v>38</v>
      </c>
      <c r="F1440" s="7" t="s">
        <v>39</v>
      </c>
      <c r="G1440" s="8" t="s">
        <v>22</v>
      </c>
      <c r="H1440" s="8" t="s">
        <v>181</v>
      </c>
      <c r="I1440" s="9">
        <v>467588</v>
      </c>
      <c r="J1440" s="10">
        <f>'[1]Rates for Discussion'!$D$6</f>
        <v>903.13346574503635</v>
      </c>
      <c r="K1440" s="9">
        <f t="shared" si="54"/>
        <v>211147.18549039503</v>
      </c>
      <c r="N1440" s="12"/>
      <c r="O1440" s="13"/>
      <c r="P1440" s="13"/>
      <c r="Q1440" s="13"/>
      <c r="R1440" s="13"/>
    </row>
    <row r="1441" spans="1:18" x14ac:dyDescent="0.25">
      <c r="A1441" s="7">
        <v>2306</v>
      </c>
      <c r="B1441" s="7">
        <v>2012</v>
      </c>
      <c r="C1441" s="8" t="s">
        <v>70</v>
      </c>
      <c r="D1441" s="8" t="s">
        <v>165</v>
      </c>
      <c r="E1441" s="8" t="s">
        <v>38</v>
      </c>
      <c r="F1441" s="7" t="s">
        <v>39</v>
      </c>
      <c r="G1441" s="8" t="s">
        <v>22</v>
      </c>
      <c r="H1441" s="8" t="s">
        <v>70</v>
      </c>
      <c r="I1441" s="9">
        <v>252059</v>
      </c>
      <c r="J1441" s="10">
        <f>'[1]Rates for Discussion'!$D$6</f>
        <v>903.13346574503635</v>
      </c>
      <c r="K1441" s="9">
        <f t="shared" si="54"/>
        <v>113821.45912111407</v>
      </c>
      <c r="N1441" s="12"/>
      <c r="O1441" s="13"/>
      <c r="P1441" s="13"/>
      <c r="Q1441" s="13"/>
      <c r="R1441" s="13"/>
    </row>
    <row r="1442" spans="1:18" x14ac:dyDescent="0.25">
      <c r="A1442" s="7">
        <v>2307</v>
      </c>
      <c r="B1442" s="7">
        <v>2012</v>
      </c>
      <c r="C1442" s="8" t="s">
        <v>183</v>
      </c>
      <c r="D1442" s="8" t="s">
        <v>165</v>
      </c>
      <c r="E1442" s="8" t="s">
        <v>38</v>
      </c>
      <c r="F1442" s="7" t="s">
        <v>39</v>
      </c>
      <c r="G1442" s="8" t="s">
        <v>22</v>
      </c>
      <c r="H1442" s="8" t="s">
        <v>183</v>
      </c>
      <c r="I1442" s="9">
        <v>124383</v>
      </c>
      <c r="J1442" s="10">
        <f>'[1]Rates for Discussion'!$D$6</f>
        <v>903.13346574503635</v>
      </c>
      <c r="K1442" s="9">
        <f t="shared" si="54"/>
        <v>56167.224934882426</v>
      </c>
      <c r="N1442" s="12"/>
      <c r="O1442" s="13"/>
      <c r="P1442" s="13"/>
      <c r="Q1442" s="13"/>
      <c r="R1442" s="13"/>
    </row>
    <row r="1443" spans="1:18" x14ac:dyDescent="0.25">
      <c r="A1443" s="7">
        <v>2309</v>
      </c>
      <c r="B1443" s="7">
        <v>2012</v>
      </c>
      <c r="C1443" s="8" t="s">
        <v>85</v>
      </c>
      <c r="D1443" s="8" t="s">
        <v>165</v>
      </c>
      <c r="E1443" s="8" t="s">
        <v>38</v>
      </c>
      <c r="F1443" s="7" t="s">
        <v>39</v>
      </c>
      <c r="G1443" s="8" t="s">
        <v>22</v>
      </c>
      <c r="H1443" s="8" t="s">
        <v>85</v>
      </c>
      <c r="I1443" s="9">
        <v>1014046</v>
      </c>
      <c r="J1443" s="10">
        <f>'[1]Rates for Discussion'!$D$6</f>
        <v>903.13346574503635</v>
      </c>
      <c r="K1443" s="9">
        <f t="shared" si="54"/>
        <v>457909.43920244556</v>
      </c>
      <c r="N1443" s="12"/>
      <c r="O1443" s="13"/>
      <c r="P1443" s="13"/>
      <c r="Q1443" s="13"/>
      <c r="R1443" s="13"/>
    </row>
    <row r="1444" spans="1:18" x14ac:dyDescent="0.25">
      <c r="A1444" s="7">
        <v>2310</v>
      </c>
      <c r="B1444" s="7">
        <v>2012</v>
      </c>
      <c r="C1444" s="8" t="s">
        <v>188</v>
      </c>
      <c r="D1444" s="8" t="s">
        <v>165</v>
      </c>
      <c r="E1444" s="8" t="s">
        <v>38</v>
      </c>
      <c r="F1444" s="7" t="s">
        <v>39</v>
      </c>
      <c r="G1444" s="8" t="s">
        <v>22</v>
      </c>
      <c r="H1444" s="8" t="s">
        <v>188</v>
      </c>
      <c r="I1444" s="9">
        <v>26743</v>
      </c>
      <c r="J1444" s="10">
        <f>'[1]Rates for Discussion'!$D$6</f>
        <v>903.13346574503635</v>
      </c>
      <c r="K1444" s="9">
        <f t="shared" si="54"/>
        <v>12076.249137209754</v>
      </c>
      <c r="N1444" s="12"/>
      <c r="O1444" s="13"/>
      <c r="P1444" s="13"/>
      <c r="Q1444" s="13"/>
      <c r="R1444" s="13"/>
    </row>
    <row r="1445" spans="1:18" x14ac:dyDescent="0.25">
      <c r="A1445" s="7">
        <v>2311</v>
      </c>
      <c r="B1445" s="7">
        <v>2012</v>
      </c>
      <c r="C1445" s="8" t="s">
        <v>189</v>
      </c>
      <c r="D1445" s="8" t="s">
        <v>165</v>
      </c>
      <c r="E1445" s="8" t="s">
        <v>38</v>
      </c>
      <c r="F1445" s="7" t="s">
        <v>39</v>
      </c>
      <c r="G1445" s="8" t="s">
        <v>22</v>
      </c>
      <c r="H1445" s="8" t="s">
        <v>189</v>
      </c>
      <c r="I1445" s="9">
        <v>11019</v>
      </c>
      <c r="J1445" s="10">
        <f>'[1]Rates for Discussion'!$D$6</f>
        <v>903.13346574503635</v>
      </c>
      <c r="K1445" s="9">
        <f t="shared" si="54"/>
        <v>4975.813829522278</v>
      </c>
      <c r="N1445" s="12"/>
      <c r="O1445" s="13"/>
      <c r="P1445" s="13"/>
      <c r="Q1445" s="13"/>
      <c r="R1445" s="13"/>
    </row>
    <row r="1446" spans="1:18" x14ac:dyDescent="0.25">
      <c r="A1446" s="7">
        <v>2313</v>
      </c>
      <c r="B1446" s="7">
        <v>2012</v>
      </c>
      <c r="C1446" s="8" t="s">
        <v>71</v>
      </c>
      <c r="D1446" s="8" t="s">
        <v>165</v>
      </c>
      <c r="E1446" s="8" t="s">
        <v>38</v>
      </c>
      <c r="F1446" s="7" t="s">
        <v>39</v>
      </c>
      <c r="G1446" s="8" t="s">
        <v>22</v>
      </c>
      <c r="H1446" s="8" t="s">
        <v>71</v>
      </c>
      <c r="I1446" s="9">
        <v>65386</v>
      </c>
      <c r="J1446" s="10">
        <f>'[1]Rates for Discussion'!$D$6</f>
        <v>903.13346574503635</v>
      </c>
      <c r="K1446" s="9">
        <f t="shared" si="54"/>
        <v>29526.142395602474</v>
      </c>
      <c r="N1446" s="12"/>
      <c r="O1446" s="13"/>
      <c r="P1446" s="13"/>
      <c r="Q1446" s="13"/>
      <c r="R1446" s="13"/>
    </row>
    <row r="1447" spans="1:18" x14ac:dyDescent="0.25">
      <c r="A1447" s="7">
        <v>2314</v>
      </c>
      <c r="B1447" s="7">
        <v>2012</v>
      </c>
      <c r="C1447" s="8" t="s">
        <v>192</v>
      </c>
      <c r="D1447" s="8" t="s">
        <v>165</v>
      </c>
      <c r="E1447" s="8" t="s">
        <v>38</v>
      </c>
      <c r="F1447" s="7" t="s">
        <v>39</v>
      </c>
      <c r="G1447" s="8" t="s">
        <v>22</v>
      </c>
      <c r="H1447" s="8" t="s">
        <v>192</v>
      </c>
      <c r="I1447" s="9">
        <v>1133</v>
      </c>
      <c r="J1447" s="10">
        <f>'[1]Rates for Discussion'!$D$6</f>
        <v>903.13346574503635</v>
      </c>
      <c r="K1447" s="9">
        <f t="shared" si="54"/>
        <v>511.6251083445631</v>
      </c>
      <c r="N1447" s="12"/>
      <c r="O1447" s="13"/>
      <c r="P1447" s="13"/>
      <c r="Q1447" s="13"/>
      <c r="R1447" s="13"/>
    </row>
    <row r="1448" spans="1:18" x14ac:dyDescent="0.25">
      <c r="A1448" s="7">
        <v>2315</v>
      </c>
      <c r="B1448" s="7">
        <v>2012</v>
      </c>
      <c r="C1448" s="8" t="s">
        <v>193</v>
      </c>
      <c r="D1448" s="8" t="s">
        <v>165</v>
      </c>
      <c r="E1448" s="8" t="s">
        <v>38</v>
      </c>
      <c r="F1448" s="7" t="s">
        <v>39</v>
      </c>
      <c r="G1448" s="8" t="s">
        <v>22</v>
      </c>
      <c r="H1448" s="8" t="s">
        <v>193</v>
      </c>
      <c r="I1448" s="9">
        <v>502043</v>
      </c>
      <c r="J1448" s="10">
        <f>'[1]Rates for Discussion'!$D$6</f>
        <v>903.13346574503635</v>
      </c>
      <c r="K1448" s="9">
        <f t="shared" si="54"/>
        <v>226705.91727151762</v>
      </c>
      <c r="N1448" s="12"/>
      <c r="O1448" s="13"/>
      <c r="P1448" s="13"/>
      <c r="Q1448" s="13"/>
      <c r="R1448" s="13"/>
    </row>
    <row r="1449" spans="1:18" x14ac:dyDescent="0.25">
      <c r="A1449" s="7">
        <v>2317</v>
      </c>
      <c r="B1449" s="7">
        <v>2012</v>
      </c>
      <c r="C1449" s="8" t="s">
        <v>73</v>
      </c>
      <c r="D1449" s="8" t="s">
        <v>165</v>
      </c>
      <c r="E1449" s="8" t="s">
        <v>38</v>
      </c>
      <c r="F1449" s="7" t="s">
        <v>39</v>
      </c>
      <c r="G1449" s="8" t="s">
        <v>22</v>
      </c>
      <c r="H1449" s="8" t="s">
        <v>73</v>
      </c>
      <c r="I1449" s="9">
        <v>336342</v>
      </c>
      <c r="J1449" s="10">
        <f>'[1]Rates for Discussion'!$D$6</f>
        <v>903.13346574503635</v>
      </c>
      <c r="K1449" s="9">
        <f t="shared" si="54"/>
        <v>151880.8580678085</v>
      </c>
      <c r="N1449" s="12"/>
      <c r="O1449" s="13"/>
      <c r="P1449" s="13"/>
      <c r="Q1449" s="13"/>
      <c r="R1449" s="13"/>
    </row>
    <row r="1450" spans="1:18" x14ac:dyDescent="0.25">
      <c r="A1450" s="7">
        <v>2319</v>
      </c>
      <c r="B1450" s="7">
        <v>2012</v>
      </c>
      <c r="C1450" s="8" t="s">
        <v>196</v>
      </c>
      <c r="D1450" s="8" t="s">
        <v>165</v>
      </c>
      <c r="E1450" s="8" t="s">
        <v>38</v>
      </c>
      <c r="F1450" s="7" t="s">
        <v>39</v>
      </c>
      <c r="G1450" s="8" t="s">
        <v>22</v>
      </c>
      <c r="H1450" s="8" t="s">
        <v>196</v>
      </c>
      <c r="I1450" s="9">
        <v>222630</v>
      </c>
      <c r="J1450" s="10">
        <f>'[1]Rates for Discussion'!$D$6</f>
        <v>903.13346574503635</v>
      </c>
      <c r="K1450" s="9">
        <f t="shared" si="54"/>
        <v>100532.30173940872</v>
      </c>
      <c r="N1450" s="12"/>
      <c r="O1450" s="13"/>
      <c r="P1450" s="13"/>
      <c r="Q1450" s="13"/>
      <c r="R1450" s="13"/>
    </row>
    <row r="1451" spans="1:18" x14ac:dyDescent="0.25">
      <c r="A1451" s="7">
        <v>2320</v>
      </c>
      <c r="B1451" s="7">
        <v>2012</v>
      </c>
      <c r="C1451" s="8" t="s">
        <v>198</v>
      </c>
      <c r="D1451" s="8" t="s">
        <v>165</v>
      </c>
      <c r="E1451" s="8" t="s">
        <v>38</v>
      </c>
      <c r="F1451" s="7" t="s">
        <v>39</v>
      </c>
      <c r="G1451" s="8" t="s">
        <v>22</v>
      </c>
      <c r="H1451" s="8" t="s">
        <v>198</v>
      </c>
      <c r="I1451" s="9">
        <v>75</v>
      </c>
      <c r="J1451" s="10">
        <f>'[1]Rates for Discussion'!$D$6</f>
        <v>903.13346574503635</v>
      </c>
      <c r="K1451" s="9">
        <f t="shared" si="54"/>
        <v>33.867504965438862</v>
      </c>
      <c r="N1451" s="12"/>
      <c r="O1451" s="13"/>
      <c r="P1451" s="13"/>
      <c r="Q1451" s="13"/>
      <c r="R1451" s="13"/>
    </row>
    <row r="1452" spans="1:18" x14ac:dyDescent="0.25">
      <c r="A1452" s="7">
        <v>2321</v>
      </c>
      <c r="B1452" s="7">
        <v>2012</v>
      </c>
      <c r="C1452" s="8" t="s">
        <v>200</v>
      </c>
      <c r="D1452" s="8" t="s">
        <v>165</v>
      </c>
      <c r="E1452" s="8" t="s">
        <v>38</v>
      </c>
      <c r="F1452" s="7" t="s">
        <v>39</v>
      </c>
      <c r="G1452" s="8" t="s">
        <v>22</v>
      </c>
      <c r="H1452" s="8" t="s">
        <v>200</v>
      </c>
      <c r="I1452" s="9">
        <v>42962</v>
      </c>
      <c r="J1452" s="10">
        <f>'[1]Rates for Discussion'!$D$6</f>
        <v>903.13346574503635</v>
      </c>
      <c r="K1452" s="9">
        <f t="shared" si="54"/>
        <v>19400.209977669128</v>
      </c>
      <c r="N1452" s="12"/>
      <c r="O1452" s="13"/>
      <c r="P1452" s="13"/>
      <c r="Q1452" s="13"/>
      <c r="R1452" s="13"/>
    </row>
    <row r="1453" spans="1:18" x14ac:dyDescent="0.25">
      <c r="A1453" s="7">
        <v>2322</v>
      </c>
      <c r="B1453" s="7">
        <v>2012</v>
      </c>
      <c r="C1453" s="8" t="s">
        <v>203</v>
      </c>
      <c r="D1453" s="8" t="s">
        <v>165</v>
      </c>
      <c r="E1453" s="8" t="s">
        <v>38</v>
      </c>
      <c r="F1453" s="7" t="s">
        <v>39</v>
      </c>
      <c r="G1453" s="8" t="s">
        <v>22</v>
      </c>
      <c r="H1453" s="8" t="s">
        <v>203</v>
      </c>
      <c r="I1453" s="9">
        <v>36506</v>
      </c>
      <c r="J1453" s="10">
        <f>'[1]Rates for Discussion'!$D$6</f>
        <v>903.13346574503635</v>
      </c>
      <c r="K1453" s="9">
        <f t="shared" si="54"/>
        <v>16484.895150244149</v>
      </c>
      <c r="N1453" s="12"/>
      <c r="O1453" s="13"/>
      <c r="P1453" s="13"/>
      <c r="Q1453" s="13"/>
      <c r="R1453" s="13"/>
    </row>
    <row r="1454" spans="1:18" x14ac:dyDescent="0.25">
      <c r="A1454" s="7">
        <v>2323</v>
      </c>
      <c r="B1454" s="7">
        <v>2012</v>
      </c>
      <c r="C1454" s="8" t="s">
        <v>207</v>
      </c>
      <c r="D1454" s="8" t="s">
        <v>165</v>
      </c>
      <c r="E1454" s="8" t="s">
        <v>38</v>
      </c>
      <c r="F1454" s="7" t="s">
        <v>39</v>
      </c>
      <c r="G1454" s="8" t="s">
        <v>22</v>
      </c>
      <c r="H1454" s="8" t="s">
        <v>207</v>
      </c>
      <c r="I1454" s="9">
        <v>561582</v>
      </c>
      <c r="J1454" s="10">
        <f>'[1]Rates for Discussion'!$D$6</f>
        <v>903.13346574503635</v>
      </c>
      <c r="K1454" s="9">
        <f t="shared" si="54"/>
        <v>253591.7489800145</v>
      </c>
      <c r="N1454" s="12"/>
      <c r="O1454" s="13"/>
      <c r="P1454" s="13"/>
      <c r="Q1454" s="13"/>
      <c r="R1454" s="13"/>
    </row>
    <row r="1455" spans="1:18" x14ac:dyDescent="0.25">
      <c r="A1455" s="7">
        <v>2324</v>
      </c>
      <c r="B1455" s="7">
        <v>2012</v>
      </c>
      <c r="C1455" s="8" t="s">
        <v>208</v>
      </c>
      <c r="D1455" s="8" t="s">
        <v>165</v>
      </c>
      <c r="E1455" s="8" t="s">
        <v>38</v>
      </c>
      <c r="F1455" s="7" t="s">
        <v>39</v>
      </c>
      <c r="G1455" s="8" t="s">
        <v>22</v>
      </c>
      <c r="H1455" s="8" t="s">
        <v>208</v>
      </c>
      <c r="I1455" s="9">
        <v>25</v>
      </c>
      <c r="J1455" s="10">
        <f>'[1]Rates for Discussion'!$D$6</f>
        <v>903.13346574503635</v>
      </c>
      <c r="K1455" s="9">
        <f t="shared" si="54"/>
        <v>11.289168321812955</v>
      </c>
      <c r="N1455" s="12"/>
      <c r="O1455" s="13"/>
      <c r="P1455" s="13"/>
      <c r="Q1455" s="13"/>
      <c r="R1455" s="13"/>
    </row>
    <row r="1456" spans="1:18" x14ac:dyDescent="0.25">
      <c r="A1456" s="7">
        <v>2325</v>
      </c>
      <c r="B1456" s="7">
        <v>2012</v>
      </c>
      <c r="C1456" s="8" t="s">
        <v>209</v>
      </c>
      <c r="D1456" s="8" t="s">
        <v>165</v>
      </c>
      <c r="E1456" s="8" t="s">
        <v>38</v>
      </c>
      <c r="F1456" s="7" t="s">
        <v>39</v>
      </c>
      <c r="G1456" s="8" t="s">
        <v>22</v>
      </c>
      <c r="H1456" s="8" t="s">
        <v>209</v>
      </c>
      <c r="I1456" s="9">
        <v>10082</v>
      </c>
      <c r="J1456" s="10">
        <f>'[1]Rates for Discussion'!$D$6</f>
        <v>903.13346574503635</v>
      </c>
      <c r="K1456" s="9">
        <f t="shared" si="54"/>
        <v>4552.6958008207275</v>
      </c>
      <c r="N1456" s="12"/>
      <c r="O1456" s="13"/>
      <c r="P1456" s="13"/>
      <c r="Q1456" s="13"/>
      <c r="R1456" s="13"/>
    </row>
    <row r="1457" spans="1:18" x14ac:dyDescent="0.25">
      <c r="A1457" s="7">
        <v>2326</v>
      </c>
      <c r="B1457" s="7">
        <v>2012</v>
      </c>
      <c r="C1457" s="8" t="s">
        <v>213</v>
      </c>
      <c r="D1457" s="8" t="s">
        <v>165</v>
      </c>
      <c r="E1457" s="8" t="s">
        <v>38</v>
      </c>
      <c r="F1457" s="7" t="s">
        <v>39</v>
      </c>
      <c r="G1457" s="8" t="s">
        <v>22</v>
      </c>
      <c r="H1457" s="8" t="s">
        <v>213</v>
      </c>
      <c r="I1457" s="9">
        <v>2400</v>
      </c>
      <c r="J1457" s="10">
        <f>'[1]Rates for Discussion'!$D$6</f>
        <v>903.13346574503635</v>
      </c>
      <c r="K1457" s="9">
        <f t="shared" si="54"/>
        <v>1083.7601588940436</v>
      </c>
      <c r="N1457" s="12"/>
      <c r="O1457" s="13"/>
      <c r="P1457" s="13"/>
      <c r="Q1457" s="13"/>
      <c r="R1457" s="13"/>
    </row>
    <row r="1458" spans="1:18" x14ac:dyDescent="0.25">
      <c r="A1458" s="7">
        <v>2329</v>
      </c>
      <c r="B1458" s="7">
        <v>2012</v>
      </c>
      <c r="C1458" s="8" t="s">
        <v>119</v>
      </c>
      <c r="D1458" s="8" t="s">
        <v>165</v>
      </c>
      <c r="E1458" s="8" t="s">
        <v>38</v>
      </c>
      <c r="F1458" s="7" t="s">
        <v>39</v>
      </c>
      <c r="G1458" s="8" t="s">
        <v>22</v>
      </c>
      <c r="H1458" s="8" t="s">
        <v>119</v>
      </c>
      <c r="I1458" s="9">
        <v>1278611</v>
      </c>
      <c r="J1458" s="10">
        <f>'[1]Rates for Discussion'!$D$6</f>
        <v>903.13346574503635</v>
      </c>
      <c r="K1458" s="9">
        <f t="shared" si="54"/>
        <v>577378.19188486342</v>
      </c>
      <c r="N1458" s="12"/>
      <c r="O1458" s="13"/>
      <c r="P1458" s="13"/>
      <c r="Q1458" s="13"/>
      <c r="R1458" s="13"/>
    </row>
    <row r="1459" spans="1:18" x14ac:dyDescent="0.25">
      <c r="A1459" s="7">
        <v>2331</v>
      </c>
      <c r="B1459" s="7">
        <v>2012</v>
      </c>
      <c r="C1459" s="8" t="s">
        <v>220</v>
      </c>
      <c r="D1459" s="8" t="s">
        <v>165</v>
      </c>
      <c r="E1459" s="8" t="s">
        <v>38</v>
      </c>
      <c r="F1459" s="7" t="s">
        <v>39</v>
      </c>
      <c r="G1459" s="8" t="s">
        <v>22</v>
      </c>
      <c r="H1459" s="8" t="s">
        <v>220</v>
      </c>
      <c r="I1459" s="9">
        <v>269356</v>
      </c>
      <c r="J1459" s="10">
        <f>'[1]Rates for Discussion'!$D$6</f>
        <v>903.13346574503635</v>
      </c>
      <c r="K1459" s="9">
        <f t="shared" si="54"/>
        <v>121632.20889960999</v>
      </c>
      <c r="N1459" s="12"/>
      <c r="O1459" s="13"/>
      <c r="P1459" s="13"/>
      <c r="Q1459" s="13"/>
      <c r="R1459" s="13"/>
    </row>
    <row r="1460" spans="1:18" x14ac:dyDescent="0.25">
      <c r="A1460" s="7">
        <v>2332</v>
      </c>
      <c r="B1460" s="7">
        <v>2012</v>
      </c>
      <c r="C1460" s="8" t="s">
        <v>75</v>
      </c>
      <c r="D1460" s="8" t="s">
        <v>165</v>
      </c>
      <c r="E1460" s="8" t="s">
        <v>38</v>
      </c>
      <c r="F1460" s="7" t="s">
        <v>39</v>
      </c>
      <c r="G1460" s="8" t="s">
        <v>22</v>
      </c>
      <c r="H1460" s="8" t="s">
        <v>75</v>
      </c>
      <c r="I1460" s="9">
        <v>1078306</v>
      </c>
      <c r="J1460" s="10">
        <f>'[1]Rates for Discussion'!$D$6</f>
        <v>903.13346574503635</v>
      </c>
      <c r="K1460" s="9">
        <f t="shared" si="54"/>
        <v>486927.1174568336</v>
      </c>
      <c r="N1460" s="12"/>
      <c r="O1460" s="13"/>
      <c r="P1460" s="13"/>
      <c r="Q1460" s="13"/>
      <c r="R1460" s="13"/>
    </row>
    <row r="1461" spans="1:18" x14ac:dyDescent="0.25">
      <c r="A1461" s="7">
        <v>2334</v>
      </c>
      <c r="B1461" s="7">
        <v>2012</v>
      </c>
      <c r="C1461" s="8" t="s">
        <v>224</v>
      </c>
      <c r="D1461" s="8" t="s">
        <v>165</v>
      </c>
      <c r="E1461" s="8" t="s">
        <v>38</v>
      </c>
      <c r="F1461" s="7" t="s">
        <v>39</v>
      </c>
      <c r="G1461" s="8" t="s">
        <v>22</v>
      </c>
      <c r="H1461" s="8" t="s">
        <v>224</v>
      </c>
      <c r="I1461" s="9">
        <v>448</v>
      </c>
      <c r="J1461" s="10">
        <f>'[1]Rates for Discussion'!$D$6</f>
        <v>903.13346574503635</v>
      </c>
      <c r="K1461" s="9">
        <f t="shared" si="54"/>
        <v>202.30189632688814</v>
      </c>
      <c r="N1461" s="12"/>
      <c r="O1461" s="13"/>
      <c r="P1461" s="13"/>
      <c r="Q1461" s="13"/>
      <c r="R1461" s="13"/>
    </row>
    <row r="1462" spans="1:18" x14ac:dyDescent="0.25">
      <c r="A1462" s="7">
        <v>2335</v>
      </c>
      <c r="B1462" s="7">
        <v>2012</v>
      </c>
      <c r="C1462" s="8" t="s">
        <v>226</v>
      </c>
      <c r="D1462" s="8" t="s">
        <v>165</v>
      </c>
      <c r="E1462" s="8" t="s">
        <v>38</v>
      </c>
      <c r="F1462" s="7" t="s">
        <v>39</v>
      </c>
      <c r="G1462" s="8" t="s">
        <v>22</v>
      </c>
      <c r="H1462" s="8" t="s">
        <v>226</v>
      </c>
      <c r="I1462" s="9">
        <v>113935</v>
      </c>
      <c r="J1462" s="10">
        <f>'[1]Rates for Discussion'!$D$6</f>
        <v>903.13346574503635</v>
      </c>
      <c r="K1462" s="9">
        <f t="shared" si="54"/>
        <v>51449.255709830359</v>
      </c>
      <c r="N1462" s="12"/>
      <c r="O1462" s="13"/>
      <c r="P1462" s="13"/>
      <c r="Q1462" s="13"/>
      <c r="R1462" s="13"/>
    </row>
    <row r="1463" spans="1:18" x14ac:dyDescent="0.25">
      <c r="A1463" s="7">
        <v>2336</v>
      </c>
      <c r="B1463" s="7">
        <v>2012</v>
      </c>
      <c r="C1463" s="8" t="s">
        <v>227</v>
      </c>
      <c r="D1463" s="8" t="s">
        <v>165</v>
      </c>
      <c r="E1463" s="8" t="s">
        <v>38</v>
      </c>
      <c r="F1463" s="7" t="s">
        <v>39</v>
      </c>
      <c r="G1463" s="8" t="s">
        <v>22</v>
      </c>
      <c r="H1463" s="8" t="s">
        <v>227</v>
      </c>
      <c r="I1463" s="9">
        <v>800</v>
      </c>
      <c r="J1463" s="10">
        <f>'[1]Rates for Discussion'!$D$6</f>
        <v>903.13346574503635</v>
      </c>
      <c r="K1463" s="9">
        <f t="shared" si="54"/>
        <v>361.25338629801456</v>
      </c>
      <c r="N1463" s="12"/>
      <c r="O1463" s="13"/>
      <c r="P1463" s="13"/>
      <c r="Q1463" s="13"/>
      <c r="R1463" s="13"/>
    </row>
    <row r="1464" spans="1:18" x14ac:dyDescent="0.25">
      <c r="A1464" s="7">
        <v>2337</v>
      </c>
      <c r="B1464" s="7">
        <v>2012</v>
      </c>
      <c r="C1464" s="8" t="s">
        <v>228</v>
      </c>
      <c r="D1464" s="8" t="s">
        <v>165</v>
      </c>
      <c r="E1464" s="8" t="s">
        <v>38</v>
      </c>
      <c r="F1464" s="7" t="s">
        <v>39</v>
      </c>
      <c r="G1464" s="8" t="s">
        <v>22</v>
      </c>
      <c r="H1464" s="8" t="s">
        <v>228</v>
      </c>
      <c r="I1464" s="9">
        <v>800</v>
      </c>
      <c r="J1464" s="10">
        <f>'[1]Rates for Discussion'!$D$6</f>
        <v>903.13346574503635</v>
      </c>
      <c r="K1464" s="9">
        <f t="shared" si="54"/>
        <v>361.25338629801456</v>
      </c>
      <c r="N1464" s="12"/>
      <c r="O1464" s="13"/>
      <c r="P1464" s="13"/>
      <c r="Q1464" s="13"/>
      <c r="R1464" s="13"/>
    </row>
    <row r="1465" spans="1:18" x14ac:dyDescent="0.25">
      <c r="A1465" s="7">
        <v>2339</v>
      </c>
      <c r="B1465" s="7">
        <v>2012</v>
      </c>
      <c r="C1465" s="8" t="s">
        <v>229</v>
      </c>
      <c r="D1465" s="8" t="s">
        <v>165</v>
      </c>
      <c r="E1465" s="8" t="s">
        <v>38</v>
      </c>
      <c r="F1465" s="7" t="s">
        <v>39</v>
      </c>
      <c r="G1465" s="8" t="s">
        <v>22</v>
      </c>
      <c r="H1465" s="8" t="s">
        <v>229</v>
      </c>
      <c r="I1465" s="9">
        <v>4</v>
      </c>
      <c r="J1465" s="10">
        <f>'[1]Rates for Discussion'!$D$6</f>
        <v>903.13346574503635</v>
      </c>
      <c r="K1465" s="9">
        <f t="shared" ref="K1465:K1496" si="55">(I1465*J1465)/2000</f>
        <v>1.8062669314900728</v>
      </c>
      <c r="N1465" s="12"/>
      <c r="O1465" s="13"/>
      <c r="P1465" s="13"/>
      <c r="Q1465" s="13"/>
      <c r="R1465" s="13"/>
    </row>
    <row r="1466" spans="1:18" x14ac:dyDescent="0.25">
      <c r="A1466" s="7">
        <v>2340</v>
      </c>
      <c r="B1466" s="7">
        <v>2012</v>
      </c>
      <c r="C1466" s="8" t="s">
        <v>230</v>
      </c>
      <c r="D1466" s="8" t="s">
        <v>165</v>
      </c>
      <c r="E1466" s="8" t="s">
        <v>38</v>
      </c>
      <c r="F1466" s="7" t="s">
        <v>39</v>
      </c>
      <c r="G1466" s="8" t="s">
        <v>22</v>
      </c>
      <c r="H1466" s="8" t="s">
        <v>230</v>
      </c>
      <c r="I1466" s="9">
        <v>3418</v>
      </c>
      <c r="J1466" s="10">
        <f>'[1]Rates for Discussion'!$D$6</f>
        <v>903.13346574503635</v>
      </c>
      <c r="K1466" s="9">
        <f t="shared" si="55"/>
        <v>1543.4550929582672</v>
      </c>
      <c r="N1466" s="12"/>
      <c r="O1466" s="13"/>
      <c r="P1466" s="13"/>
      <c r="Q1466" s="13"/>
      <c r="R1466" s="13"/>
    </row>
    <row r="1467" spans="1:18" x14ac:dyDescent="0.25">
      <c r="A1467" s="7">
        <v>2341</v>
      </c>
      <c r="B1467" s="7">
        <v>2012</v>
      </c>
      <c r="C1467" s="8" t="s">
        <v>232</v>
      </c>
      <c r="D1467" s="8" t="s">
        <v>165</v>
      </c>
      <c r="E1467" s="8" t="s">
        <v>38</v>
      </c>
      <c r="F1467" s="7" t="s">
        <v>39</v>
      </c>
      <c r="G1467" s="8" t="s">
        <v>22</v>
      </c>
      <c r="H1467" s="8" t="s">
        <v>232</v>
      </c>
      <c r="I1467" s="9">
        <v>1487</v>
      </c>
      <c r="J1467" s="10">
        <f>'[1]Rates for Discussion'!$D$6</f>
        <v>903.13346574503635</v>
      </c>
      <c r="K1467" s="9">
        <f t="shared" si="55"/>
        <v>671.47973178143445</v>
      </c>
      <c r="N1467" s="12"/>
      <c r="O1467" s="13"/>
      <c r="P1467" s="13"/>
      <c r="Q1467" s="13"/>
      <c r="R1467" s="13"/>
    </row>
    <row r="1468" spans="1:18" x14ac:dyDescent="0.25">
      <c r="A1468" s="7">
        <v>2342</v>
      </c>
      <c r="B1468" s="7">
        <v>2012</v>
      </c>
      <c r="C1468" s="8" t="s">
        <v>234</v>
      </c>
      <c r="D1468" s="8" t="s">
        <v>165</v>
      </c>
      <c r="E1468" s="8" t="s">
        <v>38</v>
      </c>
      <c r="F1468" s="7" t="s">
        <v>39</v>
      </c>
      <c r="G1468" s="8" t="s">
        <v>22</v>
      </c>
      <c r="H1468" s="8" t="s">
        <v>234</v>
      </c>
      <c r="I1468" s="9">
        <v>1179</v>
      </c>
      <c r="J1468" s="10">
        <f>'[1]Rates for Discussion'!$D$6</f>
        <v>903.13346574503635</v>
      </c>
      <c r="K1468" s="9">
        <f t="shared" si="55"/>
        <v>532.39717805669886</v>
      </c>
      <c r="N1468" s="12"/>
      <c r="O1468" s="13"/>
      <c r="P1468" s="13"/>
      <c r="Q1468" s="13"/>
      <c r="R1468" s="13"/>
    </row>
    <row r="1469" spans="1:18" x14ac:dyDescent="0.25">
      <c r="A1469" s="7">
        <v>2343</v>
      </c>
      <c r="B1469" s="7">
        <v>2012</v>
      </c>
      <c r="C1469" s="8" t="s">
        <v>235</v>
      </c>
      <c r="D1469" s="8" t="s">
        <v>165</v>
      </c>
      <c r="E1469" s="8" t="s">
        <v>38</v>
      </c>
      <c r="F1469" s="7" t="s">
        <v>39</v>
      </c>
      <c r="G1469" s="8" t="s">
        <v>22</v>
      </c>
      <c r="H1469" s="8" t="s">
        <v>235</v>
      </c>
      <c r="I1469" s="9">
        <v>76562</v>
      </c>
      <c r="J1469" s="10">
        <f>'[1]Rates for Discussion'!$D$6</f>
        <v>903.13346574503635</v>
      </c>
      <c r="K1469" s="9">
        <f t="shared" si="55"/>
        <v>34572.852202185735</v>
      </c>
      <c r="N1469" s="12"/>
      <c r="O1469" s="13"/>
      <c r="P1469" s="13"/>
      <c r="Q1469" s="13"/>
      <c r="R1469" s="13"/>
    </row>
    <row r="1470" spans="1:18" x14ac:dyDescent="0.25">
      <c r="A1470" s="7">
        <v>2344</v>
      </c>
      <c r="B1470" s="7">
        <v>2012</v>
      </c>
      <c r="C1470" s="8" t="s">
        <v>236</v>
      </c>
      <c r="D1470" s="8" t="s">
        <v>165</v>
      </c>
      <c r="E1470" s="8" t="s">
        <v>38</v>
      </c>
      <c r="F1470" s="7" t="s">
        <v>39</v>
      </c>
      <c r="G1470" s="8" t="s">
        <v>22</v>
      </c>
      <c r="H1470" s="8" t="s">
        <v>236</v>
      </c>
      <c r="I1470" s="9">
        <v>70000</v>
      </c>
      <c r="J1470" s="10">
        <f>'[1]Rates for Discussion'!$D$6</f>
        <v>903.13346574503635</v>
      </c>
      <c r="K1470" s="9">
        <f t="shared" si="55"/>
        <v>31609.671301076272</v>
      </c>
      <c r="N1470" s="12"/>
      <c r="O1470" s="13"/>
      <c r="P1470" s="13"/>
      <c r="Q1470" s="13"/>
      <c r="R1470" s="13"/>
    </row>
    <row r="1471" spans="1:18" x14ac:dyDescent="0.25">
      <c r="A1471" s="7">
        <v>2345</v>
      </c>
      <c r="B1471" s="7">
        <v>2012</v>
      </c>
      <c r="C1471" s="8" t="s">
        <v>239</v>
      </c>
      <c r="D1471" s="8" t="s">
        <v>165</v>
      </c>
      <c r="E1471" s="8" t="s">
        <v>38</v>
      </c>
      <c r="F1471" s="7" t="s">
        <v>39</v>
      </c>
      <c r="G1471" s="8" t="s">
        <v>22</v>
      </c>
      <c r="H1471" s="8" t="s">
        <v>239</v>
      </c>
      <c r="I1471" s="9">
        <v>24419</v>
      </c>
      <c r="J1471" s="10">
        <f>'[1]Rates for Discussion'!$D$6</f>
        <v>903.13346574503635</v>
      </c>
      <c r="K1471" s="9">
        <f t="shared" si="55"/>
        <v>11026.80805001402</v>
      </c>
      <c r="N1471" s="12"/>
      <c r="O1471" s="13"/>
      <c r="P1471" s="13"/>
      <c r="Q1471" s="13"/>
      <c r="R1471" s="13"/>
    </row>
    <row r="1472" spans="1:18" x14ac:dyDescent="0.25">
      <c r="A1472" s="7">
        <v>2346</v>
      </c>
      <c r="B1472" s="7">
        <v>2012</v>
      </c>
      <c r="C1472" s="8" t="s">
        <v>78</v>
      </c>
      <c r="D1472" s="8" t="s">
        <v>165</v>
      </c>
      <c r="E1472" s="8" t="s">
        <v>38</v>
      </c>
      <c r="F1472" s="7" t="s">
        <v>39</v>
      </c>
      <c r="G1472" s="8" t="s">
        <v>22</v>
      </c>
      <c r="H1472" s="8" t="s">
        <v>78</v>
      </c>
      <c r="I1472" s="9">
        <v>231003</v>
      </c>
      <c r="J1472" s="10">
        <f>'[1]Rates for Discussion'!$D$6</f>
        <v>903.13346574503635</v>
      </c>
      <c r="K1472" s="9">
        <f t="shared" si="55"/>
        <v>104313.26999375032</v>
      </c>
      <c r="N1472" s="12"/>
      <c r="O1472" s="13"/>
      <c r="P1472" s="13"/>
      <c r="Q1472" s="13"/>
      <c r="R1472" s="13"/>
    </row>
    <row r="1473" spans="1:18" x14ac:dyDescent="0.25">
      <c r="A1473" s="7">
        <v>2347</v>
      </c>
      <c r="B1473" s="7">
        <v>2012</v>
      </c>
      <c r="C1473" s="8" t="s">
        <v>242</v>
      </c>
      <c r="D1473" s="8" t="s">
        <v>165</v>
      </c>
      <c r="E1473" s="8" t="s">
        <v>38</v>
      </c>
      <c r="F1473" s="7" t="s">
        <v>39</v>
      </c>
      <c r="G1473" s="8" t="s">
        <v>22</v>
      </c>
      <c r="H1473" s="8" t="s">
        <v>242</v>
      </c>
      <c r="I1473" s="9">
        <v>23628</v>
      </c>
      <c r="J1473" s="10">
        <f>'[1]Rates for Discussion'!$D$6</f>
        <v>903.13346574503635</v>
      </c>
      <c r="K1473" s="9">
        <f t="shared" si="55"/>
        <v>10669.618764311859</v>
      </c>
      <c r="N1473" s="12"/>
      <c r="O1473" s="13"/>
      <c r="P1473" s="13"/>
      <c r="Q1473" s="13"/>
      <c r="R1473" s="13"/>
    </row>
    <row r="1474" spans="1:18" x14ac:dyDescent="0.25">
      <c r="A1474" s="7">
        <v>2349</v>
      </c>
      <c r="B1474" s="7">
        <v>2012</v>
      </c>
      <c r="C1474" s="8" t="s">
        <v>244</v>
      </c>
      <c r="D1474" s="8" t="s">
        <v>165</v>
      </c>
      <c r="E1474" s="8" t="s">
        <v>38</v>
      </c>
      <c r="F1474" s="7" t="s">
        <v>39</v>
      </c>
      <c r="G1474" s="8" t="s">
        <v>22</v>
      </c>
      <c r="H1474" s="8" t="s">
        <v>244</v>
      </c>
      <c r="I1474" s="9">
        <v>3654</v>
      </c>
      <c r="J1474" s="10">
        <f>'[1]Rates for Discussion'!$D$6</f>
        <v>903.13346574503635</v>
      </c>
      <c r="K1474" s="9">
        <f t="shared" si="55"/>
        <v>1650.0248419161815</v>
      </c>
      <c r="N1474" s="12"/>
      <c r="O1474" s="13"/>
      <c r="P1474" s="13"/>
      <c r="Q1474" s="13"/>
      <c r="R1474" s="13"/>
    </row>
    <row r="1475" spans="1:18" x14ac:dyDescent="0.25">
      <c r="A1475" s="7">
        <v>2350</v>
      </c>
      <c r="B1475" s="7">
        <v>2012</v>
      </c>
      <c r="C1475" s="8" t="s">
        <v>245</v>
      </c>
      <c r="D1475" s="8" t="s">
        <v>165</v>
      </c>
      <c r="E1475" s="8" t="s">
        <v>38</v>
      </c>
      <c r="F1475" s="7" t="s">
        <v>39</v>
      </c>
      <c r="G1475" s="8" t="s">
        <v>22</v>
      </c>
      <c r="H1475" s="8" t="s">
        <v>245</v>
      </c>
      <c r="I1475" s="9">
        <v>451</v>
      </c>
      <c r="J1475" s="10">
        <f>'[1]Rates for Discussion'!$D$6</f>
        <v>903.13346574503635</v>
      </c>
      <c r="K1475" s="9">
        <f t="shared" si="55"/>
        <v>203.65659652550571</v>
      </c>
      <c r="N1475" s="12"/>
      <c r="O1475" s="13"/>
      <c r="P1475" s="13"/>
      <c r="Q1475" s="13"/>
      <c r="R1475" s="13"/>
    </row>
    <row r="1476" spans="1:18" x14ac:dyDescent="0.25">
      <c r="A1476" s="7">
        <v>2351</v>
      </c>
      <c r="B1476" s="7">
        <v>2012</v>
      </c>
      <c r="C1476" s="8" t="s">
        <v>79</v>
      </c>
      <c r="D1476" s="8" t="s">
        <v>165</v>
      </c>
      <c r="E1476" s="8" t="s">
        <v>38</v>
      </c>
      <c r="F1476" s="7" t="s">
        <v>39</v>
      </c>
      <c r="G1476" s="8" t="s">
        <v>22</v>
      </c>
      <c r="H1476" s="8" t="s">
        <v>79</v>
      </c>
      <c r="I1476" s="9">
        <v>246052</v>
      </c>
      <c r="J1476" s="10">
        <f>'[1]Rates for Discussion'!$D$6</f>
        <v>903.13346574503635</v>
      </c>
      <c r="K1476" s="9">
        <f t="shared" si="55"/>
        <v>111108.89775674885</v>
      </c>
      <c r="N1476" s="12"/>
      <c r="O1476" s="13"/>
      <c r="P1476" s="13"/>
      <c r="Q1476" s="13"/>
      <c r="R1476" s="13"/>
    </row>
    <row r="1477" spans="1:18" x14ac:dyDescent="0.25">
      <c r="A1477" s="7">
        <v>2352</v>
      </c>
      <c r="B1477" s="7">
        <v>2012</v>
      </c>
      <c r="C1477" s="8" t="s">
        <v>80</v>
      </c>
      <c r="D1477" s="8" t="s">
        <v>165</v>
      </c>
      <c r="E1477" s="8" t="s">
        <v>38</v>
      </c>
      <c r="F1477" s="7" t="s">
        <v>39</v>
      </c>
      <c r="G1477" s="8" t="s">
        <v>22</v>
      </c>
      <c r="H1477" s="8" t="s">
        <v>80</v>
      </c>
      <c r="I1477" s="9">
        <v>182238</v>
      </c>
      <c r="J1477" s="10">
        <f>'[1]Rates for Discussion'!$D$6</f>
        <v>903.13346574503635</v>
      </c>
      <c r="K1477" s="9">
        <f t="shared" si="55"/>
        <v>82292.618265221972</v>
      </c>
      <c r="N1477" s="12"/>
      <c r="O1477" s="13"/>
      <c r="P1477" s="13"/>
      <c r="Q1477" s="13"/>
      <c r="R1477" s="13"/>
    </row>
    <row r="1478" spans="1:18" x14ac:dyDescent="0.25">
      <c r="A1478" s="7">
        <v>2354</v>
      </c>
      <c r="B1478" s="7">
        <v>2012</v>
      </c>
      <c r="C1478" s="8" t="s">
        <v>250</v>
      </c>
      <c r="D1478" s="8" t="s">
        <v>165</v>
      </c>
      <c r="E1478" s="8" t="s">
        <v>38</v>
      </c>
      <c r="F1478" s="7" t="s">
        <v>39</v>
      </c>
      <c r="G1478" s="8" t="s">
        <v>22</v>
      </c>
      <c r="H1478" s="8" t="s">
        <v>250</v>
      </c>
      <c r="I1478" s="9">
        <v>176041</v>
      </c>
      <c r="J1478" s="10">
        <f>'[1]Rates for Discussion'!$D$6</f>
        <v>903.13346574503635</v>
      </c>
      <c r="K1478" s="9">
        <f t="shared" si="55"/>
        <v>79494.259221610977</v>
      </c>
      <c r="N1478" s="12"/>
      <c r="O1478" s="13"/>
      <c r="P1478" s="13"/>
      <c r="Q1478" s="13"/>
      <c r="R1478" s="13"/>
    </row>
    <row r="1479" spans="1:18" x14ac:dyDescent="0.25">
      <c r="A1479" s="7">
        <v>2355</v>
      </c>
      <c r="B1479" s="7">
        <v>2012</v>
      </c>
      <c r="C1479" s="8" t="s">
        <v>251</v>
      </c>
      <c r="D1479" s="8" t="s">
        <v>165</v>
      </c>
      <c r="E1479" s="8" t="s">
        <v>38</v>
      </c>
      <c r="F1479" s="7" t="s">
        <v>39</v>
      </c>
      <c r="G1479" s="8" t="s">
        <v>22</v>
      </c>
      <c r="H1479" s="8" t="s">
        <v>251</v>
      </c>
      <c r="I1479" s="9">
        <v>62658</v>
      </c>
      <c r="J1479" s="10">
        <f>'[1]Rates for Discussion'!$D$6</f>
        <v>903.13346574503635</v>
      </c>
      <c r="K1479" s="9">
        <f t="shared" si="55"/>
        <v>28294.268348326244</v>
      </c>
      <c r="N1479" s="12"/>
      <c r="O1479" s="13"/>
      <c r="P1479" s="13"/>
      <c r="Q1479" s="13"/>
      <c r="R1479" s="13"/>
    </row>
    <row r="1480" spans="1:18" x14ac:dyDescent="0.25">
      <c r="A1480" s="7">
        <v>2357</v>
      </c>
      <c r="B1480" s="7">
        <v>2012</v>
      </c>
      <c r="C1480" s="8" t="s">
        <v>81</v>
      </c>
      <c r="D1480" s="8" t="s">
        <v>165</v>
      </c>
      <c r="E1480" s="8" t="s">
        <v>38</v>
      </c>
      <c r="F1480" s="7" t="s">
        <v>39</v>
      </c>
      <c r="G1480" s="8" t="s">
        <v>22</v>
      </c>
      <c r="H1480" s="8" t="s">
        <v>81</v>
      </c>
      <c r="I1480" s="9">
        <v>200033</v>
      </c>
      <c r="J1480" s="10">
        <f>'[1]Rates for Discussion'!$D$6</f>
        <v>903.13346574503635</v>
      </c>
      <c r="K1480" s="9">
        <f t="shared" si="55"/>
        <v>90328.24827668842</v>
      </c>
      <c r="N1480" s="12"/>
      <c r="O1480" s="13"/>
      <c r="P1480" s="13"/>
      <c r="Q1480" s="13"/>
      <c r="R1480" s="13"/>
    </row>
    <row r="1481" spans="1:18" x14ac:dyDescent="0.25">
      <c r="A1481" s="7">
        <v>2358</v>
      </c>
      <c r="B1481" s="7">
        <v>2012</v>
      </c>
      <c r="C1481" s="8" t="s">
        <v>253</v>
      </c>
      <c r="D1481" s="8" t="s">
        <v>165</v>
      </c>
      <c r="E1481" s="8" t="s">
        <v>38</v>
      </c>
      <c r="F1481" s="7" t="s">
        <v>39</v>
      </c>
      <c r="G1481" s="8" t="s">
        <v>22</v>
      </c>
      <c r="H1481" s="8" t="s">
        <v>253</v>
      </c>
      <c r="I1481" s="9">
        <v>109330</v>
      </c>
      <c r="J1481" s="10">
        <f>'[1]Rates for Discussion'!$D$6</f>
        <v>903.13346574503635</v>
      </c>
      <c r="K1481" s="9">
        <f t="shared" si="55"/>
        <v>49369.790904952417</v>
      </c>
      <c r="N1481" s="12"/>
      <c r="O1481" s="13"/>
      <c r="P1481" s="13"/>
      <c r="Q1481" s="13"/>
      <c r="R1481" s="13"/>
    </row>
    <row r="1482" spans="1:18" x14ac:dyDescent="0.25">
      <c r="A1482" s="7">
        <v>2360</v>
      </c>
      <c r="B1482" s="7">
        <v>2012</v>
      </c>
      <c r="C1482" s="8" t="s">
        <v>254</v>
      </c>
      <c r="D1482" s="8" t="s">
        <v>165</v>
      </c>
      <c r="E1482" s="8" t="s">
        <v>38</v>
      </c>
      <c r="F1482" s="7" t="s">
        <v>39</v>
      </c>
      <c r="G1482" s="8" t="s">
        <v>22</v>
      </c>
      <c r="H1482" s="8" t="s">
        <v>254</v>
      </c>
      <c r="I1482" s="9">
        <v>32812</v>
      </c>
      <c r="J1482" s="10">
        <f>'[1]Rates for Discussion'!$D$6</f>
        <v>903.13346574503635</v>
      </c>
      <c r="K1482" s="9">
        <f t="shared" si="55"/>
        <v>14816.807639013066</v>
      </c>
      <c r="N1482" s="12"/>
      <c r="O1482" s="13"/>
      <c r="P1482" s="13"/>
      <c r="Q1482" s="13"/>
      <c r="R1482" s="13"/>
    </row>
    <row r="1483" spans="1:18" x14ac:dyDescent="0.25">
      <c r="A1483" s="7">
        <v>2361</v>
      </c>
      <c r="B1483" s="7">
        <v>2012</v>
      </c>
      <c r="C1483" s="8" t="s">
        <v>255</v>
      </c>
      <c r="D1483" s="8" t="s">
        <v>165</v>
      </c>
      <c r="E1483" s="8" t="s">
        <v>38</v>
      </c>
      <c r="F1483" s="7" t="s">
        <v>39</v>
      </c>
      <c r="G1483" s="8" t="s">
        <v>22</v>
      </c>
      <c r="H1483" s="8" t="s">
        <v>255</v>
      </c>
      <c r="I1483" s="9">
        <v>457673</v>
      </c>
      <c r="J1483" s="10">
        <f>'[1]Rates for Discussion'!$D$6</f>
        <v>903.13346574503635</v>
      </c>
      <c r="K1483" s="9">
        <f t="shared" si="55"/>
        <v>206669.90133396402</v>
      </c>
      <c r="N1483" s="12"/>
      <c r="O1483" s="13"/>
      <c r="P1483" s="13"/>
      <c r="Q1483" s="13"/>
      <c r="R1483" s="13"/>
    </row>
    <row r="1484" spans="1:18" x14ac:dyDescent="0.25">
      <c r="A1484" s="7">
        <v>2362</v>
      </c>
      <c r="B1484" s="7">
        <v>2012</v>
      </c>
      <c r="C1484" s="8" t="s">
        <v>83</v>
      </c>
      <c r="D1484" s="8" t="s">
        <v>165</v>
      </c>
      <c r="E1484" s="8" t="s">
        <v>38</v>
      </c>
      <c r="F1484" s="7" t="s">
        <v>39</v>
      </c>
      <c r="G1484" s="8" t="s">
        <v>22</v>
      </c>
      <c r="H1484" s="8" t="s">
        <v>83</v>
      </c>
      <c r="I1484" s="9">
        <v>1404952</v>
      </c>
      <c r="J1484" s="10">
        <f>'[1]Rates for Discussion'!$D$6</f>
        <v>903.13346574503635</v>
      </c>
      <c r="K1484" s="9">
        <f t="shared" si="55"/>
        <v>634429.58448271011</v>
      </c>
      <c r="N1484" s="12"/>
      <c r="O1484" s="13"/>
      <c r="P1484" s="13"/>
      <c r="Q1484" s="13"/>
      <c r="R1484" s="13"/>
    </row>
    <row r="1485" spans="1:18" x14ac:dyDescent="0.25">
      <c r="A1485" s="7">
        <v>2363</v>
      </c>
      <c r="B1485" s="7">
        <v>2012</v>
      </c>
      <c r="C1485" s="8" t="s">
        <v>256</v>
      </c>
      <c r="D1485" s="8" t="s">
        <v>165</v>
      </c>
      <c r="E1485" s="8" t="s">
        <v>38</v>
      </c>
      <c r="F1485" s="7" t="s">
        <v>39</v>
      </c>
      <c r="G1485" s="8" t="s">
        <v>22</v>
      </c>
      <c r="H1485" s="8" t="s">
        <v>256</v>
      </c>
      <c r="I1485" s="9">
        <v>200</v>
      </c>
      <c r="J1485" s="10">
        <f>'[1]Rates for Discussion'!$D$6</f>
        <v>903.13346574503635</v>
      </c>
      <c r="K1485" s="9">
        <f t="shared" si="55"/>
        <v>90.31334657450364</v>
      </c>
      <c r="N1485" s="12"/>
      <c r="O1485" s="13"/>
      <c r="P1485" s="13"/>
      <c r="Q1485" s="13"/>
      <c r="R1485" s="13"/>
    </row>
    <row r="1486" spans="1:18" x14ac:dyDescent="0.25">
      <c r="A1486" s="7">
        <v>2364</v>
      </c>
      <c r="B1486" s="7">
        <v>2012</v>
      </c>
      <c r="C1486" s="8" t="s">
        <v>257</v>
      </c>
      <c r="D1486" s="8" t="s">
        <v>165</v>
      </c>
      <c r="E1486" s="8" t="s">
        <v>38</v>
      </c>
      <c r="F1486" s="7" t="s">
        <v>39</v>
      </c>
      <c r="G1486" s="8" t="s">
        <v>22</v>
      </c>
      <c r="H1486" s="8" t="s">
        <v>257</v>
      </c>
      <c r="I1486" s="9">
        <v>-200</v>
      </c>
      <c r="J1486" s="10">
        <f>'[1]Rates for Discussion'!$D$6</f>
        <v>903.13346574503635</v>
      </c>
      <c r="K1486" s="9">
        <f t="shared" si="55"/>
        <v>-90.31334657450364</v>
      </c>
      <c r="N1486" s="12"/>
      <c r="O1486" s="13"/>
      <c r="P1486" s="13"/>
      <c r="Q1486" s="13"/>
      <c r="R1486" s="13"/>
    </row>
    <row r="1487" spans="1:18" x14ac:dyDescent="0.25">
      <c r="A1487" s="7">
        <v>2365</v>
      </c>
      <c r="B1487" s="7">
        <v>2012</v>
      </c>
      <c r="C1487" s="8" t="s">
        <v>259</v>
      </c>
      <c r="D1487" s="8" t="s">
        <v>165</v>
      </c>
      <c r="E1487" s="8" t="s">
        <v>38</v>
      </c>
      <c r="F1487" s="7" t="s">
        <v>39</v>
      </c>
      <c r="G1487" s="8" t="s">
        <v>22</v>
      </c>
      <c r="H1487" s="8" t="s">
        <v>259</v>
      </c>
      <c r="I1487" s="9">
        <v>124</v>
      </c>
      <c r="J1487" s="10">
        <f>'[1]Rates for Discussion'!$D$6</f>
        <v>903.13346574503635</v>
      </c>
      <c r="K1487" s="9">
        <f t="shared" si="55"/>
        <v>55.994274876192257</v>
      </c>
      <c r="N1487" s="12"/>
      <c r="O1487" s="13"/>
      <c r="P1487" s="13"/>
      <c r="Q1487" s="13"/>
      <c r="R1487" s="13"/>
    </row>
    <row r="1488" spans="1:18" x14ac:dyDescent="0.25">
      <c r="A1488" s="7">
        <v>2366</v>
      </c>
      <c r="B1488" s="7">
        <v>2012</v>
      </c>
      <c r="C1488" s="8" t="s">
        <v>260</v>
      </c>
      <c r="D1488" s="8" t="s">
        <v>165</v>
      </c>
      <c r="E1488" s="8" t="s">
        <v>38</v>
      </c>
      <c r="F1488" s="7" t="s">
        <v>39</v>
      </c>
      <c r="G1488" s="8" t="s">
        <v>22</v>
      </c>
      <c r="H1488" s="8" t="s">
        <v>260</v>
      </c>
      <c r="I1488" s="9">
        <v>3343</v>
      </c>
      <c r="J1488" s="10">
        <f>'[1]Rates for Discussion'!$D$6</f>
        <v>903.13346574503635</v>
      </c>
      <c r="K1488" s="9">
        <f t="shared" si="55"/>
        <v>1509.5875879928283</v>
      </c>
      <c r="N1488" s="12"/>
      <c r="O1488" s="13"/>
      <c r="P1488" s="13"/>
      <c r="Q1488" s="13"/>
      <c r="R1488" s="13"/>
    </row>
    <row r="1489" spans="1:18" x14ac:dyDescent="0.25">
      <c r="A1489" s="7">
        <v>2368</v>
      </c>
      <c r="B1489" s="7">
        <v>2012</v>
      </c>
      <c r="C1489" s="8" t="s">
        <v>69</v>
      </c>
      <c r="D1489" s="8" t="s">
        <v>65</v>
      </c>
      <c r="E1489" s="8" t="s">
        <v>38</v>
      </c>
      <c r="F1489" s="7" t="s">
        <v>39</v>
      </c>
      <c r="G1489" s="8" t="s">
        <v>22</v>
      </c>
      <c r="H1489" s="8" t="s">
        <v>69</v>
      </c>
      <c r="I1489" s="9">
        <v>35599</v>
      </c>
      <c r="J1489" s="10">
        <f>'[1]Rates for Discussion'!$D$6</f>
        <v>903.13346574503635</v>
      </c>
      <c r="K1489" s="9">
        <f t="shared" si="55"/>
        <v>16075.324123528775</v>
      </c>
      <c r="N1489" s="12"/>
      <c r="O1489" s="13"/>
      <c r="P1489" s="13"/>
      <c r="Q1489" s="13"/>
      <c r="R1489" s="13"/>
    </row>
    <row r="1490" spans="1:18" x14ac:dyDescent="0.25">
      <c r="A1490" s="7">
        <v>2369</v>
      </c>
      <c r="B1490" s="7">
        <v>2012</v>
      </c>
      <c r="C1490" s="8" t="s">
        <v>76</v>
      </c>
      <c r="D1490" s="8" t="s">
        <v>65</v>
      </c>
      <c r="E1490" s="8" t="s">
        <v>38</v>
      </c>
      <c r="F1490" s="7" t="s">
        <v>39</v>
      </c>
      <c r="G1490" s="8" t="s">
        <v>22</v>
      </c>
      <c r="H1490" s="8" t="s">
        <v>76</v>
      </c>
      <c r="I1490" s="9">
        <v>413000</v>
      </c>
      <c r="J1490" s="10">
        <f>'[1]Rates for Discussion'!$D$6</f>
        <v>903.13346574503635</v>
      </c>
      <c r="K1490" s="9">
        <f t="shared" si="55"/>
        <v>186497.06067635</v>
      </c>
      <c r="N1490" s="12"/>
      <c r="O1490" s="13"/>
      <c r="P1490" s="13"/>
      <c r="Q1490" s="13"/>
      <c r="R1490" s="13"/>
    </row>
    <row r="1491" spans="1:18" x14ac:dyDescent="0.25">
      <c r="A1491" s="7">
        <v>2372</v>
      </c>
      <c r="B1491" s="7">
        <v>2012</v>
      </c>
      <c r="C1491" s="8" t="s">
        <v>69</v>
      </c>
      <c r="D1491" s="8" t="s">
        <v>84</v>
      </c>
      <c r="E1491" s="8" t="s">
        <v>38</v>
      </c>
      <c r="F1491" s="7" t="s">
        <v>39</v>
      </c>
      <c r="G1491" s="8" t="s">
        <v>22</v>
      </c>
      <c r="H1491" s="8" t="s">
        <v>69</v>
      </c>
      <c r="I1491" s="9">
        <v>-35375</v>
      </c>
      <c r="J1491" s="10">
        <f>'[1]Rates for Discussion'!$D$6</f>
        <v>903.13346574503635</v>
      </c>
      <c r="K1491" s="9">
        <f t="shared" si="55"/>
        <v>-15974.173175365331</v>
      </c>
      <c r="N1491" s="12"/>
      <c r="O1491" s="13"/>
      <c r="P1491" s="13"/>
      <c r="Q1491" s="13"/>
      <c r="R1491" s="13"/>
    </row>
    <row r="1492" spans="1:18" x14ac:dyDescent="0.25">
      <c r="A1492" s="7">
        <v>2373</v>
      </c>
      <c r="B1492" s="7">
        <v>2012</v>
      </c>
      <c r="C1492" s="8" t="s">
        <v>72</v>
      </c>
      <c r="D1492" s="8" t="s">
        <v>84</v>
      </c>
      <c r="E1492" s="8" t="s">
        <v>38</v>
      </c>
      <c r="F1492" s="7" t="s">
        <v>39</v>
      </c>
      <c r="G1492" s="8" t="s">
        <v>22</v>
      </c>
      <c r="H1492" s="8" t="s">
        <v>72</v>
      </c>
      <c r="I1492" s="9">
        <v>42716.544999999998</v>
      </c>
      <c r="J1492" s="10">
        <f>'[1]Rates for Discussion'!$D$6</f>
        <v>903.13346574503635</v>
      </c>
      <c r="K1492" s="9">
        <f t="shared" si="55"/>
        <v>19289.370665251899</v>
      </c>
      <c r="N1492" s="12"/>
      <c r="O1492" s="13"/>
      <c r="P1492" s="13"/>
      <c r="Q1492" s="13"/>
      <c r="R1492" s="13"/>
    </row>
    <row r="1493" spans="1:18" x14ac:dyDescent="0.25">
      <c r="A1493" s="7">
        <v>2374</v>
      </c>
      <c r="B1493" s="7">
        <v>2012</v>
      </c>
      <c r="C1493" s="8" t="s">
        <v>76</v>
      </c>
      <c r="D1493" s="8" t="s">
        <v>84</v>
      </c>
      <c r="E1493" s="8" t="s">
        <v>38</v>
      </c>
      <c r="F1493" s="7" t="s">
        <v>39</v>
      </c>
      <c r="G1493" s="8" t="s">
        <v>22</v>
      </c>
      <c r="H1493" s="8" t="s">
        <v>76</v>
      </c>
      <c r="I1493" s="9">
        <v>-412995</v>
      </c>
      <c r="J1493" s="10">
        <f>'[1]Rates for Discussion'!$D$6</f>
        <v>903.13346574503635</v>
      </c>
      <c r="K1493" s="9">
        <f t="shared" si="55"/>
        <v>-186494.80284268563</v>
      </c>
      <c r="N1493" s="12"/>
      <c r="O1493" s="13"/>
      <c r="P1493" s="13"/>
      <c r="Q1493" s="13"/>
      <c r="R1493" s="13"/>
    </row>
    <row r="1494" spans="1:18" x14ac:dyDescent="0.25">
      <c r="A1494" s="7">
        <v>2431</v>
      </c>
      <c r="B1494" s="7">
        <v>2012</v>
      </c>
      <c r="C1494" s="8" t="s">
        <v>167</v>
      </c>
      <c r="D1494" s="8" t="s">
        <v>266</v>
      </c>
      <c r="E1494" s="8" t="s">
        <v>38</v>
      </c>
      <c r="F1494" s="7" t="s">
        <v>39</v>
      </c>
      <c r="G1494" s="8" t="s">
        <v>22</v>
      </c>
      <c r="H1494" s="8" t="s">
        <v>167</v>
      </c>
      <c r="I1494" s="9">
        <v>-37126</v>
      </c>
      <c r="J1494" s="10">
        <f>'[1]Rates for Discussion'!$D$6</f>
        <v>903.13346574503635</v>
      </c>
      <c r="K1494" s="9">
        <f t="shared" si="55"/>
        <v>-16764.866524625111</v>
      </c>
      <c r="N1494" s="12"/>
      <c r="O1494" s="13"/>
      <c r="P1494" s="13"/>
      <c r="Q1494" s="13"/>
      <c r="R1494" s="13"/>
    </row>
    <row r="1495" spans="1:18" x14ac:dyDescent="0.25">
      <c r="A1495" s="7">
        <v>2432</v>
      </c>
      <c r="B1495" s="7">
        <v>2012</v>
      </c>
      <c r="C1495" s="8" t="s">
        <v>92</v>
      </c>
      <c r="D1495" s="8" t="s">
        <v>266</v>
      </c>
      <c r="E1495" s="8" t="s">
        <v>38</v>
      </c>
      <c r="F1495" s="7" t="s">
        <v>39</v>
      </c>
      <c r="G1495" s="8" t="s">
        <v>22</v>
      </c>
      <c r="H1495" s="8" t="s">
        <v>92</v>
      </c>
      <c r="I1495" s="9">
        <v>-2400</v>
      </c>
      <c r="J1495" s="10">
        <f>'[1]Rates for Discussion'!$D$6</f>
        <v>903.13346574503635</v>
      </c>
      <c r="K1495" s="9">
        <f t="shared" si="55"/>
        <v>-1083.7601588940436</v>
      </c>
      <c r="N1495" s="12"/>
      <c r="O1495" s="13"/>
      <c r="P1495" s="13"/>
      <c r="Q1495" s="13"/>
      <c r="R1495" s="13"/>
    </row>
    <row r="1496" spans="1:18" x14ac:dyDescent="0.25">
      <c r="A1496" s="7">
        <v>2433</v>
      </c>
      <c r="B1496" s="7">
        <v>2012</v>
      </c>
      <c r="C1496" s="8" t="s">
        <v>171</v>
      </c>
      <c r="D1496" s="8" t="s">
        <v>266</v>
      </c>
      <c r="E1496" s="8" t="s">
        <v>38</v>
      </c>
      <c r="F1496" s="7" t="s">
        <v>39</v>
      </c>
      <c r="G1496" s="8" t="s">
        <v>22</v>
      </c>
      <c r="H1496" s="8" t="s">
        <v>171</v>
      </c>
      <c r="I1496" s="9">
        <v>-18302</v>
      </c>
      <c r="J1496" s="10">
        <f>'[1]Rates for Discussion'!$D$6</f>
        <v>903.13346574503635</v>
      </c>
      <c r="K1496" s="9">
        <f t="shared" si="55"/>
        <v>-8264.5743450328282</v>
      </c>
      <c r="N1496" s="12"/>
      <c r="O1496" s="13"/>
      <c r="P1496" s="13"/>
      <c r="Q1496" s="13"/>
      <c r="R1496" s="13"/>
    </row>
    <row r="1497" spans="1:18" x14ac:dyDescent="0.2">
      <c r="A1497" s="7">
        <v>2434</v>
      </c>
      <c r="B1497" s="7">
        <v>2012</v>
      </c>
      <c r="C1497" s="8" t="s">
        <v>98</v>
      </c>
      <c r="D1497" s="8" t="s">
        <v>266</v>
      </c>
      <c r="E1497" s="8" t="s">
        <v>38</v>
      </c>
      <c r="F1497" s="7" t="s">
        <v>39</v>
      </c>
      <c r="G1497" s="8" t="s">
        <v>22</v>
      </c>
      <c r="H1497" s="8" t="s">
        <v>98</v>
      </c>
      <c r="I1497" s="9">
        <v>2877267</v>
      </c>
      <c r="J1497" s="10">
        <f>'[1]Rates for Discussion'!$D$6</f>
        <v>903.13346574503635</v>
      </c>
      <c r="K1497" s="9">
        <f t="shared" ref="K1497:K1528" si="56">(I1497*J1497)/2000</f>
        <v>1299278.0587919119</v>
      </c>
      <c r="M1497" s="14" t="s">
        <v>191</v>
      </c>
      <c r="N1497" s="12"/>
      <c r="O1497" s="13"/>
      <c r="P1497" s="13"/>
      <c r="Q1497" s="13"/>
      <c r="R1497" s="13"/>
    </row>
    <row r="1498" spans="1:18" x14ac:dyDescent="0.25">
      <c r="A1498" s="7">
        <v>2435</v>
      </c>
      <c r="B1498" s="7">
        <v>2012</v>
      </c>
      <c r="C1498" s="8" t="s">
        <v>174</v>
      </c>
      <c r="D1498" s="8" t="s">
        <v>266</v>
      </c>
      <c r="E1498" s="8" t="s">
        <v>38</v>
      </c>
      <c r="F1498" s="7" t="s">
        <v>39</v>
      </c>
      <c r="G1498" s="8" t="s">
        <v>22</v>
      </c>
      <c r="H1498" s="8" t="s">
        <v>174</v>
      </c>
      <c r="I1498" s="9">
        <v>-97731</v>
      </c>
      <c r="J1498" s="10">
        <f>'[1]Rates for Discussion'!$D$6</f>
        <v>903.13346574503635</v>
      </c>
      <c r="K1498" s="9">
        <f t="shared" si="56"/>
        <v>-44132.068370364068</v>
      </c>
      <c r="N1498" s="12"/>
      <c r="O1498" s="13"/>
      <c r="P1498" s="13"/>
      <c r="Q1498" s="13"/>
      <c r="R1498" s="13"/>
    </row>
    <row r="1499" spans="1:18" x14ac:dyDescent="0.25">
      <c r="A1499" s="7">
        <v>2436</v>
      </c>
      <c r="B1499" s="7">
        <v>2012</v>
      </c>
      <c r="C1499" s="8" t="s">
        <v>69</v>
      </c>
      <c r="D1499" s="8" t="s">
        <v>266</v>
      </c>
      <c r="E1499" s="8" t="s">
        <v>38</v>
      </c>
      <c r="F1499" s="7" t="s">
        <v>39</v>
      </c>
      <c r="G1499" s="8" t="s">
        <v>22</v>
      </c>
      <c r="H1499" s="8" t="s">
        <v>69</v>
      </c>
      <c r="I1499" s="9">
        <v>-147151</v>
      </c>
      <c r="J1499" s="10">
        <f>'[1]Rates for Discussion'!$D$6</f>
        <v>903.13346574503635</v>
      </c>
      <c r="K1499" s="9">
        <f t="shared" si="56"/>
        <v>-66448.496308923917</v>
      </c>
      <c r="N1499" s="12"/>
      <c r="O1499" s="13"/>
      <c r="P1499" s="13"/>
      <c r="Q1499" s="13"/>
      <c r="R1499" s="13"/>
    </row>
    <row r="1500" spans="1:18" x14ac:dyDescent="0.25">
      <c r="A1500" s="7">
        <v>2437</v>
      </c>
      <c r="B1500" s="7">
        <v>2012</v>
      </c>
      <c r="C1500" s="8" t="s">
        <v>175</v>
      </c>
      <c r="D1500" s="8" t="s">
        <v>266</v>
      </c>
      <c r="E1500" s="8" t="s">
        <v>38</v>
      </c>
      <c r="F1500" s="7" t="s">
        <v>39</v>
      </c>
      <c r="G1500" s="8" t="s">
        <v>22</v>
      </c>
      <c r="H1500" s="8" t="s">
        <v>175</v>
      </c>
      <c r="I1500" s="9">
        <v>-57</v>
      </c>
      <c r="J1500" s="10">
        <f>'[1]Rates for Discussion'!$D$6</f>
        <v>903.13346574503635</v>
      </c>
      <c r="K1500" s="9">
        <f t="shared" si="56"/>
        <v>-25.739303773733536</v>
      </c>
      <c r="N1500" s="12"/>
      <c r="O1500" s="13"/>
      <c r="P1500" s="13"/>
      <c r="Q1500" s="13"/>
      <c r="R1500" s="13"/>
    </row>
    <row r="1501" spans="1:18" x14ac:dyDescent="0.25">
      <c r="A1501" s="7">
        <v>2438</v>
      </c>
      <c r="B1501" s="7">
        <v>2012</v>
      </c>
      <c r="C1501" s="8" t="s">
        <v>176</v>
      </c>
      <c r="D1501" s="8" t="s">
        <v>266</v>
      </c>
      <c r="E1501" s="8" t="s">
        <v>38</v>
      </c>
      <c r="F1501" s="7" t="s">
        <v>39</v>
      </c>
      <c r="G1501" s="8" t="s">
        <v>22</v>
      </c>
      <c r="H1501" s="8" t="s">
        <v>176</v>
      </c>
      <c r="I1501" s="9">
        <v>-2000</v>
      </c>
      <c r="J1501" s="10">
        <f>'[1]Rates for Discussion'!$D$6</f>
        <v>903.13346574503635</v>
      </c>
      <c r="K1501" s="9">
        <f t="shared" si="56"/>
        <v>-903.13346574503635</v>
      </c>
      <c r="N1501" s="12"/>
      <c r="O1501" s="13"/>
      <c r="P1501" s="13"/>
      <c r="Q1501" s="13"/>
      <c r="R1501" s="13"/>
    </row>
    <row r="1502" spans="1:18" x14ac:dyDescent="0.25">
      <c r="A1502" s="7">
        <v>2439</v>
      </c>
      <c r="B1502" s="7">
        <v>2012</v>
      </c>
      <c r="C1502" s="8" t="s">
        <v>181</v>
      </c>
      <c r="D1502" s="8" t="s">
        <v>266</v>
      </c>
      <c r="E1502" s="8" t="s">
        <v>38</v>
      </c>
      <c r="F1502" s="7" t="s">
        <v>39</v>
      </c>
      <c r="G1502" s="8" t="s">
        <v>22</v>
      </c>
      <c r="H1502" s="8" t="s">
        <v>181</v>
      </c>
      <c r="I1502" s="9">
        <v>-142467</v>
      </c>
      <c r="J1502" s="10">
        <f>'[1]Rates for Discussion'!$D$6</f>
        <v>903.13346574503635</v>
      </c>
      <c r="K1502" s="9">
        <f t="shared" si="56"/>
        <v>-64333.357732149052</v>
      </c>
      <c r="N1502" s="12"/>
      <c r="O1502" s="13"/>
      <c r="P1502" s="13"/>
      <c r="Q1502" s="13"/>
      <c r="R1502" s="13"/>
    </row>
    <row r="1503" spans="1:18" x14ac:dyDescent="0.25">
      <c r="A1503" s="7">
        <v>2440</v>
      </c>
      <c r="B1503" s="7">
        <v>2012</v>
      </c>
      <c r="C1503" s="8" t="s">
        <v>70</v>
      </c>
      <c r="D1503" s="8" t="s">
        <v>266</v>
      </c>
      <c r="E1503" s="8" t="s">
        <v>38</v>
      </c>
      <c r="F1503" s="7" t="s">
        <v>39</v>
      </c>
      <c r="G1503" s="8" t="s">
        <v>22</v>
      </c>
      <c r="H1503" s="8" t="s">
        <v>70</v>
      </c>
      <c r="I1503" s="9">
        <v>-311820</v>
      </c>
      <c r="J1503" s="10">
        <f>'[1]Rates for Discussion'!$D$6</f>
        <v>903.13346574503635</v>
      </c>
      <c r="K1503" s="9">
        <f t="shared" si="56"/>
        <v>-140807.53864430863</v>
      </c>
      <c r="N1503" s="12"/>
      <c r="O1503" s="13"/>
      <c r="P1503" s="13"/>
      <c r="Q1503" s="13"/>
      <c r="R1503" s="13"/>
    </row>
    <row r="1504" spans="1:18" x14ac:dyDescent="0.25">
      <c r="A1504" s="7">
        <v>2441</v>
      </c>
      <c r="B1504" s="7">
        <v>2012</v>
      </c>
      <c r="C1504" s="8" t="s">
        <v>183</v>
      </c>
      <c r="D1504" s="8" t="s">
        <v>266</v>
      </c>
      <c r="E1504" s="8" t="s">
        <v>38</v>
      </c>
      <c r="F1504" s="7" t="s">
        <v>39</v>
      </c>
      <c r="G1504" s="8" t="s">
        <v>22</v>
      </c>
      <c r="H1504" s="8" t="s">
        <v>183</v>
      </c>
      <c r="I1504" s="9">
        <v>-6435</v>
      </c>
      <c r="J1504" s="10">
        <f>'[1]Rates for Discussion'!$D$6</f>
        <v>903.13346574503635</v>
      </c>
      <c r="K1504" s="9">
        <f t="shared" si="56"/>
        <v>-2905.8319260346543</v>
      </c>
      <c r="N1504" s="12"/>
      <c r="O1504" s="13"/>
      <c r="P1504" s="13"/>
      <c r="Q1504" s="13"/>
      <c r="R1504" s="13"/>
    </row>
    <row r="1505" spans="1:18" x14ac:dyDescent="0.25">
      <c r="A1505" s="7">
        <v>2442</v>
      </c>
      <c r="B1505" s="7">
        <v>2012</v>
      </c>
      <c r="C1505" s="8" t="s">
        <v>85</v>
      </c>
      <c r="D1505" s="8" t="s">
        <v>266</v>
      </c>
      <c r="E1505" s="8" t="s">
        <v>38</v>
      </c>
      <c r="F1505" s="7" t="s">
        <v>39</v>
      </c>
      <c r="G1505" s="8" t="s">
        <v>22</v>
      </c>
      <c r="H1505" s="8" t="s">
        <v>85</v>
      </c>
      <c r="I1505" s="9">
        <v>-93176</v>
      </c>
      <c r="J1505" s="10">
        <f>'[1]Rates for Discussion'!$D$6</f>
        <v>903.13346574503635</v>
      </c>
      <c r="K1505" s="9">
        <f t="shared" si="56"/>
        <v>-42075.181902129756</v>
      </c>
      <c r="N1505" s="12"/>
      <c r="O1505" s="13"/>
      <c r="P1505" s="13"/>
      <c r="Q1505" s="13"/>
      <c r="R1505" s="13"/>
    </row>
    <row r="1506" spans="1:18" x14ac:dyDescent="0.25">
      <c r="A1506" s="7">
        <v>2443</v>
      </c>
      <c r="B1506" s="7">
        <v>2012</v>
      </c>
      <c r="C1506" s="8" t="s">
        <v>188</v>
      </c>
      <c r="D1506" s="8" t="s">
        <v>266</v>
      </c>
      <c r="E1506" s="8" t="s">
        <v>38</v>
      </c>
      <c r="F1506" s="7" t="s">
        <v>39</v>
      </c>
      <c r="G1506" s="8" t="s">
        <v>22</v>
      </c>
      <c r="H1506" s="8" t="s">
        <v>188</v>
      </c>
      <c r="I1506" s="9">
        <v>-13840</v>
      </c>
      <c r="J1506" s="10">
        <f>'[1]Rates for Discussion'!$D$6</f>
        <v>903.13346574503635</v>
      </c>
      <c r="K1506" s="9">
        <f t="shared" si="56"/>
        <v>-6249.6835829556521</v>
      </c>
      <c r="N1506" s="12"/>
      <c r="O1506" s="13"/>
      <c r="P1506" s="13"/>
      <c r="Q1506" s="13"/>
      <c r="R1506" s="13"/>
    </row>
    <row r="1507" spans="1:18" x14ac:dyDescent="0.25">
      <c r="A1507" s="7">
        <v>2444</v>
      </c>
      <c r="B1507" s="7">
        <v>2012</v>
      </c>
      <c r="C1507" s="8" t="s">
        <v>189</v>
      </c>
      <c r="D1507" s="8" t="s">
        <v>266</v>
      </c>
      <c r="E1507" s="8" t="s">
        <v>38</v>
      </c>
      <c r="F1507" s="7" t="s">
        <v>39</v>
      </c>
      <c r="G1507" s="8" t="s">
        <v>22</v>
      </c>
      <c r="H1507" s="8" t="s">
        <v>189</v>
      </c>
      <c r="I1507" s="9">
        <v>-5387</v>
      </c>
      <c r="J1507" s="10">
        <f>'[1]Rates for Discussion'!$D$6</f>
        <v>903.13346574503635</v>
      </c>
      <c r="K1507" s="9">
        <f t="shared" si="56"/>
        <v>-2432.5899899842552</v>
      </c>
      <c r="N1507" s="12"/>
      <c r="O1507" s="13"/>
      <c r="P1507" s="13"/>
      <c r="Q1507" s="13"/>
      <c r="R1507" s="13"/>
    </row>
    <row r="1508" spans="1:18" x14ac:dyDescent="0.25">
      <c r="A1508" s="7">
        <v>2445</v>
      </c>
      <c r="B1508" s="7">
        <v>2012</v>
      </c>
      <c r="C1508" s="8" t="s">
        <v>71</v>
      </c>
      <c r="D1508" s="8" t="s">
        <v>266</v>
      </c>
      <c r="E1508" s="8" t="s">
        <v>38</v>
      </c>
      <c r="F1508" s="7" t="s">
        <v>39</v>
      </c>
      <c r="G1508" s="8" t="s">
        <v>22</v>
      </c>
      <c r="H1508" s="8" t="s">
        <v>71</v>
      </c>
      <c r="I1508" s="9">
        <v>-22185</v>
      </c>
      <c r="J1508" s="10">
        <f>'[1]Rates for Discussion'!$D$6</f>
        <v>903.13346574503635</v>
      </c>
      <c r="K1508" s="9">
        <f t="shared" si="56"/>
        <v>-10018.007968776816</v>
      </c>
      <c r="N1508" s="12"/>
      <c r="O1508" s="13"/>
      <c r="P1508" s="13"/>
      <c r="Q1508" s="13"/>
      <c r="R1508" s="13"/>
    </row>
    <row r="1509" spans="1:18" x14ac:dyDescent="0.25">
      <c r="A1509" s="7">
        <v>2446</v>
      </c>
      <c r="B1509" s="7">
        <v>2012</v>
      </c>
      <c r="C1509" s="8" t="s">
        <v>192</v>
      </c>
      <c r="D1509" s="8" t="s">
        <v>266</v>
      </c>
      <c r="E1509" s="8" t="s">
        <v>38</v>
      </c>
      <c r="F1509" s="7" t="s">
        <v>39</v>
      </c>
      <c r="G1509" s="8" t="s">
        <v>22</v>
      </c>
      <c r="H1509" s="8" t="s">
        <v>192</v>
      </c>
      <c r="I1509" s="9">
        <v>-1299</v>
      </c>
      <c r="J1509" s="10">
        <f>'[1]Rates for Discussion'!$D$6</f>
        <v>903.13346574503635</v>
      </c>
      <c r="K1509" s="9">
        <f t="shared" si="56"/>
        <v>-586.58518600140121</v>
      </c>
      <c r="N1509" s="12"/>
      <c r="O1509" s="13"/>
      <c r="P1509" s="13"/>
      <c r="Q1509" s="13"/>
      <c r="R1509" s="13"/>
    </row>
    <row r="1510" spans="1:18" x14ac:dyDescent="0.25">
      <c r="A1510" s="7">
        <v>2447</v>
      </c>
      <c r="B1510" s="7">
        <v>2012</v>
      </c>
      <c r="C1510" s="8" t="s">
        <v>193</v>
      </c>
      <c r="D1510" s="8" t="s">
        <v>266</v>
      </c>
      <c r="E1510" s="8" t="s">
        <v>38</v>
      </c>
      <c r="F1510" s="7" t="s">
        <v>39</v>
      </c>
      <c r="G1510" s="8" t="s">
        <v>22</v>
      </c>
      <c r="H1510" s="8" t="s">
        <v>193</v>
      </c>
      <c r="I1510" s="9">
        <v>-242964</v>
      </c>
      <c r="J1510" s="10">
        <f>'[1]Rates for Discussion'!$D$6</f>
        <v>903.13346574503635</v>
      </c>
      <c r="K1510" s="9">
        <f t="shared" si="56"/>
        <v>-109714.4596856385</v>
      </c>
      <c r="N1510" s="12"/>
      <c r="O1510" s="13"/>
      <c r="P1510" s="13"/>
      <c r="Q1510" s="13"/>
      <c r="R1510" s="13"/>
    </row>
    <row r="1511" spans="1:18" x14ac:dyDescent="0.25">
      <c r="A1511" s="7">
        <v>2448</v>
      </c>
      <c r="B1511" s="7">
        <v>2012</v>
      </c>
      <c r="C1511" s="8" t="s">
        <v>73</v>
      </c>
      <c r="D1511" s="8" t="s">
        <v>266</v>
      </c>
      <c r="E1511" s="8" t="s">
        <v>38</v>
      </c>
      <c r="F1511" s="7" t="s">
        <v>39</v>
      </c>
      <c r="G1511" s="8" t="s">
        <v>22</v>
      </c>
      <c r="H1511" s="8" t="s">
        <v>73</v>
      </c>
      <c r="I1511" s="9">
        <v>-1410</v>
      </c>
      <c r="J1511" s="10">
        <f>'[1]Rates for Discussion'!$D$6</f>
        <v>903.13346574503635</v>
      </c>
      <c r="K1511" s="9">
        <f t="shared" si="56"/>
        <v>-636.70909335025067</v>
      </c>
      <c r="N1511" s="12"/>
      <c r="O1511" s="13"/>
      <c r="P1511" s="13"/>
      <c r="Q1511" s="13"/>
      <c r="R1511" s="13"/>
    </row>
    <row r="1512" spans="1:18" x14ac:dyDescent="0.25">
      <c r="A1512" s="7">
        <v>2449</v>
      </c>
      <c r="B1512" s="7">
        <v>2012</v>
      </c>
      <c r="C1512" s="8" t="s">
        <v>196</v>
      </c>
      <c r="D1512" s="8" t="s">
        <v>266</v>
      </c>
      <c r="E1512" s="8" t="s">
        <v>38</v>
      </c>
      <c r="F1512" s="7" t="s">
        <v>39</v>
      </c>
      <c r="G1512" s="8" t="s">
        <v>22</v>
      </c>
      <c r="H1512" s="8" t="s">
        <v>196</v>
      </c>
      <c r="I1512" s="9">
        <v>-34355</v>
      </c>
      <c r="J1512" s="10">
        <f>'[1]Rates for Discussion'!$D$6</f>
        <v>903.13346574503635</v>
      </c>
      <c r="K1512" s="9">
        <f t="shared" si="56"/>
        <v>-15513.575107835362</v>
      </c>
      <c r="N1512" s="12"/>
      <c r="O1512" s="13"/>
      <c r="P1512" s="13"/>
      <c r="Q1512" s="13"/>
      <c r="R1512" s="13"/>
    </row>
    <row r="1513" spans="1:18" x14ac:dyDescent="0.25">
      <c r="A1513" s="7">
        <v>2450</v>
      </c>
      <c r="B1513" s="7">
        <v>2012</v>
      </c>
      <c r="C1513" s="8" t="s">
        <v>198</v>
      </c>
      <c r="D1513" s="8" t="s">
        <v>266</v>
      </c>
      <c r="E1513" s="8" t="s">
        <v>38</v>
      </c>
      <c r="F1513" s="7" t="s">
        <v>39</v>
      </c>
      <c r="G1513" s="8" t="s">
        <v>22</v>
      </c>
      <c r="H1513" s="8" t="s">
        <v>198</v>
      </c>
      <c r="I1513" s="9">
        <v>-225</v>
      </c>
      <c r="J1513" s="10">
        <f>'[1]Rates for Discussion'!$D$6</f>
        <v>903.13346574503635</v>
      </c>
      <c r="K1513" s="9">
        <f t="shared" si="56"/>
        <v>-101.60251489631659</v>
      </c>
      <c r="N1513" s="12"/>
      <c r="O1513" s="13"/>
      <c r="P1513" s="13"/>
      <c r="Q1513" s="13"/>
      <c r="R1513" s="13"/>
    </row>
    <row r="1514" spans="1:18" x14ac:dyDescent="0.25">
      <c r="A1514" s="7">
        <v>2451</v>
      </c>
      <c r="B1514" s="7">
        <v>2012</v>
      </c>
      <c r="C1514" s="8" t="s">
        <v>200</v>
      </c>
      <c r="D1514" s="8" t="s">
        <v>266</v>
      </c>
      <c r="E1514" s="8" t="s">
        <v>38</v>
      </c>
      <c r="F1514" s="7" t="s">
        <v>39</v>
      </c>
      <c r="G1514" s="8" t="s">
        <v>22</v>
      </c>
      <c r="H1514" s="8" t="s">
        <v>200</v>
      </c>
      <c r="I1514" s="9">
        <v>-17869</v>
      </c>
      <c r="J1514" s="10">
        <f>'[1]Rates for Discussion'!$D$6</f>
        <v>903.13346574503635</v>
      </c>
      <c r="K1514" s="9">
        <f t="shared" si="56"/>
        <v>-8069.0459496990279</v>
      </c>
      <c r="N1514" s="12"/>
      <c r="O1514" s="13"/>
      <c r="P1514" s="13"/>
      <c r="Q1514" s="13"/>
      <c r="R1514" s="13"/>
    </row>
    <row r="1515" spans="1:18" x14ac:dyDescent="0.25">
      <c r="A1515" s="7">
        <v>2452</v>
      </c>
      <c r="B1515" s="7">
        <v>2012</v>
      </c>
      <c r="C1515" s="8" t="s">
        <v>86</v>
      </c>
      <c r="D1515" s="8" t="s">
        <v>266</v>
      </c>
      <c r="E1515" s="8" t="s">
        <v>38</v>
      </c>
      <c r="F1515" s="7" t="s">
        <v>39</v>
      </c>
      <c r="G1515" s="8" t="s">
        <v>22</v>
      </c>
      <c r="H1515" s="8" t="s">
        <v>86</v>
      </c>
      <c r="I1515" s="9">
        <v>-2800</v>
      </c>
      <c r="J1515" s="10">
        <f>'[1]Rates for Discussion'!$D$6</f>
        <v>903.13346574503635</v>
      </c>
      <c r="K1515" s="9">
        <f t="shared" si="56"/>
        <v>-1264.3868520430508</v>
      </c>
      <c r="N1515" s="12"/>
      <c r="O1515" s="13"/>
      <c r="P1515" s="13"/>
      <c r="Q1515" s="13"/>
      <c r="R1515" s="13"/>
    </row>
    <row r="1516" spans="1:18" x14ac:dyDescent="0.25">
      <c r="A1516" s="7">
        <v>2453</v>
      </c>
      <c r="B1516" s="7">
        <v>2012</v>
      </c>
      <c r="C1516" s="8" t="s">
        <v>267</v>
      </c>
      <c r="D1516" s="8" t="s">
        <v>266</v>
      </c>
      <c r="E1516" s="8" t="s">
        <v>38</v>
      </c>
      <c r="F1516" s="7" t="s">
        <v>39</v>
      </c>
      <c r="G1516" s="8" t="s">
        <v>22</v>
      </c>
      <c r="H1516" s="8" t="s">
        <v>267</v>
      </c>
      <c r="I1516" s="9">
        <v>-56236</v>
      </c>
      <c r="J1516" s="10">
        <f>'[1]Rates for Discussion'!$D$6</f>
        <v>903.13346574503635</v>
      </c>
      <c r="K1516" s="9">
        <f t="shared" si="56"/>
        <v>-25394.306789818933</v>
      </c>
      <c r="N1516" s="12"/>
      <c r="O1516" s="13"/>
      <c r="P1516" s="13"/>
      <c r="Q1516" s="13"/>
      <c r="R1516" s="13"/>
    </row>
    <row r="1517" spans="1:18" x14ac:dyDescent="0.25">
      <c r="A1517" s="7">
        <v>2454</v>
      </c>
      <c r="B1517" s="7">
        <v>2012</v>
      </c>
      <c r="C1517" s="8" t="s">
        <v>203</v>
      </c>
      <c r="D1517" s="8" t="s">
        <v>266</v>
      </c>
      <c r="E1517" s="8" t="s">
        <v>38</v>
      </c>
      <c r="F1517" s="7" t="s">
        <v>39</v>
      </c>
      <c r="G1517" s="8" t="s">
        <v>22</v>
      </c>
      <c r="H1517" s="8" t="s">
        <v>203</v>
      </c>
      <c r="I1517" s="9">
        <v>-11925</v>
      </c>
      <c r="J1517" s="10">
        <f>'[1]Rates for Discussion'!$D$6</f>
        <v>903.13346574503635</v>
      </c>
      <c r="K1517" s="9">
        <f t="shared" si="56"/>
        <v>-5384.9332895047792</v>
      </c>
      <c r="N1517" s="12"/>
      <c r="O1517" s="13"/>
      <c r="P1517" s="13"/>
      <c r="Q1517" s="13"/>
      <c r="R1517" s="13"/>
    </row>
    <row r="1518" spans="1:18" x14ac:dyDescent="0.25">
      <c r="A1518" s="7">
        <v>2455</v>
      </c>
      <c r="B1518" s="7">
        <v>2012</v>
      </c>
      <c r="C1518" s="8" t="s">
        <v>207</v>
      </c>
      <c r="D1518" s="8" t="s">
        <v>266</v>
      </c>
      <c r="E1518" s="8" t="s">
        <v>38</v>
      </c>
      <c r="F1518" s="7" t="s">
        <v>39</v>
      </c>
      <c r="G1518" s="8" t="s">
        <v>22</v>
      </c>
      <c r="H1518" s="8" t="s">
        <v>207</v>
      </c>
      <c r="I1518" s="9">
        <v>-541878</v>
      </c>
      <c r="J1518" s="10">
        <f>'[1]Rates for Discussion'!$D$6</f>
        <v>903.13346574503635</v>
      </c>
      <c r="K1518" s="9">
        <f t="shared" si="56"/>
        <v>-244694.07807549441</v>
      </c>
      <c r="N1518" s="12"/>
      <c r="O1518" s="13"/>
      <c r="P1518" s="13"/>
      <c r="Q1518" s="13"/>
      <c r="R1518" s="13"/>
    </row>
    <row r="1519" spans="1:18" x14ac:dyDescent="0.25">
      <c r="A1519" s="7">
        <v>2456</v>
      </c>
      <c r="B1519" s="7">
        <v>2012</v>
      </c>
      <c r="C1519" s="8" t="s">
        <v>209</v>
      </c>
      <c r="D1519" s="8" t="s">
        <v>266</v>
      </c>
      <c r="E1519" s="8" t="s">
        <v>38</v>
      </c>
      <c r="F1519" s="7" t="s">
        <v>39</v>
      </c>
      <c r="G1519" s="8" t="s">
        <v>22</v>
      </c>
      <c r="H1519" s="8" t="s">
        <v>209</v>
      </c>
      <c r="I1519" s="9">
        <v>-25835</v>
      </c>
      <c r="J1519" s="10">
        <f>'[1]Rates for Discussion'!$D$6</f>
        <v>903.13346574503635</v>
      </c>
      <c r="K1519" s="9">
        <f t="shared" si="56"/>
        <v>-11666.226543761506</v>
      </c>
      <c r="N1519" s="12"/>
      <c r="O1519" s="13"/>
      <c r="P1519" s="13"/>
      <c r="Q1519" s="13"/>
      <c r="R1519" s="13"/>
    </row>
    <row r="1520" spans="1:18" x14ac:dyDescent="0.25">
      <c r="A1520" s="7">
        <v>2457</v>
      </c>
      <c r="B1520" s="7">
        <v>2012</v>
      </c>
      <c r="C1520" s="8" t="s">
        <v>213</v>
      </c>
      <c r="D1520" s="8" t="s">
        <v>266</v>
      </c>
      <c r="E1520" s="8" t="s">
        <v>38</v>
      </c>
      <c r="F1520" s="7" t="s">
        <v>39</v>
      </c>
      <c r="G1520" s="8" t="s">
        <v>22</v>
      </c>
      <c r="H1520" s="8" t="s">
        <v>213</v>
      </c>
      <c r="I1520" s="9">
        <v>-2800</v>
      </c>
      <c r="J1520" s="10">
        <f>'[1]Rates for Discussion'!$D$6</f>
        <v>903.13346574503635</v>
      </c>
      <c r="K1520" s="9">
        <f t="shared" si="56"/>
        <v>-1264.3868520430508</v>
      </c>
      <c r="N1520" s="12"/>
      <c r="O1520" s="13"/>
      <c r="P1520" s="13"/>
      <c r="Q1520" s="13"/>
      <c r="R1520" s="13"/>
    </row>
    <row r="1521" spans="1:18" x14ac:dyDescent="0.25">
      <c r="A1521" s="7">
        <v>2458</v>
      </c>
      <c r="B1521" s="7">
        <v>2012</v>
      </c>
      <c r="C1521" s="8" t="s">
        <v>119</v>
      </c>
      <c r="D1521" s="8" t="s">
        <v>266</v>
      </c>
      <c r="E1521" s="8" t="s">
        <v>38</v>
      </c>
      <c r="F1521" s="7" t="s">
        <v>39</v>
      </c>
      <c r="G1521" s="8" t="s">
        <v>22</v>
      </c>
      <c r="H1521" s="8" t="s">
        <v>119</v>
      </c>
      <c r="I1521" s="9">
        <v>-52134</v>
      </c>
      <c r="J1521" s="10">
        <f>'[1]Rates for Discussion'!$D$6</f>
        <v>903.13346574503635</v>
      </c>
      <c r="K1521" s="9">
        <f t="shared" si="56"/>
        <v>-23541.980051575862</v>
      </c>
      <c r="N1521" s="12"/>
      <c r="O1521" s="13"/>
      <c r="P1521" s="13"/>
      <c r="Q1521" s="13"/>
      <c r="R1521" s="13"/>
    </row>
    <row r="1522" spans="1:18" x14ac:dyDescent="0.25">
      <c r="A1522" s="7">
        <v>2459</v>
      </c>
      <c r="B1522" s="7">
        <v>2012</v>
      </c>
      <c r="C1522" s="8" t="s">
        <v>75</v>
      </c>
      <c r="D1522" s="8" t="s">
        <v>266</v>
      </c>
      <c r="E1522" s="8" t="s">
        <v>38</v>
      </c>
      <c r="F1522" s="7" t="s">
        <v>39</v>
      </c>
      <c r="G1522" s="8" t="s">
        <v>22</v>
      </c>
      <c r="H1522" s="8" t="s">
        <v>75</v>
      </c>
      <c r="I1522" s="9">
        <v>-310918</v>
      </c>
      <c r="J1522" s="10">
        <f>'[1]Rates for Discussion'!$D$6</f>
        <v>903.13346574503635</v>
      </c>
      <c r="K1522" s="9">
        <f t="shared" si="56"/>
        <v>-140400.2254512576</v>
      </c>
      <c r="N1522" s="12"/>
      <c r="O1522" s="13"/>
      <c r="P1522" s="13"/>
      <c r="Q1522" s="13"/>
      <c r="R1522" s="13"/>
    </row>
    <row r="1523" spans="1:18" x14ac:dyDescent="0.25">
      <c r="A1523" s="7">
        <v>2460</v>
      </c>
      <c r="B1523" s="7">
        <v>2012</v>
      </c>
      <c r="C1523" s="8" t="s">
        <v>224</v>
      </c>
      <c r="D1523" s="8" t="s">
        <v>266</v>
      </c>
      <c r="E1523" s="8" t="s">
        <v>38</v>
      </c>
      <c r="F1523" s="7" t="s">
        <v>39</v>
      </c>
      <c r="G1523" s="8" t="s">
        <v>22</v>
      </c>
      <c r="H1523" s="8" t="s">
        <v>224</v>
      </c>
      <c r="I1523" s="9">
        <v>-6</v>
      </c>
      <c r="J1523" s="10">
        <f>'[1]Rates for Discussion'!$D$6</f>
        <v>903.13346574503635</v>
      </c>
      <c r="K1523" s="9">
        <f t="shared" si="56"/>
        <v>-2.7094003972351093</v>
      </c>
      <c r="N1523" s="12"/>
      <c r="O1523" s="13"/>
      <c r="P1523" s="13"/>
      <c r="Q1523" s="13"/>
      <c r="R1523" s="13"/>
    </row>
    <row r="1524" spans="1:18" x14ac:dyDescent="0.25">
      <c r="A1524" s="7">
        <v>2461</v>
      </c>
      <c r="B1524" s="7">
        <v>2012</v>
      </c>
      <c r="C1524" s="8" t="s">
        <v>226</v>
      </c>
      <c r="D1524" s="8" t="s">
        <v>266</v>
      </c>
      <c r="E1524" s="8" t="s">
        <v>38</v>
      </c>
      <c r="F1524" s="7" t="s">
        <v>39</v>
      </c>
      <c r="G1524" s="8" t="s">
        <v>22</v>
      </c>
      <c r="H1524" s="8" t="s">
        <v>226</v>
      </c>
      <c r="I1524" s="9">
        <v>-2739</v>
      </c>
      <c r="J1524" s="10">
        <f>'[1]Rates for Discussion'!$D$6</f>
        <v>903.13346574503635</v>
      </c>
      <c r="K1524" s="9">
        <f t="shared" si="56"/>
        <v>-1236.8412813378272</v>
      </c>
      <c r="N1524" s="12"/>
      <c r="O1524" s="13"/>
      <c r="P1524" s="13"/>
      <c r="Q1524" s="13"/>
      <c r="R1524" s="13"/>
    </row>
    <row r="1525" spans="1:18" x14ac:dyDescent="0.25">
      <c r="A1525" s="7">
        <v>2462</v>
      </c>
      <c r="B1525" s="7">
        <v>2012</v>
      </c>
      <c r="C1525" s="8" t="s">
        <v>227</v>
      </c>
      <c r="D1525" s="8" t="s">
        <v>266</v>
      </c>
      <c r="E1525" s="8" t="s">
        <v>38</v>
      </c>
      <c r="F1525" s="7" t="s">
        <v>39</v>
      </c>
      <c r="G1525" s="8" t="s">
        <v>22</v>
      </c>
      <c r="H1525" s="8" t="s">
        <v>227</v>
      </c>
      <c r="I1525" s="9">
        <v>-2800</v>
      </c>
      <c r="J1525" s="10">
        <f>'[1]Rates for Discussion'!$D$6</f>
        <v>903.13346574503635</v>
      </c>
      <c r="K1525" s="9">
        <f t="shared" si="56"/>
        <v>-1264.3868520430508</v>
      </c>
      <c r="N1525" s="12"/>
      <c r="O1525" s="13"/>
      <c r="P1525" s="13"/>
      <c r="Q1525" s="13"/>
      <c r="R1525" s="13"/>
    </row>
    <row r="1526" spans="1:18" x14ac:dyDescent="0.25">
      <c r="A1526" s="7">
        <v>2463</v>
      </c>
      <c r="B1526" s="7">
        <v>2012</v>
      </c>
      <c r="C1526" s="8" t="s">
        <v>228</v>
      </c>
      <c r="D1526" s="8" t="s">
        <v>266</v>
      </c>
      <c r="E1526" s="8" t="s">
        <v>38</v>
      </c>
      <c r="F1526" s="7" t="s">
        <v>39</v>
      </c>
      <c r="G1526" s="8" t="s">
        <v>22</v>
      </c>
      <c r="H1526" s="8" t="s">
        <v>228</v>
      </c>
      <c r="I1526" s="9">
        <v>-7600</v>
      </c>
      <c r="J1526" s="10">
        <f>'[1]Rates for Discussion'!$D$6</f>
        <v>903.13346574503635</v>
      </c>
      <c r="K1526" s="9">
        <f t="shared" si="56"/>
        <v>-3431.9071698311382</v>
      </c>
      <c r="N1526" s="12"/>
      <c r="O1526" s="13"/>
      <c r="P1526" s="13"/>
      <c r="Q1526" s="13"/>
      <c r="R1526" s="13"/>
    </row>
    <row r="1527" spans="1:18" x14ac:dyDescent="0.25">
      <c r="A1527" s="7">
        <v>2464</v>
      </c>
      <c r="B1527" s="7">
        <v>2012</v>
      </c>
      <c r="C1527" s="8" t="s">
        <v>229</v>
      </c>
      <c r="D1527" s="8" t="s">
        <v>266</v>
      </c>
      <c r="E1527" s="8" t="s">
        <v>38</v>
      </c>
      <c r="F1527" s="7" t="s">
        <v>39</v>
      </c>
      <c r="G1527" s="8" t="s">
        <v>22</v>
      </c>
      <c r="H1527" s="8" t="s">
        <v>229</v>
      </c>
      <c r="I1527" s="9">
        <v>-8404</v>
      </c>
      <c r="J1527" s="10">
        <f>'[1]Rates for Discussion'!$D$6</f>
        <v>903.13346574503635</v>
      </c>
      <c r="K1527" s="9">
        <f t="shared" si="56"/>
        <v>-3794.966823060643</v>
      </c>
      <c r="N1527" s="12"/>
      <c r="O1527" s="13"/>
      <c r="P1527" s="13"/>
      <c r="Q1527" s="13"/>
      <c r="R1527" s="13"/>
    </row>
    <row r="1528" spans="1:18" x14ac:dyDescent="0.25">
      <c r="A1528" s="7">
        <v>2465</v>
      </c>
      <c r="B1528" s="7">
        <v>2012</v>
      </c>
      <c r="C1528" s="8" t="s">
        <v>230</v>
      </c>
      <c r="D1528" s="8" t="s">
        <v>266</v>
      </c>
      <c r="E1528" s="8" t="s">
        <v>38</v>
      </c>
      <c r="F1528" s="7" t="s">
        <v>39</v>
      </c>
      <c r="G1528" s="8" t="s">
        <v>22</v>
      </c>
      <c r="H1528" s="8" t="s">
        <v>230</v>
      </c>
      <c r="I1528" s="9">
        <v>-84493</v>
      </c>
      <c r="J1528" s="10">
        <f>'[1]Rates for Discussion'!$D$6</f>
        <v>903.13346574503635</v>
      </c>
      <c r="K1528" s="9">
        <f t="shared" si="56"/>
        <v>-38154.22796059768</v>
      </c>
      <c r="N1528" s="12"/>
      <c r="O1528" s="13"/>
      <c r="P1528" s="13"/>
      <c r="Q1528" s="13"/>
      <c r="R1528" s="13"/>
    </row>
    <row r="1529" spans="1:18" x14ac:dyDescent="0.25">
      <c r="A1529" s="7">
        <v>2466</v>
      </c>
      <c r="B1529" s="7">
        <v>2012</v>
      </c>
      <c r="C1529" s="8" t="s">
        <v>232</v>
      </c>
      <c r="D1529" s="8" t="s">
        <v>266</v>
      </c>
      <c r="E1529" s="8" t="s">
        <v>38</v>
      </c>
      <c r="F1529" s="7" t="s">
        <v>39</v>
      </c>
      <c r="G1529" s="8" t="s">
        <v>22</v>
      </c>
      <c r="H1529" s="8" t="s">
        <v>232</v>
      </c>
      <c r="I1529" s="9">
        <v>-470</v>
      </c>
      <c r="J1529" s="10">
        <f>'[1]Rates for Discussion'!$D$6</f>
        <v>903.13346574503635</v>
      </c>
      <c r="K1529" s="9">
        <f t="shared" ref="K1529:K1551" si="57">(I1529*J1529)/2000</f>
        <v>-212.23636445008356</v>
      </c>
      <c r="N1529" s="12"/>
      <c r="O1529" s="13"/>
      <c r="P1529" s="13"/>
      <c r="Q1529" s="13"/>
      <c r="R1529" s="13"/>
    </row>
    <row r="1530" spans="1:18" x14ac:dyDescent="0.25">
      <c r="A1530" s="7">
        <v>2467</v>
      </c>
      <c r="B1530" s="7">
        <v>2012</v>
      </c>
      <c r="C1530" s="8" t="s">
        <v>234</v>
      </c>
      <c r="D1530" s="8" t="s">
        <v>266</v>
      </c>
      <c r="E1530" s="8" t="s">
        <v>38</v>
      </c>
      <c r="F1530" s="7" t="s">
        <v>39</v>
      </c>
      <c r="G1530" s="8" t="s">
        <v>22</v>
      </c>
      <c r="H1530" s="8" t="s">
        <v>234</v>
      </c>
      <c r="I1530" s="9">
        <v>-430</v>
      </c>
      <c r="J1530" s="10">
        <f>'[1]Rates for Discussion'!$D$6</f>
        <v>903.13346574503635</v>
      </c>
      <c r="K1530" s="9">
        <f t="shared" si="57"/>
        <v>-194.17369513518281</v>
      </c>
      <c r="N1530" s="12"/>
      <c r="O1530" s="13"/>
      <c r="P1530" s="13"/>
      <c r="Q1530" s="13"/>
      <c r="R1530" s="13"/>
    </row>
    <row r="1531" spans="1:18" x14ac:dyDescent="0.25">
      <c r="A1531" s="7">
        <v>2468</v>
      </c>
      <c r="B1531" s="7">
        <v>2012</v>
      </c>
      <c r="C1531" s="8" t="s">
        <v>235</v>
      </c>
      <c r="D1531" s="8" t="s">
        <v>266</v>
      </c>
      <c r="E1531" s="8" t="s">
        <v>38</v>
      </c>
      <c r="F1531" s="7" t="s">
        <v>39</v>
      </c>
      <c r="G1531" s="8" t="s">
        <v>22</v>
      </c>
      <c r="H1531" s="8" t="s">
        <v>235</v>
      </c>
      <c r="I1531" s="9">
        <v>-116892</v>
      </c>
      <c r="J1531" s="10">
        <f>'[1]Rates for Discussion'!$D$6</f>
        <v>903.13346574503635</v>
      </c>
      <c r="K1531" s="9">
        <f t="shared" si="57"/>
        <v>-52784.538538934394</v>
      </c>
      <c r="N1531" s="12"/>
      <c r="O1531" s="13"/>
      <c r="P1531" s="13"/>
      <c r="Q1531" s="13"/>
      <c r="R1531" s="13"/>
    </row>
    <row r="1532" spans="1:18" x14ac:dyDescent="0.25">
      <c r="A1532" s="7">
        <v>2469</v>
      </c>
      <c r="B1532" s="7">
        <v>2012</v>
      </c>
      <c r="C1532" s="8" t="s">
        <v>236</v>
      </c>
      <c r="D1532" s="8" t="s">
        <v>266</v>
      </c>
      <c r="E1532" s="8" t="s">
        <v>38</v>
      </c>
      <c r="F1532" s="7" t="s">
        <v>39</v>
      </c>
      <c r="G1532" s="8" t="s">
        <v>22</v>
      </c>
      <c r="H1532" s="8" t="s">
        <v>236</v>
      </c>
      <c r="I1532" s="9">
        <v>-216530</v>
      </c>
      <c r="J1532" s="10">
        <f>'[1]Rates for Discussion'!$D$6</f>
        <v>903.13346574503635</v>
      </c>
      <c r="K1532" s="9">
        <f t="shared" si="57"/>
        <v>-97777.744668886357</v>
      </c>
      <c r="N1532" s="12"/>
      <c r="O1532" s="13"/>
      <c r="P1532" s="13"/>
      <c r="Q1532" s="13"/>
      <c r="R1532" s="13"/>
    </row>
    <row r="1533" spans="1:18" x14ac:dyDescent="0.25">
      <c r="A1533" s="7">
        <v>2470</v>
      </c>
      <c r="B1533" s="7">
        <v>2012</v>
      </c>
      <c r="C1533" s="8" t="s">
        <v>239</v>
      </c>
      <c r="D1533" s="8" t="s">
        <v>266</v>
      </c>
      <c r="E1533" s="8" t="s">
        <v>38</v>
      </c>
      <c r="F1533" s="7" t="s">
        <v>39</v>
      </c>
      <c r="G1533" s="8" t="s">
        <v>22</v>
      </c>
      <c r="H1533" s="8" t="s">
        <v>239</v>
      </c>
      <c r="I1533" s="9">
        <v>-72993</v>
      </c>
      <c r="J1533" s="10">
        <f>'[1]Rates for Discussion'!$D$6</f>
        <v>903.13346574503635</v>
      </c>
      <c r="K1533" s="9">
        <f t="shared" si="57"/>
        <v>-32961.210532563717</v>
      </c>
      <c r="N1533" s="12"/>
      <c r="O1533" s="13"/>
      <c r="P1533" s="13"/>
      <c r="Q1533" s="13"/>
      <c r="R1533" s="13"/>
    </row>
    <row r="1534" spans="1:18" x14ac:dyDescent="0.25">
      <c r="A1534" s="7">
        <v>2471</v>
      </c>
      <c r="B1534" s="7">
        <v>2012</v>
      </c>
      <c r="C1534" s="8" t="s">
        <v>78</v>
      </c>
      <c r="D1534" s="8" t="s">
        <v>266</v>
      </c>
      <c r="E1534" s="8" t="s">
        <v>38</v>
      </c>
      <c r="F1534" s="7" t="s">
        <v>39</v>
      </c>
      <c r="G1534" s="8" t="s">
        <v>22</v>
      </c>
      <c r="H1534" s="8" t="s">
        <v>78</v>
      </c>
      <c r="I1534" s="9">
        <v>-406530</v>
      </c>
      <c r="J1534" s="10">
        <f>'[1]Rates for Discussion'!$D$6</f>
        <v>903.13346574503635</v>
      </c>
      <c r="K1534" s="9">
        <f t="shared" si="57"/>
        <v>-183575.4239146648</v>
      </c>
      <c r="N1534" s="12"/>
      <c r="O1534" s="13"/>
      <c r="P1534" s="13"/>
      <c r="Q1534" s="13"/>
      <c r="R1534" s="13"/>
    </row>
    <row r="1535" spans="1:18" x14ac:dyDescent="0.25">
      <c r="A1535" s="7">
        <v>2472</v>
      </c>
      <c r="B1535" s="7">
        <v>2012</v>
      </c>
      <c r="C1535" s="8" t="s">
        <v>242</v>
      </c>
      <c r="D1535" s="8" t="s">
        <v>266</v>
      </c>
      <c r="E1535" s="8" t="s">
        <v>38</v>
      </c>
      <c r="F1535" s="7" t="s">
        <v>39</v>
      </c>
      <c r="G1535" s="8" t="s">
        <v>22</v>
      </c>
      <c r="H1535" s="8" t="s">
        <v>242</v>
      </c>
      <c r="I1535" s="9">
        <v>-58846</v>
      </c>
      <c r="J1535" s="10">
        <f>'[1]Rates for Discussion'!$D$6</f>
        <v>903.13346574503635</v>
      </c>
      <c r="K1535" s="9">
        <f t="shared" si="57"/>
        <v>-26572.895962616207</v>
      </c>
      <c r="N1535" s="12"/>
      <c r="O1535" s="13"/>
      <c r="P1535" s="13"/>
      <c r="Q1535" s="13"/>
      <c r="R1535" s="13"/>
    </row>
    <row r="1536" spans="1:18" x14ac:dyDescent="0.25">
      <c r="A1536" s="7">
        <v>2473</v>
      </c>
      <c r="B1536" s="7">
        <v>2012</v>
      </c>
      <c r="C1536" s="8" t="s">
        <v>244</v>
      </c>
      <c r="D1536" s="8" t="s">
        <v>266</v>
      </c>
      <c r="E1536" s="8" t="s">
        <v>38</v>
      </c>
      <c r="F1536" s="7" t="s">
        <v>39</v>
      </c>
      <c r="G1536" s="8" t="s">
        <v>22</v>
      </c>
      <c r="H1536" s="8" t="s">
        <v>244</v>
      </c>
      <c r="I1536" s="9">
        <v>-10011</v>
      </c>
      <c r="J1536" s="10">
        <f>'[1]Rates for Discussion'!$D$6</f>
        <v>903.13346574503635</v>
      </c>
      <c r="K1536" s="9">
        <f t="shared" si="57"/>
        <v>-4520.6345627867795</v>
      </c>
      <c r="N1536" s="12"/>
      <c r="O1536" s="13"/>
      <c r="P1536" s="13"/>
      <c r="Q1536" s="13"/>
      <c r="R1536" s="13"/>
    </row>
    <row r="1537" spans="1:18" x14ac:dyDescent="0.25">
      <c r="A1537" s="7">
        <v>2474</v>
      </c>
      <c r="B1537" s="7">
        <v>2012</v>
      </c>
      <c r="C1537" s="8" t="s">
        <v>245</v>
      </c>
      <c r="D1537" s="8" t="s">
        <v>266</v>
      </c>
      <c r="E1537" s="8" t="s">
        <v>38</v>
      </c>
      <c r="F1537" s="7" t="s">
        <v>39</v>
      </c>
      <c r="G1537" s="8" t="s">
        <v>22</v>
      </c>
      <c r="H1537" s="8" t="s">
        <v>245</v>
      </c>
      <c r="I1537" s="9">
        <v>-29918</v>
      </c>
      <c r="J1537" s="10">
        <f>'[1]Rates for Discussion'!$D$6</f>
        <v>903.13346574503635</v>
      </c>
      <c r="K1537" s="9">
        <f t="shared" si="57"/>
        <v>-13509.973514079998</v>
      </c>
      <c r="N1537" s="12"/>
      <c r="O1537" s="13"/>
      <c r="P1537" s="13"/>
      <c r="Q1537" s="13"/>
      <c r="R1537" s="13"/>
    </row>
    <row r="1538" spans="1:18" x14ac:dyDescent="0.25">
      <c r="A1538" s="7">
        <v>2475</v>
      </c>
      <c r="B1538" s="7">
        <v>2012</v>
      </c>
      <c r="C1538" s="8" t="s">
        <v>79</v>
      </c>
      <c r="D1538" s="8" t="s">
        <v>266</v>
      </c>
      <c r="E1538" s="8" t="s">
        <v>38</v>
      </c>
      <c r="F1538" s="7" t="s">
        <v>39</v>
      </c>
      <c r="G1538" s="8" t="s">
        <v>22</v>
      </c>
      <c r="H1538" s="8" t="s">
        <v>79</v>
      </c>
      <c r="I1538" s="9">
        <v>-46589</v>
      </c>
      <c r="J1538" s="10">
        <f>'[1]Rates for Discussion'!$D$6</f>
        <v>903.13346574503635</v>
      </c>
      <c r="K1538" s="9">
        <f t="shared" si="57"/>
        <v>-21038.042517797749</v>
      </c>
      <c r="N1538" s="12"/>
      <c r="O1538" s="13"/>
      <c r="P1538" s="13"/>
      <c r="Q1538" s="13"/>
      <c r="R1538" s="13"/>
    </row>
    <row r="1539" spans="1:18" x14ac:dyDescent="0.25">
      <c r="A1539" s="7">
        <v>2476</v>
      </c>
      <c r="B1539" s="7">
        <v>2012</v>
      </c>
      <c r="C1539" s="8" t="s">
        <v>80</v>
      </c>
      <c r="D1539" s="8" t="s">
        <v>266</v>
      </c>
      <c r="E1539" s="8" t="s">
        <v>38</v>
      </c>
      <c r="F1539" s="7" t="s">
        <v>39</v>
      </c>
      <c r="G1539" s="8" t="s">
        <v>22</v>
      </c>
      <c r="H1539" s="8" t="s">
        <v>80</v>
      </c>
      <c r="I1539" s="9">
        <v>-299293</v>
      </c>
      <c r="J1539" s="10">
        <f>'[1]Rates for Discussion'!$D$6</f>
        <v>903.13346574503635</v>
      </c>
      <c r="K1539" s="9">
        <f t="shared" si="57"/>
        <v>-135150.76218161458</v>
      </c>
      <c r="N1539" s="12"/>
      <c r="O1539" s="13"/>
      <c r="P1539" s="13"/>
      <c r="Q1539" s="13"/>
      <c r="R1539" s="13"/>
    </row>
    <row r="1540" spans="1:18" x14ac:dyDescent="0.25">
      <c r="A1540" s="7">
        <v>2477</v>
      </c>
      <c r="B1540" s="7">
        <v>2012</v>
      </c>
      <c r="C1540" s="8" t="s">
        <v>248</v>
      </c>
      <c r="D1540" s="8" t="s">
        <v>266</v>
      </c>
      <c r="E1540" s="8" t="s">
        <v>38</v>
      </c>
      <c r="F1540" s="7" t="s">
        <v>39</v>
      </c>
      <c r="G1540" s="8" t="s">
        <v>22</v>
      </c>
      <c r="H1540" s="8" t="s">
        <v>248</v>
      </c>
      <c r="I1540" s="9">
        <v>-1542</v>
      </c>
      <c r="J1540" s="10">
        <f>'[1]Rates for Discussion'!$D$6</f>
        <v>903.13346574503635</v>
      </c>
      <c r="K1540" s="9">
        <f t="shared" si="57"/>
        <v>-696.31590208942305</v>
      </c>
      <c r="N1540" s="12"/>
      <c r="O1540" s="13"/>
      <c r="P1540" s="13"/>
      <c r="Q1540" s="13"/>
      <c r="R1540" s="13"/>
    </row>
    <row r="1541" spans="1:18" x14ac:dyDescent="0.25">
      <c r="A1541" s="7">
        <v>2478</v>
      </c>
      <c r="B1541" s="7">
        <v>2012</v>
      </c>
      <c r="C1541" s="8" t="s">
        <v>250</v>
      </c>
      <c r="D1541" s="8" t="s">
        <v>266</v>
      </c>
      <c r="E1541" s="8" t="s">
        <v>38</v>
      </c>
      <c r="F1541" s="7" t="s">
        <v>39</v>
      </c>
      <c r="G1541" s="8" t="s">
        <v>22</v>
      </c>
      <c r="H1541" s="8" t="s">
        <v>250</v>
      </c>
      <c r="I1541" s="9">
        <v>-9531</v>
      </c>
      <c r="J1541" s="10">
        <f>'[1]Rates for Discussion'!$D$6</f>
        <v>903.13346574503635</v>
      </c>
      <c r="K1541" s="9">
        <f t="shared" si="57"/>
        <v>-4303.882531007971</v>
      </c>
      <c r="N1541" s="12"/>
      <c r="O1541" s="13"/>
      <c r="P1541" s="13"/>
      <c r="Q1541" s="13"/>
      <c r="R1541" s="13"/>
    </row>
    <row r="1542" spans="1:18" x14ac:dyDescent="0.25">
      <c r="A1542" s="7">
        <v>2479</v>
      </c>
      <c r="B1542" s="7">
        <v>2012</v>
      </c>
      <c r="C1542" s="8" t="s">
        <v>251</v>
      </c>
      <c r="D1542" s="8" t="s">
        <v>266</v>
      </c>
      <c r="E1542" s="8" t="s">
        <v>38</v>
      </c>
      <c r="F1542" s="7" t="s">
        <v>39</v>
      </c>
      <c r="G1542" s="8" t="s">
        <v>22</v>
      </c>
      <c r="H1542" s="8" t="s">
        <v>251</v>
      </c>
      <c r="I1542" s="9">
        <v>-20000</v>
      </c>
      <c r="J1542" s="10">
        <f>'[1]Rates for Discussion'!$D$6</f>
        <v>903.13346574503635</v>
      </c>
      <c r="K1542" s="9">
        <f t="shared" si="57"/>
        <v>-9031.334657450363</v>
      </c>
      <c r="N1542" s="12"/>
      <c r="O1542" s="13"/>
      <c r="P1542" s="13"/>
      <c r="Q1542" s="13"/>
      <c r="R1542" s="13"/>
    </row>
    <row r="1543" spans="1:18" x14ac:dyDescent="0.25">
      <c r="A1543" s="7">
        <v>2480</v>
      </c>
      <c r="B1543" s="7">
        <v>2012</v>
      </c>
      <c r="C1543" s="8" t="s">
        <v>81</v>
      </c>
      <c r="D1543" s="8" t="s">
        <v>266</v>
      </c>
      <c r="E1543" s="8" t="s">
        <v>38</v>
      </c>
      <c r="F1543" s="7" t="s">
        <v>39</v>
      </c>
      <c r="G1543" s="8" t="s">
        <v>22</v>
      </c>
      <c r="H1543" s="8" t="s">
        <v>81</v>
      </c>
      <c r="I1543" s="9">
        <v>-19628</v>
      </c>
      <c r="J1543" s="10">
        <f>'[1]Rates for Discussion'!$D$6</f>
        <v>903.13346574503635</v>
      </c>
      <c r="K1543" s="9">
        <f t="shared" si="57"/>
        <v>-8863.351832821787</v>
      </c>
      <c r="N1543" s="12"/>
      <c r="O1543" s="13"/>
      <c r="P1543" s="13"/>
      <c r="Q1543" s="13"/>
      <c r="R1543" s="13"/>
    </row>
    <row r="1544" spans="1:18" x14ac:dyDescent="0.25">
      <c r="A1544" s="7">
        <v>2481</v>
      </c>
      <c r="B1544" s="7">
        <v>2012</v>
      </c>
      <c r="C1544" s="8" t="s">
        <v>253</v>
      </c>
      <c r="D1544" s="8" t="s">
        <v>266</v>
      </c>
      <c r="E1544" s="8" t="s">
        <v>38</v>
      </c>
      <c r="F1544" s="7" t="s">
        <v>39</v>
      </c>
      <c r="G1544" s="8" t="s">
        <v>22</v>
      </c>
      <c r="H1544" s="8" t="s">
        <v>253</v>
      </c>
      <c r="I1544" s="9">
        <v>-67867</v>
      </c>
      <c r="J1544" s="10">
        <f>'[1]Rates for Discussion'!$D$6</f>
        <v>903.13346574503635</v>
      </c>
      <c r="K1544" s="9">
        <f t="shared" si="57"/>
        <v>-30646.479459859191</v>
      </c>
      <c r="N1544" s="12"/>
      <c r="O1544" s="13"/>
      <c r="P1544" s="13"/>
      <c r="Q1544" s="13"/>
      <c r="R1544" s="13"/>
    </row>
    <row r="1545" spans="1:18" x14ac:dyDescent="0.25">
      <c r="A1545" s="7">
        <v>2482</v>
      </c>
      <c r="B1545" s="7">
        <v>2012</v>
      </c>
      <c r="C1545" s="8" t="s">
        <v>254</v>
      </c>
      <c r="D1545" s="8" t="s">
        <v>266</v>
      </c>
      <c r="E1545" s="8" t="s">
        <v>38</v>
      </c>
      <c r="F1545" s="7" t="s">
        <v>39</v>
      </c>
      <c r="G1545" s="8" t="s">
        <v>22</v>
      </c>
      <c r="H1545" s="8" t="s">
        <v>254</v>
      </c>
      <c r="I1545" s="9">
        <v>-36412</v>
      </c>
      <c r="J1545" s="10">
        <f>'[1]Rates for Discussion'!$D$6</f>
        <v>903.13346574503635</v>
      </c>
      <c r="K1545" s="9">
        <f t="shared" si="57"/>
        <v>-16442.44787735413</v>
      </c>
      <c r="N1545" s="12"/>
      <c r="O1545" s="13"/>
      <c r="P1545" s="13"/>
      <c r="Q1545" s="13"/>
      <c r="R1545" s="13"/>
    </row>
    <row r="1546" spans="1:18" x14ac:dyDescent="0.25">
      <c r="A1546" s="7">
        <v>2483</v>
      </c>
      <c r="B1546" s="7">
        <v>2012</v>
      </c>
      <c r="C1546" s="8" t="s">
        <v>255</v>
      </c>
      <c r="D1546" s="8" t="s">
        <v>266</v>
      </c>
      <c r="E1546" s="8" t="s">
        <v>38</v>
      </c>
      <c r="F1546" s="7" t="s">
        <v>39</v>
      </c>
      <c r="G1546" s="8" t="s">
        <v>22</v>
      </c>
      <c r="H1546" s="8" t="s">
        <v>255</v>
      </c>
      <c r="I1546" s="9">
        <v>-34934</v>
      </c>
      <c r="J1546" s="10">
        <f>'[1]Rates for Discussion'!$D$6</f>
        <v>903.13346574503635</v>
      </c>
      <c r="K1546" s="9">
        <f t="shared" si="57"/>
        <v>-15775.03224616855</v>
      </c>
      <c r="N1546" s="12"/>
      <c r="O1546" s="13"/>
      <c r="P1546" s="13"/>
      <c r="Q1546" s="13"/>
      <c r="R1546" s="13"/>
    </row>
    <row r="1547" spans="1:18" x14ac:dyDescent="0.25">
      <c r="A1547" s="7">
        <v>2484</v>
      </c>
      <c r="B1547" s="7">
        <v>2012</v>
      </c>
      <c r="C1547" s="8" t="s">
        <v>83</v>
      </c>
      <c r="D1547" s="8" t="s">
        <v>266</v>
      </c>
      <c r="E1547" s="8" t="s">
        <v>38</v>
      </c>
      <c r="F1547" s="7" t="s">
        <v>39</v>
      </c>
      <c r="G1547" s="8" t="s">
        <v>22</v>
      </c>
      <c r="H1547" s="8" t="s">
        <v>83</v>
      </c>
      <c r="I1547" s="9">
        <v>-443951</v>
      </c>
      <c r="J1547" s="10">
        <f>'[1]Rates for Discussion'!$D$6</f>
        <v>903.13346574503635</v>
      </c>
      <c r="K1547" s="9">
        <f t="shared" si="57"/>
        <v>-200473.50262548734</v>
      </c>
      <c r="N1547" s="12"/>
      <c r="O1547" s="13"/>
      <c r="P1547" s="13"/>
      <c r="Q1547" s="13"/>
      <c r="R1547" s="13"/>
    </row>
    <row r="1548" spans="1:18" x14ac:dyDescent="0.25">
      <c r="A1548" s="7">
        <v>2486</v>
      </c>
      <c r="B1548" s="7">
        <v>2012</v>
      </c>
      <c r="C1548" s="8" t="s">
        <v>257</v>
      </c>
      <c r="D1548" s="8" t="s">
        <v>266</v>
      </c>
      <c r="E1548" s="8" t="s">
        <v>38</v>
      </c>
      <c r="F1548" s="7" t="s">
        <v>39</v>
      </c>
      <c r="G1548" s="8" t="s">
        <v>22</v>
      </c>
      <c r="H1548" s="8" t="s">
        <v>257</v>
      </c>
      <c r="I1548" s="9">
        <v>-49555</v>
      </c>
      <c r="J1548" s="10">
        <f>'[1]Rates for Discussion'!$D$6</f>
        <v>903.13346574503635</v>
      </c>
      <c r="K1548" s="9">
        <f t="shared" si="57"/>
        <v>-22377.389447497641</v>
      </c>
      <c r="N1548" s="12"/>
      <c r="O1548" s="13"/>
      <c r="P1548" s="13"/>
      <c r="Q1548" s="13"/>
      <c r="R1548" s="13"/>
    </row>
    <row r="1549" spans="1:18" x14ac:dyDescent="0.25">
      <c r="A1549" s="7">
        <v>2487</v>
      </c>
      <c r="B1549" s="7">
        <v>2012</v>
      </c>
      <c r="C1549" s="8" t="s">
        <v>259</v>
      </c>
      <c r="D1549" s="8" t="s">
        <v>266</v>
      </c>
      <c r="E1549" s="8" t="s">
        <v>38</v>
      </c>
      <c r="F1549" s="7" t="s">
        <v>39</v>
      </c>
      <c r="G1549" s="8" t="s">
        <v>22</v>
      </c>
      <c r="H1549" s="8" t="s">
        <v>259</v>
      </c>
      <c r="I1549" s="9">
        <v>-12499</v>
      </c>
      <c r="J1549" s="10">
        <f>'[1]Rates for Discussion'!$D$6</f>
        <v>903.13346574503635</v>
      </c>
      <c r="K1549" s="9">
        <f t="shared" si="57"/>
        <v>-5644.132594173605</v>
      </c>
      <c r="N1549" s="12"/>
      <c r="O1549" s="13"/>
      <c r="P1549" s="13"/>
      <c r="Q1549" s="13"/>
      <c r="R1549" s="13"/>
    </row>
    <row r="1550" spans="1:18" x14ac:dyDescent="0.25">
      <c r="A1550" s="7">
        <v>2488</v>
      </c>
      <c r="B1550" s="7">
        <v>2012</v>
      </c>
      <c r="C1550" s="8" t="s">
        <v>260</v>
      </c>
      <c r="D1550" s="8" t="s">
        <v>266</v>
      </c>
      <c r="E1550" s="8" t="s">
        <v>38</v>
      </c>
      <c r="F1550" s="7" t="s">
        <v>39</v>
      </c>
      <c r="G1550" s="8" t="s">
        <v>22</v>
      </c>
      <c r="H1550" s="8" t="s">
        <v>260</v>
      </c>
      <c r="I1550" s="9">
        <v>-3606</v>
      </c>
      <c r="J1550" s="10">
        <f>'[1]Rates for Discussion'!$D$6</f>
        <v>903.13346574503635</v>
      </c>
      <c r="K1550" s="9">
        <f t="shared" si="57"/>
        <v>-1628.3496387383004</v>
      </c>
      <c r="N1550" s="12"/>
      <c r="O1550" s="13"/>
      <c r="P1550" s="13"/>
      <c r="Q1550" s="13"/>
      <c r="R1550" s="13"/>
    </row>
    <row r="1551" spans="1:18" x14ac:dyDescent="0.25">
      <c r="A1551" s="7">
        <v>2489</v>
      </c>
      <c r="B1551" s="7">
        <v>2012</v>
      </c>
      <c r="C1551" s="8" t="s">
        <v>263</v>
      </c>
      <c r="D1551" s="8" t="s">
        <v>266</v>
      </c>
      <c r="E1551" s="8" t="s">
        <v>38</v>
      </c>
      <c r="F1551" s="7" t="s">
        <v>39</v>
      </c>
      <c r="G1551" s="8" t="s">
        <v>22</v>
      </c>
      <c r="H1551" s="8" t="s">
        <v>263</v>
      </c>
      <c r="I1551" s="9">
        <v>-407</v>
      </c>
      <c r="J1551" s="10">
        <f>'[1]Rates for Discussion'!$D$6</f>
        <v>903.13346574503635</v>
      </c>
      <c r="K1551" s="9">
        <f t="shared" si="57"/>
        <v>-183.7876602791149</v>
      </c>
      <c r="N1551" s="12"/>
      <c r="O1551" s="13"/>
      <c r="P1551" s="13"/>
      <c r="Q1551" s="13"/>
      <c r="R1551" s="13"/>
    </row>
    <row r="1552" spans="1:18" x14ac:dyDescent="0.25">
      <c r="A1552" s="7">
        <v>2527</v>
      </c>
      <c r="B1552" s="7">
        <v>2013</v>
      </c>
      <c r="C1552" s="8" t="s">
        <v>18</v>
      </c>
      <c r="D1552" s="8" t="s">
        <v>19</v>
      </c>
      <c r="E1552" s="8" t="s">
        <v>20</v>
      </c>
      <c r="F1552" s="7" t="s">
        <v>21</v>
      </c>
      <c r="G1552" s="8" t="s">
        <v>22</v>
      </c>
      <c r="H1552" s="8" t="s">
        <v>18</v>
      </c>
      <c r="I1552" s="9">
        <v>57768.31</v>
      </c>
      <c r="J1552" s="10">
        <v>0</v>
      </c>
      <c r="K1552" s="10">
        <f>(J1552*I1552)/2000</f>
        <v>0</v>
      </c>
      <c r="L1552" s="10"/>
      <c r="M1552" s="11" t="s">
        <v>23</v>
      </c>
      <c r="N1552" s="12"/>
      <c r="O1552" s="13"/>
      <c r="P1552" s="13"/>
      <c r="Q1552" s="13"/>
      <c r="R1552" s="13"/>
    </row>
    <row r="1553" spans="1:19" x14ac:dyDescent="0.25">
      <c r="A1553" s="7">
        <v>2528</v>
      </c>
      <c r="B1553" s="7">
        <v>2013</v>
      </c>
      <c r="C1553" s="8" t="s">
        <v>24</v>
      </c>
      <c r="D1553" s="8" t="s">
        <v>19</v>
      </c>
      <c r="E1553" s="8" t="s">
        <v>20</v>
      </c>
      <c r="F1553" s="7" t="s">
        <v>21</v>
      </c>
      <c r="G1553" s="8" t="s">
        <v>22</v>
      </c>
      <c r="H1553" s="8" t="s">
        <v>24</v>
      </c>
      <c r="I1553" s="9">
        <v>350427.55599999998</v>
      </c>
      <c r="J1553" s="10">
        <v>0</v>
      </c>
      <c r="K1553" s="10">
        <f>(J1553*I1553)/2000</f>
        <v>0</v>
      </c>
      <c r="L1553" s="10"/>
      <c r="M1553" s="11" t="s">
        <v>23</v>
      </c>
      <c r="N1553" s="12"/>
      <c r="O1553" s="13"/>
      <c r="P1553" s="13"/>
      <c r="Q1553" s="13"/>
      <c r="R1553" s="13"/>
    </row>
    <row r="1554" spans="1:19" x14ac:dyDescent="0.25">
      <c r="A1554" s="7">
        <v>2529</v>
      </c>
      <c r="B1554" s="7">
        <v>2013</v>
      </c>
      <c r="C1554" s="8" t="s">
        <v>25</v>
      </c>
      <c r="D1554" s="8" t="s">
        <v>19</v>
      </c>
      <c r="E1554" s="8" t="s">
        <v>20</v>
      </c>
      <c r="F1554" s="7" t="s">
        <v>21</v>
      </c>
      <c r="G1554" s="8" t="s">
        <v>22</v>
      </c>
      <c r="H1554" s="8" t="s">
        <v>25</v>
      </c>
      <c r="I1554" s="9">
        <v>-173.11</v>
      </c>
      <c r="J1554" s="10">
        <v>0</v>
      </c>
      <c r="K1554" s="10">
        <f>(J1554*I1554)/2000</f>
        <v>0</v>
      </c>
      <c r="L1554" s="10"/>
      <c r="M1554" s="11" t="s">
        <v>23</v>
      </c>
      <c r="N1554" s="12"/>
      <c r="O1554" s="13"/>
      <c r="P1554" s="13"/>
      <c r="Q1554" s="13"/>
      <c r="R1554" s="13"/>
    </row>
    <row r="1555" spans="1:19" x14ac:dyDescent="0.25">
      <c r="A1555" s="7">
        <v>2530</v>
      </c>
      <c r="B1555" s="7">
        <v>2013</v>
      </c>
      <c r="C1555" s="8" t="s">
        <v>26</v>
      </c>
      <c r="D1555" s="8" t="s">
        <v>19</v>
      </c>
      <c r="E1555" s="8" t="s">
        <v>20</v>
      </c>
      <c r="F1555" s="7" t="s">
        <v>21</v>
      </c>
      <c r="G1555" s="8" t="s">
        <v>22</v>
      </c>
      <c r="H1555" s="8" t="s">
        <v>26</v>
      </c>
      <c r="I1555" s="9">
        <v>76306.592999999993</v>
      </c>
      <c r="J1555" s="10">
        <v>0</v>
      </c>
      <c r="K1555" s="10">
        <f>(J1555*I1555)/2000</f>
        <v>0</v>
      </c>
      <c r="L1555" s="10"/>
      <c r="M1555" s="11" t="s">
        <v>23</v>
      </c>
      <c r="N1555" s="12"/>
      <c r="O1555" s="13"/>
      <c r="P1555" s="13"/>
      <c r="Q1555" s="13"/>
      <c r="R1555" s="13"/>
    </row>
    <row r="1556" spans="1:19" x14ac:dyDescent="0.25">
      <c r="A1556" s="7">
        <v>2532</v>
      </c>
      <c r="B1556" s="7">
        <v>2013</v>
      </c>
      <c r="C1556" s="8" t="s">
        <v>27</v>
      </c>
      <c r="D1556" s="8" t="s">
        <v>19</v>
      </c>
      <c r="E1556" s="8" t="s">
        <v>20</v>
      </c>
      <c r="F1556" s="7" t="s">
        <v>21</v>
      </c>
      <c r="G1556" s="8" t="s">
        <v>22</v>
      </c>
      <c r="H1556" s="8" t="s">
        <v>27</v>
      </c>
      <c r="I1556" s="9">
        <v>353239.95299999998</v>
      </c>
      <c r="J1556" s="10">
        <v>0</v>
      </c>
      <c r="K1556" s="10">
        <f>(J1556*I1556)/2000</f>
        <v>0</v>
      </c>
      <c r="L1556" s="10"/>
      <c r="M1556" s="11" t="s">
        <v>23</v>
      </c>
      <c r="N1556" s="12"/>
      <c r="O1556" s="13"/>
      <c r="P1556" s="13"/>
      <c r="Q1556" s="13"/>
      <c r="R1556" s="13"/>
    </row>
    <row r="1557" spans="1:19" x14ac:dyDescent="0.2">
      <c r="A1557" s="7">
        <v>2535</v>
      </c>
      <c r="B1557" s="7">
        <v>2013</v>
      </c>
      <c r="C1557" s="8" t="s">
        <v>55</v>
      </c>
      <c r="D1557" s="8" t="s">
        <v>56</v>
      </c>
      <c r="E1557" s="8" t="s">
        <v>20</v>
      </c>
      <c r="F1557" s="7" t="s">
        <v>57</v>
      </c>
      <c r="G1557" s="8" t="s">
        <v>22</v>
      </c>
      <c r="H1557" s="8" t="s">
        <v>55</v>
      </c>
      <c r="I1557" s="9">
        <v>2322485</v>
      </c>
      <c r="J1557" s="9">
        <f t="shared" ref="J1557:J1568" si="58">(K1557*2000)/I1557</f>
        <v>2417.1951474274647</v>
      </c>
      <c r="K1557" s="9">
        <f t="shared" ref="K1557:K1568" si="59">L1557*1.102311</f>
        <v>2806949.7359865373</v>
      </c>
      <c r="L1557" s="9">
        <v>2546422.6846929197</v>
      </c>
      <c r="M1557" s="14"/>
      <c r="N1557" s="12"/>
      <c r="O1557" s="13"/>
      <c r="P1557" s="13"/>
      <c r="Q1557" s="13"/>
      <c r="R1557" s="13"/>
      <c r="S1557" s="7" t="s">
        <v>34</v>
      </c>
    </row>
    <row r="1558" spans="1:19" x14ac:dyDescent="0.2">
      <c r="A1558" s="7">
        <v>2536</v>
      </c>
      <c r="B1558" s="7">
        <v>2013</v>
      </c>
      <c r="C1558" s="8" t="s">
        <v>63</v>
      </c>
      <c r="D1558" s="8" t="s">
        <v>56</v>
      </c>
      <c r="E1558" s="8" t="s">
        <v>20</v>
      </c>
      <c r="F1558" s="7" t="s">
        <v>57</v>
      </c>
      <c r="G1558" s="8" t="s">
        <v>22</v>
      </c>
      <c r="H1558" s="8" t="s">
        <v>63</v>
      </c>
      <c r="I1558" s="9">
        <v>2023723</v>
      </c>
      <c r="J1558" s="9">
        <f t="shared" si="58"/>
        <v>2310.6941211344692</v>
      </c>
      <c r="K1558" s="9">
        <f t="shared" si="59"/>
        <v>2338102.4194523059</v>
      </c>
      <c r="L1558" s="9">
        <v>2121091.4337716904</v>
      </c>
      <c r="M1558" s="14"/>
      <c r="N1558" s="12"/>
      <c r="O1558" s="13"/>
      <c r="P1558" s="13"/>
      <c r="Q1558" s="13"/>
      <c r="R1558" s="13"/>
      <c r="S1558" s="7" t="s">
        <v>34</v>
      </c>
    </row>
    <row r="1559" spans="1:19" x14ac:dyDescent="0.25">
      <c r="A1559" s="7">
        <v>2537</v>
      </c>
      <c r="B1559" s="7">
        <v>2013</v>
      </c>
      <c r="C1559" s="8" t="s">
        <v>40</v>
      </c>
      <c r="D1559" s="8" t="s">
        <v>56</v>
      </c>
      <c r="E1559" s="8" t="s">
        <v>20</v>
      </c>
      <c r="F1559" s="7" t="s">
        <v>41</v>
      </c>
      <c r="G1559" s="8" t="s">
        <v>22</v>
      </c>
      <c r="H1559" s="8" t="s">
        <v>40</v>
      </c>
      <c r="I1559" s="9">
        <v>268267.32500000001</v>
      </c>
      <c r="J1559" s="9">
        <f t="shared" si="58"/>
        <v>1090.0119485596624</v>
      </c>
      <c r="K1559" s="9">
        <f t="shared" si="59"/>
        <v>146207.29482906914</v>
      </c>
      <c r="L1559" s="9">
        <v>132637.06415799999</v>
      </c>
      <c r="N1559" s="12"/>
      <c r="O1559" s="13"/>
      <c r="P1559" s="13"/>
      <c r="Q1559" s="13"/>
      <c r="R1559" s="13"/>
      <c r="S1559" s="7" t="s">
        <v>34</v>
      </c>
    </row>
    <row r="1560" spans="1:19" x14ac:dyDescent="0.25">
      <c r="A1560" s="7">
        <v>2538</v>
      </c>
      <c r="B1560" s="7">
        <v>2013</v>
      </c>
      <c r="C1560" s="8" t="s">
        <v>42</v>
      </c>
      <c r="D1560" s="8" t="s">
        <v>56</v>
      </c>
      <c r="E1560" s="8" t="s">
        <v>20</v>
      </c>
      <c r="F1560" s="7" t="s">
        <v>41</v>
      </c>
      <c r="G1560" s="8" t="s">
        <v>22</v>
      </c>
      <c r="H1560" s="8" t="s">
        <v>42</v>
      </c>
      <c r="I1560" s="9">
        <v>869393.88599999994</v>
      </c>
      <c r="J1560" s="9">
        <f t="shared" si="58"/>
        <v>1001.4112354217872</v>
      </c>
      <c r="K1560" s="9">
        <f t="shared" si="59"/>
        <v>435310.40272370417</v>
      </c>
      <c r="L1560" s="9">
        <v>394907.06590400002</v>
      </c>
      <c r="N1560" s="12"/>
      <c r="O1560" s="13"/>
      <c r="P1560" s="13"/>
      <c r="Q1560" s="13"/>
      <c r="R1560" s="13"/>
      <c r="S1560" s="7" t="s">
        <v>34</v>
      </c>
    </row>
    <row r="1561" spans="1:19" x14ac:dyDescent="0.25">
      <c r="A1561" s="7">
        <v>2539</v>
      </c>
      <c r="B1561" s="7">
        <v>2013</v>
      </c>
      <c r="C1561" s="8" t="s">
        <v>43</v>
      </c>
      <c r="D1561" s="8" t="s">
        <v>56</v>
      </c>
      <c r="E1561" s="8" t="s">
        <v>20</v>
      </c>
      <c r="F1561" s="7" t="s">
        <v>41</v>
      </c>
      <c r="G1561" s="8" t="s">
        <v>22</v>
      </c>
      <c r="H1561" s="8" t="s">
        <v>43</v>
      </c>
      <c r="I1561" s="9">
        <v>416396.53899999999</v>
      </c>
      <c r="J1561" s="9">
        <f t="shared" si="58"/>
        <v>1735.1748954894076</v>
      </c>
      <c r="K1561" s="9">
        <f t="shared" si="59"/>
        <v>361260.41052073799</v>
      </c>
      <c r="L1561" s="9">
        <v>327730.02403200004</v>
      </c>
      <c r="N1561" s="12"/>
      <c r="O1561" s="13"/>
      <c r="P1561" s="13"/>
      <c r="Q1561" s="13"/>
      <c r="R1561" s="13"/>
      <c r="S1561" s="7" t="s">
        <v>34</v>
      </c>
    </row>
    <row r="1562" spans="1:19" x14ac:dyDescent="0.25">
      <c r="A1562" s="7">
        <v>2540</v>
      </c>
      <c r="B1562" s="7">
        <v>2013</v>
      </c>
      <c r="C1562" s="8" t="s">
        <v>47</v>
      </c>
      <c r="D1562" s="8" t="s">
        <v>56</v>
      </c>
      <c r="E1562" s="8" t="s">
        <v>20</v>
      </c>
      <c r="F1562" s="7" t="s">
        <v>41</v>
      </c>
      <c r="G1562" s="8" t="s">
        <v>22</v>
      </c>
      <c r="H1562" s="8" t="s">
        <v>47</v>
      </c>
      <c r="I1562" s="9">
        <v>1469093.6269999999</v>
      </c>
      <c r="J1562" s="9">
        <f t="shared" si="58"/>
        <v>816.81954748930616</v>
      </c>
      <c r="K1562" s="9">
        <f t="shared" si="59"/>
        <v>599992.19581278169</v>
      </c>
      <c r="L1562" s="9">
        <v>544303.91769000003</v>
      </c>
      <c r="N1562" s="12"/>
      <c r="O1562" s="13"/>
      <c r="P1562" s="13"/>
      <c r="Q1562" s="13"/>
      <c r="R1562" s="13"/>
      <c r="S1562" s="7" t="s">
        <v>34</v>
      </c>
    </row>
    <row r="1563" spans="1:19" x14ac:dyDescent="0.25">
      <c r="A1563" s="7">
        <v>2541</v>
      </c>
      <c r="B1563" s="7">
        <v>2013</v>
      </c>
      <c r="C1563" s="8" t="s">
        <v>51</v>
      </c>
      <c r="D1563" s="8" t="s">
        <v>56</v>
      </c>
      <c r="E1563" s="8" t="s">
        <v>20</v>
      </c>
      <c r="F1563" s="7" t="s">
        <v>41</v>
      </c>
      <c r="G1563" s="8" t="s">
        <v>22</v>
      </c>
      <c r="H1563" s="8" t="s">
        <v>51</v>
      </c>
      <c r="I1563" s="9">
        <v>1614347.7590000001</v>
      </c>
      <c r="J1563" s="9">
        <f t="shared" si="58"/>
        <v>864.2324486412848</v>
      </c>
      <c r="K1563" s="9">
        <f t="shared" si="59"/>
        <v>697585.85835957038</v>
      </c>
      <c r="L1563" s="9">
        <v>632839.424046</v>
      </c>
      <c r="N1563" s="12"/>
      <c r="O1563" s="13"/>
      <c r="P1563" s="13"/>
      <c r="Q1563" s="13"/>
      <c r="R1563" s="13"/>
      <c r="S1563" s="7" t="s">
        <v>34</v>
      </c>
    </row>
    <row r="1564" spans="1:19" x14ac:dyDescent="0.25">
      <c r="A1564" s="7">
        <v>2542</v>
      </c>
      <c r="B1564" s="7">
        <v>2013</v>
      </c>
      <c r="C1564" s="8" t="s">
        <v>52</v>
      </c>
      <c r="D1564" s="8" t="s">
        <v>56</v>
      </c>
      <c r="E1564" s="8" t="s">
        <v>20</v>
      </c>
      <c r="F1564" s="7" t="s">
        <v>41</v>
      </c>
      <c r="G1564" s="8" t="s">
        <v>22</v>
      </c>
      <c r="H1564" s="8" t="s">
        <v>52</v>
      </c>
      <c r="I1564" s="9">
        <v>536584.62</v>
      </c>
      <c r="J1564" s="9">
        <f t="shared" si="58"/>
        <v>1027.0424170770877</v>
      </c>
      <c r="K1564" s="9">
        <f t="shared" si="59"/>
        <v>275547.5825455953</v>
      </c>
      <c r="L1564" s="9">
        <v>249972.63253799998</v>
      </c>
      <c r="N1564" s="12"/>
      <c r="O1564" s="13"/>
      <c r="P1564" s="13"/>
      <c r="Q1564" s="13"/>
      <c r="R1564" s="13"/>
      <c r="S1564" s="7" t="s">
        <v>34</v>
      </c>
    </row>
    <row r="1565" spans="1:19" x14ac:dyDescent="0.25">
      <c r="A1565" s="7">
        <v>2545</v>
      </c>
      <c r="B1565" s="7">
        <v>2013</v>
      </c>
      <c r="C1565" s="8" t="s">
        <v>28</v>
      </c>
      <c r="D1565" s="8" t="s">
        <v>29</v>
      </c>
      <c r="E1565" s="8" t="s">
        <v>20</v>
      </c>
      <c r="F1565" s="7" t="s">
        <v>30</v>
      </c>
      <c r="G1565" s="8" t="s">
        <v>22</v>
      </c>
      <c r="H1565" s="8" t="s">
        <v>28</v>
      </c>
      <c r="I1565" s="9">
        <v>48.722000000000001</v>
      </c>
      <c r="J1565" s="9">
        <f t="shared" si="58"/>
        <v>2629.0976266346393</v>
      </c>
      <c r="K1565" s="9">
        <f t="shared" si="59"/>
        <v>64.047447282446456</v>
      </c>
      <c r="L1565" s="9">
        <v>58.102883199429606</v>
      </c>
      <c r="N1565" s="12"/>
      <c r="O1565" s="13"/>
      <c r="P1565" s="13"/>
      <c r="Q1565" s="13"/>
      <c r="R1565" s="13"/>
      <c r="S1565" s="7" t="s">
        <v>35</v>
      </c>
    </row>
    <row r="1566" spans="1:19" x14ac:dyDescent="0.25">
      <c r="A1566" s="7">
        <v>2549</v>
      </c>
      <c r="B1566" s="7">
        <v>2013</v>
      </c>
      <c r="C1566" s="8" t="s">
        <v>44</v>
      </c>
      <c r="D1566" s="8" t="s">
        <v>29</v>
      </c>
      <c r="E1566" s="8" t="s">
        <v>20</v>
      </c>
      <c r="F1566" s="7" t="s">
        <v>41</v>
      </c>
      <c r="G1566" s="8" t="s">
        <v>22</v>
      </c>
      <c r="H1566" s="8" t="s">
        <v>44</v>
      </c>
      <c r="I1566" s="9">
        <v>112470.95</v>
      </c>
      <c r="J1566" s="9">
        <f t="shared" si="58"/>
        <v>1470.4134074018527</v>
      </c>
      <c r="K1566" s="9">
        <f t="shared" si="59"/>
        <v>82689.396411611713</v>
      </c>
      <c r="L1566" s="9">
        <v>75014.579743476846</v>
      </c>
      <c r="N1566" s="12"/>
      <c r="O1566" s="13"/>
      <c r="P1566" s="13"/>
      <c r="Q1566" s="13"/>
      <c r="R1566" s="13"/>
      <c r="S1566" s="7" t="s">
        <v>35</v>
      </c>
    </row>
    <row r="1567" spans="1:19" x14ac:dyDescent="0.25">
      <c r="A1567" s="7">
        <v>2550</v>
      </c>
      <c r="B1567" s="7">
        <v>2013</v>
      </c>
      <c r="C1567" s="8" t="s">
        <v>45</v>
      </c>
      <c r="D1567" s="8" t="s">
        <v>29</v>
      </c>
      <c r="E1567" s="8" t="s">
        <v>20</v>
      </c>
      <c r="F1567" s="7" t="s">
        <v>41</v>
      </c>
      <c r="G1567" s="8" t="s">
        <v>22</v>
      </c>
      <c r="H1567" s="8" t="s">
        <v>45</v>
      </c>
      <c r="I1567" s="9">
        <v>12943.957</v>
      </c>
      <c r="J1567" s="9">
        <f t="shared" si="58"/>
        <v>1252.1295261118873</v>
      </c>
      <c r="K1567" s="9">
        <f t="shared" si="59"/>
        <v>8103.7553722113244</v>
      </c>
      <c r="L1567" s="9">
        <v>7351.6052840000002</v>
      </c>
      <c r="N1567" s="12"/>
      <c r="O1567" s="13"/>
      <c r="P1567" s="13"/>
      <c r="Q1567" s="13"/>
      <c r="R1567" s="13"/>
      <c r="S1567" s="7" t="s">
        <v>35</v>
      </c>
    </row>
    <row r="1568" spans="1:19" x14ac:dyDescent="0.25">
      <c r="A1568" s="7">
        <v>2551</v>
      </c>
      <c r="B1568" s="7">
        <v>2013</v>
      </c>
      <c r="C1568" s="8" t="s">
        <v>46</v>
      </c>
      <c r="D1568" s="8" t="s">
        <v>29</v>
      </c>
      <c r="E1568" s="8" t="s">
        <v>20</v>
      </c>
      <c r="F1568" s="7" t="s">
        <v>41</v>
      </c>
      <c r="G1568" s="8" t="s">
        <v>22</v>
      </c>
      <c r="H1568" s="8" t="s">
        <v>46</v>
      </c>
      <c r="I1568" s="9">
        <v>27905.3</v>
      </c>
      <c r="J1568" s="9">
        <f t="shared" si="58"/>
        <v>2727.9687020896617</v>
      </c>
      <c r="K1568" s="9">
        <f t="shared" si="59"/>
        <v>38062.392511211321</v>
      </c>
      <c r="L1568" s="9">
        <v>34529.631393691365</v>
      </c>
      <c r="N1568" s="12"/>
      <c r="O1568" s="13"/>
      <c r="P1568" s="13"/>
      <c r="Q1568" s="13"/>
      <c r="R1568" s="13"/>
      <c r="S1568" s="7" t="s">
        <v>34</v>
      </c>
    </row>
    <row r="1569" spans="1:19" x14ac:dyDescent="0.25">
      <c r="A1569" s="7">
        <v>2553</v>
      </c>
      <c r="B1569" s="7">
        <v>2013</v>
      </c>
      <c r="C1569" s="8" t="s">
        <v>48</v>
      </c>
      <c r="D1569" s="8" t="s">
        <v>29</v>
      </c>
      <c r="E1569" s="8" t="s">
        <v>20</v>
      </c>
      <c r="F1569" s="7" t="s">
        <v>21</v>
      </c>
      <c r="G1569" s="8" t="s">
        <v>22</v>
      </c>
      <c r="H1569" s="8" t="s">
        <v>48</v>
      </c>
      <c r="I1569" s="9">
        <v>406599.78</v>
      </c>
      <c r="J1569" s="10">
        <v>0</v>
      </c>
      <c r="K1569" s="10">
        <f>(J1569*I1569)/2000</f>
        <v>0</v>
      </c>
      <c r="L1569" s="10"/>
      <c r="M1569" s="11" t="s">
        <v>49</v>
      </c>
      <c r="N1569" s="12"/>
      <c r="O1569" s="13"/>
      <c r="P1569" s="13"/>
      <c r="Q1569" s="13"/>
      <c r="R1569" s="13"/>
    </row>
    <row r="1570" spans="1:19" x14ac:dyDescent="0.25">
      <c r="A1570" s="7">
        <v>2554</v>
      </c>
      <c r="B1570" s="7">
        <v>2013</v>
      </c>
      <c r="C1570" s="8" t="s">
        <v>50</v>
      </c>
      <c r="D1570" s="8" t="s">
        <v>29</v>
      </c>
      <c r="E1570" s="8" t="s">
        <v>20</v>
      </c>
      <c r="F1570" s="7" t="s">
        <v>21</v>
      </c>
      <c r="G1570" s="8" t="s">
        <v>22</v>
      </c>
      <c r="H1570" s="8" t="s">
        <v>50</v>
      </c>
      <c r="I1570" s="9">
        <v>816895.07</v>
      </c>
      <c r="J1570" s="10">
        <v>0</v>
      </c>
      <c r="K1570" s="10">
        <f>(J1570*I1570)/2000</f>
        <v>0</v>
      </c>
      <c r="L1570" s="10"/>
      <c r="M1570" s="11" t="s">
        <v>49</v>
      </c>
      <c r="N1570" s="12"/>
      <c r="O1570" s="13"/>
      <c r="P1570" s="13"/>
      <c r="Q1570" s="13"/>
      <c r="R1570" s="13"/>
    </row>
    <row r="1571" spans="1:19" x14ac:dyDescent="0.25">
      <c r="A1571" s="7">
        <v>2561</v>
      </c>
      <c r="B1571" s="7">
        <v>2013</v>
      </c>
      <c r="C1571" s="8" t="s">
        <v>53</v>
      </c>
      <c r="D1571" s="8" t="s">
        <v>29</v>
      </c>
      <c r="E1571" s="8" t="s">
        <v>20</v>
      </c>
      <c r="F1571" s="7" t="s">
        <v>41</v>
      </c>
      <c r="G1571" s="8" t="s">
        <v>22</v>
      </c>
      <c r="H1571" s="8" t="s">
        <v>53</v>
      </c>
      <c r="I1571" s="9">
        <v>27795.7</v>
      </c>
      <c r="J1571" s="9">
        <f>(K1571*2000)/I1571</f>
        <v>2273.2985103724336</v>
      </c>
      <c r="K1571" s="9">
        <f>L1571*1.102311</f>
        <v>31593.961702379525</v>
      </c>
      <c r="L1571" s="9">
        <v>28661.568016992958</v>
      </c>
      <c r="N1571" s="12"/>
      <c r="O1571" s="13"/>
      <c r="P1571" s="13"/>
      <c r="Q1571" s="13"/>
      <c r="R1571" s="13"/>
      <c r="S1571" s="7" t="s">
        <v>34</v>
      </c>
    </row>
    <row r="1572" spans="1:19" x14ac:dyDescent="0.25">
      <c r="A1572" s="7">
        <v>2562</v>
      </c>
      <c r="B1572" s="7">
        <v>2013</v>
      </c>
      <c r="C1572" s="8" t="s">
        <v>54</v>
      </c>
      <c r="D1572" s="8" t="s">
        <v>29</v>
      </c>
      <c r="E1572" s="8" t="s">
        <v>20</v>
      </c>
      <c r="F1572" s="7" t="s">
        <v>21</v>
      </c>
      <c r="G1572" s="8" t="s">
        <v>22</v>
      </c>
      <c r="H1572" s="8" t="s">
        <v>54</v>
      </c>
      <c r="I1572" s="9">
        <v>659105.34199999995</v>
      </c>
      <c r="J1572" s="10">
        <v>0</v>
      </c>
      <c r="K1572" s="10">
        <f>(J1572*I1572)/2000</f>
        <v>0</v>
      </c>
      <c r="L1572" s="10"/>
      <c r="M1572" s="11" t="s">
        <v>49</v>
      </c>
      <c r="N1572" s="12"/>
      <c r="O1572" s="13"/>
      <c r="P1572" s="13"/>
      <c r="Q1572" s="13"/>
      <c r="R1572" s="13"/>
    </row>
    <row r="1573" spans="1:19" x14ac:dyDescent="0.25">
      <c r="A1573" s="7">
        <v>2564</v>
      </c>
      <c r="B1573" s="7">
        <v>2013</v>
      </c>
      <c r="C1573" s="8" t="s">
        <v>89</v>
      </c>
      <c r="D1573" s="8" t="s">
        <v>90</v>
      </c>
      <c r="E1573" s="8" t="s">
        <v>91</v>
      </c>
      <c r="F1573" s="7" t="s">
        <v>21</v>
      </c>
      <c r="G1573" s="8" t="s">
        <v>22</v>
      </c>
      <c r="H1573" s="8" t="s">
        <v>89</v>
      </c>
      <c r="I1573" s="9">
        <v>202.654</v>
      </c>
      <c r="J1573" s="10">
        <v>0</v>
      </c>
      <c r="K1573" s="10">
        <f>(J1573*I1573)/2000</f>
        <v>0</v>
      </c>
      <c r="L1573" s="10"/>
      <c r="M1573" s="11" t="s">
        <v>49</v>
      </c>
      <c r="N1573" s="12"/>
      <c r="O1573" s="13"/>
      <c r="P1573" s="13"/>
      <c r="Q1573" s="13"/>
      <c r="R1573" s="13"/>
    </row>
    <row r="1574" spans="1:19" x14ac:dyDescent="0.25">
      <c r="A1574" s="7">
        <v>2565</v>
      </c>
      <c r="B1574" s="7">
        <v>2013</v>
      </c>
      <c r="C1574" s="8" t="s">
        <v>92</v>
      </c>
      <c r="D1574" s="8" t="s">
        <v>90</v>
      </c>
      <c r="E1574" s="8" t="s">
        <v>91</v>
      </c>
      <c r="F1574" s="7" t="s">
        <v>39</v>
      </c>
      <c r="G1574" s="8" t="s">
        <v>22</v>
      </c>
      <c r="H1574" s="8" t="s">
        <v>92</v>
      </c>
      <c r="I1574" s="9">
        <v>216075</v>
      </c>
      <c r="J1574" s="9">
        <f>'[1]NWPP Emission Rates'!$E$26</f>
        <v>1132.1250533111745</v>
      </c>
      <c r="K1574" s="9">
        <f>(I1574*J1574)/2000</f>
        <v>122311.96044710602</v>
      </c>
      <c r="M1574" s="11" t="s">
        <v>93</v>
      </c>
      <c r="N1574" s="12"/>
      <c r="O1574" s="13"/>
      <c r="P1574" s="13"/>
      <c r="Q1574" s="13"/>
      <c r="R1574" s="13"/>
    </row>
    <row r="1575" spans="1:19" x14ac:dyDescent="0.25">
      <c r="A1575" s="7">
        <v>2566</v>
      </c>
      <c r="B1575" s="7">
        <v>2013</v>
      </c>
      <c r="C1575" s="8" t="s">
        <v>94</v>
      </c>
      <c r="D1575" s="8" t="s">
        <v>90</v>
      </c>
      <c r="E1575" s="8" t="s">
        <v>91</v>
      </c>
      <c r="F1575" s="7" t="s">
        <v>39</v>
      </c>
      <c r="G1575" s="8" t="s">
        <v>22</v>
      </c>
      <c r="H1575" s="8" t="s">
        <v>94</v>
      </c>
      <c r="I1575" s="9">
        <v>21366.07</v>
      </c>
      <c r="J1575" s="9">
        <f>'[1]NWPP Emission Rates'!$E$26</f>
        <v>1132.1250533111745</v>
      </c>
      <c r="K1575" s="9">
        <f>(I1575*J1575)/2000</f>
        <v>12094.531568900144</v>
      </c>
      <c r="N1575" s="12"/>
      <c r="O1575" s="13"/>
      <c r="P1575" s="13"/>
      <c r="Q1575" s="13"/>
      <c r="R1575" s="13"/>
    </row>
    <row r="1576" spans="1:19" x14ac:dyDescent="0.25">
      <c r="A1576" s="7">
        <v>2567</v>
      </c>
      <c r="B1576" s="7">
        <v>2013</v>
      </c>
      <c r="C1576" s="8" t="s">
        <v>95</v>
      </c>
      <c r="D1576" s="8" t="s">
        <v>90</v>
      </c>
      <c r="E1576" s="8" t="s">
        <v>91</v>
      </c>
      <c r="F1576" s="7" t="s">
        <v>21</v>
      </c>
      <c r="G1576" s="8" t="s">
        <v>22</v>
      </c>
      <c r="H1576" s="8" t="s">
        <v>95</v>
      </c>
      <c r="I1576" s="9">
        <v>0.89400000000000002</v>
      </c>
      <c r="J1576" s="10">
        <v>0</v>
      </c>
      <c r="K1576" s="10">
        <f>(J1576*I1576)/2000</f>
        <v>0</v>
      </c>
      <c r="L1576" s="10"/>
      <c r="M1576" s="11" t="s">
        <v>96</v>
      </c>
      <c r="N1576" s="12"/>
      <c r="O1576" s="13"/>
      <c r="P1576" s="13"/>
      <c r="Q1576" s="13"/>
      <c r="R1576" s="13"/>
    </row>
    <row r="1577" spans="1:19" x14ac:dyDescent="0.25">
      <c r="A1577" s="7">
        <v>2568</v>
      </c>
      <c r="B1577" s="7">
        <v>2013</v>
      </c>
      <c r="C1577" s="8" t="s">
        <v>97</v>
      </c>
      <c r="D1577" s="8" t="s">
        <v>90</v>
      </c>
      <c r="E1577" s="8" t="s">
        <v>91</v>
      </c>
      <c r="F1577" s="7" t="s">
        <v>21</v>
      </c>
      <c r="G1577" s="8" t="s">
        <v>22</v>
      </c>
      <c r="H1577" s="8" t="s">
        <v>97</v>
      </c>
      <c r="I1577" s="9">
        <v>12819.279</v>
      </c>
      <c r="J1577" s="10">
        <v>0</v>
      </c>
      <c r="K1577" s="10">
        <f>(J1577*I1577)/2000</f>
        <v>0</v>
      </c>
      <c r="L1577" s="10"/>
      <c r="M1577" s="11" t="s">
        <v>23</v>
      </c>
      <c r="N1577" s="12"/>
      <c r="O1577" s="13"/>
      <c r="P1577" s="13"/>
      <c r="Q1577" s="13"/>
      <c r="R1577" s="13"/>
    </row>
    <row r="1578" spans="1:19" x14ac:dyDescent="0.25">
      <c r="A1578" s="7">
        <v>2569</v>
      </c>
      <c r="B1578" s="7">
        <v>2013</v>
      </c>
      <c r="C1578" s="8" t="s">
        <v>98</v>
      </c>
      <c r="D1578" s="8" t="s">
        <v>90</v>
      </c>
      <c r="E1578" s="8" t="s">
        <v>91</v>
      </c>
      <c r="F1578" s="7" t="s">
        <v>99</v>
      </c>
      <c r="G1578" s="8" t="s">
        <v>22</v>
      </c>
      <c r="H1578" s="8" t="s">
        <v>98</v>
      </c>
      <c r="I1578" s="9">
        <v>-204155</v>
      </c>
      <c r="J1578" s="10">
        <v>0</v>
      </c>
      <c r="K1578" s="10">
        <f>(J1578*I1578)/2000</f>
        <v>0</v>
      </c>
      <c r="L1578" s="10"/>
      <c r="M1578" s="11" t="s">
        <v>100</v>
      </c>
      <c r="N1578" s="12"/>
      <c r="O1578" s="13"/>
      <c r="P1578" s="13"/>
      <c r="Q1578" s="13"/>
      <c r="R1578" s="13"/>
    </row>
    <row r="1579" spans="1:19" x14ac:dyDescent="0.25">
      <c r="A1579" s="7">
        <v>2570</v>
      </c>
      <c r="B1579" s="7">
        <v>2013</v>
      </c>
      <c r="C1579" s="8" t="s">
        <v>69</v>
      </c>
      <c r="D1579" s="8" t="s">
        <v>90</v>
      </c>
      <c r="E1579" s="8" t="s">
        <v>91</v>
      </c>
      <c r="F1579" s="7" t="s">
        <v>21</v>
      </c>
      <c r="G1579" s="8" t="s">
        <v>22</v>
      </c>
      <c r="H1579" s="8" t="s">
        <v>69</v>
      </c>
      <c r="I1579" s="9">
        <v>7000</v>
      </c>
      <c r="J1579" s="10">
        <v>0</v>
      </c>
      <c r="K1579" s="10">
        <f>(J1579*I1579)/2000</f>
        <v>0</v>
      </c>
      <c r="L1579" s="10"/>
      <c r="M1579" s="11" t="s">
        <v>101</v>
      </c>
      <c r="N1579" s="12"/>
      <c r="O1579" s="13"/>
      <c r="P1579" s="13"/>
      <c r="Q1579" s="13"/>
      <c r="R1579" s="13"/>
    </row>
    <row r="1580" spans="1:19" x14ac:dyDescent="0.25">
      <c r="A1580" s="7">
        <v>2571</v>
      </c>
      <c r="B1580" s="7">
        <v>2013</v>
      </c>
      <c r="C1580" s="8" t="s">
        <v>103</v>
      </c>
      <c r="D1580" s="8" t="s">
        <v>90</v>
      </c>
      <c r="E1580" s="8" t="s">
        <v>91</v>
      </c>
      <c r="F1580" s="7" t="s">
        <v>39</v>
      </c>
      <c r="G1580" s="8" t="s">
        <v>22</v>
      </c>
      <c r="H1580" s="8" t="s">
        <v>103</v>
      </c>
      <c r="I1580" s="9">
        <v>374969</v>
      </c>
      <c r="J1580" s="9">
        <f>'[1]NWPP Emission Rates'!$E$26</f>
        <v>1132.1250533111745</v>
      </c>
      <c r="K1580" s="9">
        <f>(I1580*J1580)/2000</f>
        <v>212255.89955751889</v>
      </c>
      <c r="L1580" s="10"/>
      <c r="M1580" s="11" t="s">
        <v>104</v>
      </c>
      <c r="N1580" s="12"/>
      <c r="O1580" s="13"/>
      <c r="P1580" s="13"/>
      <c r="Q1580" s="13"/>
      <c r="R1580" s="13"/>
    </row>
    <row r="1581" spans="1:19" x14ac:dyDescent="0.25">
      <c r="A1581" s="7">
        <v>2572</v>
      </c>
      <c r="B1581" s="7">
        <v>2013</v>
      </c>
      <c r="C1581" s="8" t="s">
        <v>105</v>
      </c>
      <c r="D1581" s="8" t="s">
        <v>90</v>
      </c>
      <c r="E1581" s="8" t="s">
        <v>91</v>
      </c>
      <c r="F1581" s="7" t="s">
        <v>21</v>
      </c>
      <c r="G1581" s="8" t="s">
        <v>22</v>
      </c>
      <c r="H1581" s="8" t="s">
        <v>105</v>
      </c>
      <c r="I1581" s="9">
        <v>28.17</v>
      </c>
      <c r="J1581" s="10">
        <v>0</v>
      </c>
      <c r="K1581" s="10">
        <f t="shared" ref="K1581:K1590" si="60">(J1581*I1581)/2000</f>
        <v>0</v>
      </c>
      <c r="L1581" s="10"/>
      <c r="M1581" s="11" t="s">
        <v>102</v>
      </c>
      <c r="N1581" s="12"/>
      <c r="O1581" s="13"/>
      <c r="P1581" s="13"/>
      <c r="Q1581" s="13"/>
      <c r="R1581" s="13"/>
    </row>
    <row r="1582" spans="1:19" x14ac:dyDescent="0.25">
      <c r="A1582" s="7">
        <v>2573</v>
      </c>
      <c r="B1582" s="7">
        <v>2013</v>
      </c>
      <c r="C1582" s="8" t="s">
        <v>106</v>
      </c>
      <c r="D1582" s="8" t="s">
        <v>90</v>
      </c>
      <c r="E1582" s="8" t="s">
        <v>91</v>
      </c>
      <c r="F1582" s="7" t="s">
        <v>21</v>
      </c>
      <c r="G1582" s="8" t="s">
        <v>22</v>
      </c>
      <c r="H1582" s="8" t="s">
        <v>106</v>
      </c>
      <c r="I1582" s="9">
        <v>2436603</v>
      </c>
      <c r="J1582" s="10">
        <v>0</v>
      </c>
      <c r="K1582" s="10">
        <f t="shared" si="60"/>
        <v>0</v>
      </c>
      <c r="L1582" s="10"/>
      <c r="M1582" s="11" t="s">
        <v>23</v>
      </c>
      <c r="N1582" s="12"/>
      <c r="O1582" s="13"/>
      <c r="P1582" s="13"/>
      <c r="Q1582" s="13"/>
      <c r="R1582" s="13"/>
    </row>
    <row r="1583" spans="1:19" x14ac:dyDescent="0.25">
      <c r="A1583" s="7">
        <v>2574</v>
      </c>
      <c r="B1583" s="7">
        <v>2013</v>
      </c>
      <c r="C1583" s="8" t="s">
        <v>107</v>
      </c>
      <c r="D1583" s="8" t="s">
        <v>90</v>
      </c>
      <c r="E1583" s="8" t="s">
        <v>91</v>
      </c>
      <c r="F1583" s="7" t="s">
        <v>21</v>
      </c>
      <c r="G1583" s="8" t="s">
        <v>22</v>
      </c>
      <c r="H1583" s="8" t="s">
        <v>107</v>
      </c>
      <c r="I1583" s="9">
        <v>-43063</v>
      </c>
      <c r="J1583" s="10">
        <v>0</v>
      </c>
      <c r="K1583" s="10">
        <f t="shared" si="60"/>
        <v>0</v>
      </c>
      <c r="L1583" s="10"/>
      <c r="M1583" s="11" t="s">
        <v>23</v>
      </c>
      <c r="N1583" s="12"/>
      <c r="O1583" s="13"/>
      <c r="P1583" s="13"/>
      <c r="Q1583" s="13"/>
      <c r="R1583" s="13"/>
    </row>
    <row r="1584" spans="1:19" x14ac:dyDescent="0.25">
      <c r="A1584" s="7">
        <v>2575</v>
      </c>
      <c r="B1584" s="7">
        <v>2013</v>
      </c>
      <c r="C1584" s="8" t="s">
        <v>108</v>
      </c>
      <c r="D1584" s="8" t="s">
        <v>90</v>
      </c>
      <c r="E1584" s="8" t="s">
        <v>91</v>
      </c>
      <c r="F1584" s="7" t="s">
        <v>21</v>
      </c>
      <c r="G1584" s="8" t="s">
        <v>22</v>
      </c>
      <c r="H1584" s="8" t="s">
        <v>108</v>
      </c>
      <c r="I1584" s="9">
        <v>-78804</v>
      </c>
      <c r="J1584" s="10">
        <v>0</v>
      </c>
      <c r="K1584" s="10">
        <f t="shared" si="60"/>
        <v>0</v>
      </c>
      <c r="L1584" s="10"/>
      <c r="M1584" s="11" t="s">
        <v>23</v>
      </c>
      <c r="N1584" s="12"/>
      <c r="O1584" s="13"/>
      <c r="P1584" s="13"/>
      <c r="Q1584" s="13"/>
      <c r="R1584" s="13"/>
    </row>
    <row r="1585" spans="1:19" x14ac:dyDescent="0.25">
      <c r="A1585" s="7">
        <v>2576</v>
      </c>
      <c r="B1585" s="7">
        <v>2013</v>
      </c>
      <c r="C1585" s="8" t="s">
        <v>110</v>
      </c>
      <c r="D1585" s="8" t="s">
        <v>90</v>
      </c>
      <c r="E1585" s="8" t="s">
        <v>91</v>
      </c>
      <c r="F1585" s="7" t="s">
        <v>21</v>
      </c>
      <c r="G1585" s="8" t="s">
        <v>22</v>
      </c>
      <c r="H1585" s="8" t="s">
        <v>110</v>
      </c>
      <c r="I1585" s="9">
        <v>1064303</v>
      </c>
      <c r="J1585" s="10">
        <v>0</v>
      </c>
      <c r="K1585" s="10">
        <f t="shared" si="60"/>
        <v>0</v>
      </c>
      <c r="L1585" s="10"/>
      <c r="M1585" s="11" t="s">
        <v>23</v>
      </c>
      <c r="N1585" s="12"/>
      <c r="O1585" s="13"/>
      <c r="P1585" s="13"/>
      <c r="Q1585" s="13"/>
      <c r="R1585" s="13"/>
    </row>
    <row r="1586" spans="1:19" x14ac:dyDescent="0.25">
      <c r="A1586" s="7">
        <v>2577</v>
      </c>
      <c r="B1586" s="7">
        <v>2013</v>
      </c>
      <c r="C1586" s="8" t="s">
        <v>111</v>
      </c>
      <c r="D1586" s="8" t="s">
        <v>90</v>
      </c>
      <c r="E1586" s="8" t="s">
        <v>91</v>
      </c>
      <c r="F1586" s="7" t="s">
        <v>21</v>
      </c>
      <c r="G1586" s="8" t="s">
        <v>22</v>
      </c>
      <c r="H1586" s="8" t="s">
        <v>111</v>
      </c>
      <c r="I1586" s="9">
        <v>3924.8539999999998</v>
      </c>
      <c r="J1586" s="10">
        <v>0</v>
      </c>
      <c r="K1586" s="10">
        <f t="shared" si="60"/>
        <v>0</v>
      </c>
      <c r="L1586" s="10"/>
      <c r="M1586" s="11" t="s">
        <v>112</v>
      </c>
      <c r="N1586" s="12"/>
      <c r="O1586" s="13"/>
      <c r="P1586" s="13"/>
      <c r="Q1586" s="13"/>
      <c r="R1586" s="13"/>
    </row>
    <row r="1587" spans="1:19" x14ac:dyDescent="0.25">
      <c r="A1587" s="7">
        <v>2578</v>
      </c>
      <c r="B1587" s="7">
        <v>2013</v>
      </c>
      <c r="C1587" s="8" t="s">
        <v>113</v>
      </c>
      <c r="D1587" s="8" t="s">
        <v>90</v>
      </c>
      <c r="E1587" s="8" t="s">
        <v>91</v>
      </c>
      <c r="F1587" s="7" t="s">
        <v>21</v>
      </c>
      <c r="G1587" s="8" t="s">
        <v>22</v>
      </c>
      <c r="H1587" s="8" t="s">
        <v>113</v>
      </c>
      <c r="I1587" s="9">
        <v>4128.7299999999996</v>
      </c>
      <c r="J1587" s="10">
        <v>0</v>
      </c>
      <c r="K1587" s="10">
        <f t="shared" si="60"/>
        <v>0</v>
      </c>
      <c r="L1587" s="10"/>
      <c r="M1587" s="11" t="s">
        <v>112</v>
      </c>
      <c r="N1587" s="12"/>
      <c r="O1587" s="13"/>
      <c r="P1587" s="13"/>
      <c r="Q1587" s="13"/>
      <c r="R1587" s="13"/>
    </row>
    <row r="1588" spans="1:19" x14ac:dyDescent="0.25">
      <c r="A1588" s="7">
        <v>2579</v>
      </c>
      <c r="B1588" s="7">
        <v>2013</v>
      </c>
      <c r="C1588" s="8" t="s">
        <v>114</v>
      </c>
      <c r="D1588" s="8" t="s">
        <v>90</v>
      </c>
      <c r="E1588" s="8" t="s">
        <v>91</v>
      </c>
      <c r="F1588" s="7" t="s">
        <v>21</v>
      </c>
      <c r="G1588" s="8" t="s">
        <v>22</v>
      </c>
      <c r="H1588" s="8" t="s">
        <v>114</v>
      </c>
      <c r="I1588" s="9">
        <v>5448.1419999999998</v>
      </c>
      <c r="J1588" s="10">
        <v>0</v>
      </c>
      <c r="K1588" s="10">
        <f t="shared" si="60"/>
        <v>0</v>
      </c>
      <c r="L1588" s="10"/>
      <c r="M1588" s="11" t="s">
        <v>112</v>
      </c>
      <c r="N1588" s="12"/>
      <c r="O1588" s="13"/>
      <c r="P1588" s="13"/>
      <c r="Q1588" s="13"/>
      <c r="R1588" s="13"/>
    </row>
    <row r="1589" spans="1:19" x14ac:dyDescent="0.25">
      <c r="A1589" s="7">
        <v>2580</v>
      </c>
      <c r="B1589" s="7">
        <v>2013</v>
      </c>
      <c r="C1589" s="8" t="s">
        <v>116</v>
      </c>
      <c r="D1589" s="8" t="s">
        <v>90</v>
      </c>
      <c r="E1589" s="8" t="s">
        <v>91</v>
      </c>
      <c r="F1589" s="7" t="s">
        <v>21</v>
      </c>
      <c r="G1589" s="8" t="s">
        <v>22</v>
      </c>
      <c r="H1589" s="8" t="s">
        <v>116</v>
      </c>
      <c r="I1589" s="9">
        <v>72986</v>
      </c>
      <c r="J1589" s="10">
        <v>0</v>
      </c>
      <c r="K1589" s="10">
        <f t="shared" si="60"/>
        <v>0</v>
      </c>
      <c r="L1589" s="10"/>
      <c r="M1589" s="11" t="s">
        <v>23</v>
      </c>
      <c r="N1589" s="12"/>
      <c r="O1589" s="13"/>
      <c r="P1589" s="13"/>
      <c r="Q1589" s="13"/>
      <c r="R1589" s="13"/>
    </row>
    <row r="1590" spans="1:19" x14ac:dyDescent="0.25">
      <c r="A1590" s="7">
        <v>2581</v>
      </c>
      <c r="B1590" s="7">
        <v>2013</v>
      </c>
      <c r="C1590" s="8" t="s">
        <v>118</v>
      </c>
      <c r="D1590" s="8" t="s">
        <v>90</v>
      </c>
      <c r="E1590" s="8" t="s">
        <v>91</v>
      </c>
      <c r="F1590" s="7" t="s">
        <v>21</v>
      </c>
      <c r="G1590" s="8" t="s">
        <v>22</v>
      </c>
      <c r="H1590" s="8" t="s">
        <v>118</v>
      </c>
      <c r="I1590" s="9">
        <v>59.14</v>
      </c>
      <c r="J1590" s="10">
        <v>0</v>
      </c>
      <c r="K1590" s="10">
        <f t="shared" si="60"/>
        <v>0</v>
      </c>
      <c r="L1590" s="10"/>
      <c r="M1590" s="11" t="s">
        <v>102</v>
      </c>
      <c r="N1590" s="12"/>
      <c r="O1590" s="13"/>
      <c r="P1590" s="13"/>
      <c r="Q1590" s="13"/>
      <c r="R1590" s="13"/>
    </row>
    <row r="1591" spans="1:19" x14ac:dyDescent="0.25">
      <c r="A1591" s="7">
        <v>2582</v>
      </c>
      <c r="B1591" s="7">
        <v>2013</v>
      </c>
      <c r="C1591" s="8" t="s">
        <v>119</v>
      </c>
      <c r="D1591" s="8" t="s">
        <v>90</v>
      </c>
      <c r="E1591" s="8" t="s">
        <v>91</v>
      </c>
      <c r="F1591" s="7" t="s">
        <v>39</v>
      </c>
      <c r="G1591" s="8" t="s">
        <v>22</v>
      </c>
      <c r="H1591" s="8" t="s">
        <v>119</v>
      </c>
      <c r="I1591" s="9">
        <v>161925</v>
      </c>
      <c r="J1591" s="9">
        <f>'[1]NWPP Emission Rates'!$E$26</f>
        <v>1132.1250533111745</v>
      </c>
      <c r="K1591" s="9">
        <f>(I1591*J1591)/2000</f>
        <v>91659.674628705965</v>
      </c>
      <c r="N1591" s="12"/>
      <c r="O1591" s="13"/>
      <c r="P1591" s="13"/>
      <c r="Q1591" s="13"/>
      <c r="R1591" s="13"/>
    </row>
    <row r="1592" spans="1:19" x14ac:dyDescent="0.2">
      <c r="A1592" s="7">
        <v>2583</v>
      </c>
      <c r="B1592" s="7">
        <v>2013</v>
      </c>
      <c r="C1592" s="8" t="s">
        <v>120</v>
      </c>
      <c r="D1592" s="8" t="s">
        <v>90</v>
      </c>
      <c r="E1592" s="8" t="s">
        <v>91</v>
      </c>
      <c r="F1592" s="7" t="s">
        <v>41</v>
      </c>
      <c r="G1592" s="8" t="s">
        <v>22</v>
      </c>
      <c r="H1592" s="8" t="s">
        <v>120</v>
      </c>
      <c r="I1592" s="9">
        <v>8450</v>
      </c>
      <c r="J1592" s="17">
        <f>R1592</f>
        <v>807.41888800286392</v>
      </c>
      <c r="K1592" s="17">
        <f>(+I1592*J1592)/2000</f>
        <v>3411.3448018121003</v>
      </c>
      <c r="L1592" s="17"/>
      <c r="M1592" s="11" t="s">
        <v>121</v>
      </c>
      <c r="N1592" s="20">
        <v>5.8439999999999999E-2</v>
      </c>
      <c r="O1592" s="21">
        <v>19587127</v>
      </c>
      <c r="P1592" s="21">
        <f>(O1592*N1592)</f>
        <v>1144671.7018800001</v>
      </c>
      <c r="Q1592" s="21">
        <v>2835385</v>
      </c>
      <c r="R1592" s="21">
        <f>(P1592*2000)/Q1592</f>
        <v>807.41888800286392</v>
      </c>
      <c r="S1592" s="7" t="s">
        <v>122</v>
      </c>
    </row>
    <row r="1593" spans="1:19" x14ac:dyDescent="0.25">
      <c r="A1593" s="7">
        <v>2584</v>
      </c>
      <c r="B1593" s="7">
        <v>2013</v>
      </c>
      <c r="C1593" s="8" t="s">
        <v>123</v>
      </c>
      <c r="D1593" s="8" t="s">
        <v>90</v>
      </c>
      <c r="E1593" s="8" t="s">
        <v>91</v>
      </c>
      <c r="F1593" s="7" t="s">
        <v>21</v>
      </c>
      <c r="G1593" s="8" t="s">
        <v>22</v>
      </c>
      <c r="H1593" s="8" t="s">
        <v>123</v>
      </c>
      <c r="I1593" s="9">
        <v>134050</v>
      </c>
      <c r="J1593" s="10">
        <v>0</v>
      </c>
      <c r="K1593" s="10">
        <f>(J1593*I1593)/2000</f>
        <v>0</v>
      </c>
      <c r="L1593" s="10"/>
      <c r="M1593" s="11" t="s">
        <v>49</v>
      </c>
      <c r="N1593" s="12"/>
      <c r="O1593" s="13"/>
      <c r="P1593" s="13"/>
      <c r="Q1593" s="13"/>
      <c r="R1593" s="13"/>
    </row>
    <row r="1594" spans="1:19" x14ac:dyDescent="0.25">
      <c r="A1594" s="7">
        <v>2585</v>
      </c>
      <c r="B1594" s="7">
        <v>2013</v>
      </c>
      <c r="C1594" s="8" t="s">
        <v>124</v>
      </c>
      <c r="D1594" s="8" t="s">
        <v>90</v>
      </c>
      <c r="E1594" s="8" t="s">
        <v>91</v>
      </c>
      <c r="F1594" s="7" t="s">
        <v>21</v>
      </c>
      <c r="G1594" s="8" t="s">
        <v>22</v>
      </c>
      <c r="H1594" s="8" t="s">
        <v>124</v>
      </c>
      <c r="I1594" s="9">
        <v>127.961</v>
      </c>
      <c r="J1594" s="10">
        <v>0</v>
      </c>
      <c r="K1594" s="10">
        <f>(J1594*I1594)/2000</f>
        <v>0</v>
      </c>
      <c r="L1594" s="10"/>
      <c r="M1594" s="11" t="s">
        <v>49</v>
      </c>
      <c r="N1594" s="12"/>
      <c r="O1594" s="13"/>
      <c r="P1594" s="13"/>
      <c r="Q1594" s="13"/>
      <c r="R1594" s="13"/>
    </row>
    <row r="1595" spans="1:19" x14ac:dyDescent="0.25">
      <c r="A1595" s="7">
        <v>2586</v>
      </c>
      <c r="B1595" s="7">
        <v>2013</v>
      </c>
      <c r="C1595" s="8" t="s">
        <v>130</v>
      </c>
      <c r="D1595" s="8" t="s">
        <v>90</v>
      </c>
      <c r="E1595" s="8" t="s">
        <v>91</v>
      </c>
      <c r="F1595" s="7" t="s">
        <v>21</v>
      </c>
      <c r="G1595" s="8" t="s">
        <v>22</v>
      </c>
      <c r="H1595" s="8" t="s">
        <v>130</v>
      </c>
      <c r="I1595" s="9">
        <v>3381</v>
      </c>
      <c r="J1595" s="10">
        <v>0</v>
      </c>
      <c r="K1595" s="10">
        <f>(J1595*I1595)/2000</f>
        <v>0</v>
      </c>
      <c r="L1595" s="10"/>
      <c r="M1595" s="11" t="s">
        <v>112</v>
      </c>
      <c r="N1595" s="12"/>
      <c r="O1595" s="13"/>
      <c r="P1595" s="13"/>
      <c r="Q1595" s="13"/>
      <c r="R1595" s="13"/>
    </row>
    <row r="1596" spans="1:19" x14ac:dyDescent="0.25">
      <c r="A1596" s="7">
        <v>2587</v>
      </c>
      <c r="B1596" s="7">
        <v>2013</v>
      </c>
      <c r="C1596" s="8" t="s">
        <v>131</v>
      </c>
      <c r="D1596" s="8" t="s">
        <v>90</v>
      </c>
      <c r="E1596" s="8" t="s">
        <v>91</v>
      </c>
      <c r="F1596" s="7" t="s">
        <v>21</v>
      </c>
      <c r="G1596" s="8" t="s">
        <v>22</v>
      </c>
      <c r="H1596" s="8" t="s">
        <v>131</v>
      </c>
      <c r="I1596" s="9">
        <v>5794.9889999999996</v>
      </c>
      <c r="J1596" s="10">
        <v>0</v>
      </c>
      <c r="K1596" s="10">
        <f>(J1596*I1596)/2000</f>
        <v>0</v>
      </c>
      <c r="L1596" s="10"/>
      <c r="M1596" s="11" t="s">
        <v>112</v>
      </c>
      <c r="N1596" s="12"/>
      <c r="O1596" s="13"/>
      <c r="P1596" s="13"/>
      <c r="Q1596" s="13"/>
      <c r="R1596" s="13"/>
    </row>
    <row r="1597" spans="1:19" x14ac:dyDescent="0.25">
      <c r="A1597" s="7">
        <v>2588</v>
      </c>
      <c r="B1597" s="7">
        <v>2013</v>
      </c>
      <c r="C1597" s="8" t="s">
        <v>80</v>
      </c>
      <c r="D1597" s="8" t="s">
        <v>90</v>
      </c>
      <c r="E1597" s="8" t="s">
        <v>91</v>
      </c>
      <c r="F1597" s="7" t="s">
        <v>39</v>
      </c>
      <c r="G1597" s="8" t="s">
        <v>22</v>
      </c>
      <c r="H1597" s="8" t="s">
        <v>80</v>
      </c>
      <c r="I1597" s="9">
        <v>107950</v>
      </c>
      <c r="J1597" s="9">
        <f>'[1]NWPP Emission Rates'!$E$26</f>
        <v>1132.1250533111745</v>
      </c>
      <c r="K1597" s="9">
        <f>(I1597*J1597)/2000</f>
        <v>61106.449752470646</v>
      </c>
      <c r="N1597" s="12"/>
      <c r="O1597" s="13"/>
      <c r="P1597" s="13"/>
      <c r="Q1597" s="13"/>
      <c r="R1597" s="13"/>
    </row>
    <row r="1598" spans="1:19" x14ac:dyDescent="0.25">
      <c r="A1598" s="7">
        <v>2589</v>
      </c>
      <c r="B1598" s="7">
        <v>2013</v>
      </c>
      <c r="C1598" s="8" t="s">
        <v>133</v>
      </c>
      <c r="D1598" s="8" t="s">
        <v>90</v>
      </c>
      <c r="E1598" s="8" t="s">
        <v>91</v>
      </c>
      <c r="F1598" s="7" t="s">
        <v>21</v>
      </c>
      <c r="G1598" s="8" t="s">
        <v>22</v>
      </c>
      <c r="H1598" s="8" t="s">
        <v>133</v>
      </c>
      <c r="I1598" s="9">
        <v>6742.4620000000004</v>
      </c>
      <c r="J1598" s="10">
        <v>0</v>
      </c>
      <c r="K1598" s="10">
        <f t="shared" ref="K1598:K1611" si="61">(J1598*I1598)/2000</f>
        <v>0</v>
      </c>
      <c r="L1598" s="10"/>
      <c r="M1598" s="11" t="s">
        <v>23</v>
      </c>
      <c r="N1598" s="12"/>
      <c r="O1598" s="13"/>
      <c r="P1598" s="13"/>
      <c r="Q1598" s="13"/>
      <c r="R1598" s="13"/>
    </row>
    <row r="1599" spans="1:19" x14ac:dyDescent="0.25">
      <c r="A1599" s="7">
        <v>2590</v>
      </c>
      <c r="B1599" s="7">
        <v>2013</v>
      </c>
      <c r="C1599" s="8" t="s">
        <v>134</v>
      </c>
      <c r="D1599" s="8" t="s">
        <v>90</v>
      </c>
      <c r="E1599" s="8" t="s">
        <v>91</v>
      </c>
      <c r="F1599" s="7" t="s">
        <v>21</v>
      </c>
      <c r="G1599" s="8" t="s">
        <v>22</v>
      </c>
      <c r="H1599" s="8" t="s">
        <v>134</v>
      </c>
      <c r="I1599" s="9">
        <v>147.297</v>
      </c>
      <c r="J1599" s="10">
        <v>0</v>
      </c>
      <c r="K1599" s="10">
        <f t="shared" si="61"/>
        <v>0</v>
      </c>
      <c r="L1599" s="10"/>
      <c r="M1599" s="11" t="s">
        <v>23</v>
      </c>
      <c r="N1599" s="12"/>
      <c r="O1599" s="13"/>
      <c r="P1599" s="13"/>
      <c r="Q1599" s="13"/>
      <c r="R1599" s="13"/>
    </row>
    <row r="1600" spans="1:19" x14ac:dyDescent="0.25">
      <c r="A1600" s="7">
        <v>2591</v>
      </c>
      <c r="B1600" s="7">
        <v>2013</v>
      </c>
      <c r="C1600" s="8" t="s">
        <v>136</v>
      </c>
      <c r="D1600" s="8" t="s">
        <v>90</v>
      </c>
      <c r="E1600" s="8" t="s">
        <v>91</v>
      </c>
      <c r="F1600" s="7" t="s">
        <v>21</v>
      </c>
      <c r="G1600" s="8" t="s">
        <v>22</v>
      </c>
      <c r="H1600" s="8" t="s">
        <v>136</v>
      </c>
      <c r="I1600" s="9">
        <v>10571.721</v>
      </c>
      <c r="J1600" s="10">
        <v>0</v>
      </c>
      <c r="K1600" s="10">
        <f t="shared" si="61"/>
        <v>0</v>
      </c>
      <c r="L1600" s="10"/>
      <c r="M1600" s="11" t="s">
        <v>49</v>
      </c>
      <c r="N1600" s="12"/>
      <c r="O1600" s="13"/>
      <c r="P1600" s="13"/>
      <c r="Q1600" s="13"/>
      <c r="R1600" s="13"/>
    </row>
    <row r="1601" spans="1:18" x14ac:dyDescent="0.25">
      <c r="A1601" s="7">
        <v>2592</v>
      </c>
      <c r="B1601" s="7">
        <v>2013</v>
      </c>
      <c r="C1601" s="8" t="s">
        <v>139</v>
      </c>
      <c r="D1601" s="8" t="s">
        <v>90</v>
      </c>
      <c r="E1601" s="8" t="s">
        <v>91</v>
      </c>
      <c r="F1601" s="7" t="s">
        <v>21</v>
      </c>
      <c r="G1601" s="8" t="s">
        <v>22</v>
      </c>
      <c r="H1601" s="8" t="s">
        <v>139</v>
      </c>
      <c r="I1601" s="9">
        <v>2314.8589999999999</v>
      </c>
      <c r="J1601" s="10">
        <v>0</v>
      </c>
      <c r="K1601" s="10">
        <f t="shared" si="61"/>
        <v>0</v>
      </c>
      <c r="L1601" s="10"/>
      <c r="M1601" s="11" t="s">
        <v>112</v>
      </c>
      <c r="N1601" s="12"/>
      <c r="O1601" s="13"/>
      <c r="P1601" s="13"/>
      <c r="Q1601" s="13"/>
      <c r="R1601" s="13"/>
    </row>
    <row r="1602" spans="1:18" x14ac:dyDescent="0.25">
      <c r="A1602" s="7">
        <v>2593</v>
      </c>
      <c r="B1602" s="7">
        <v>2013</v>
      </c>
      <c r="C1602" s="8" t="s">
        <v>140</v>
      </c>
      <c r="D1602" s="8" t="s">
        <v>90</v>
      </c>
      <c r="E1602" s="8" t="s">
        <v>91</v>
      </c>
      <c r="F1602" s="7" t="s">
        <v>21</v>
      </c>
      <c r="G1602" s="8" t="s">
        <v>22</v>
      </c>
      <c r="H1602" s="8" t="s">
        <v>140</v>
      </c>
      <c r="I1602" s="9">
        <v>2969.8710000000001</v>
      </c>
      <c r="J1602" s="10">
        <v>0</v>
      </c>
      <c r="K1602" s="10">
        <f t="shared" si="61"/>
        <v>0</v>
      </c>
      <c r="L1602" s="10"/>
      <c r="M1602" s="11" t="s">
        <v>112</v>
      </c>
      <c r="N1602" s="12"/>
      <c r="O1602" s="13"/>
      <c r="P1602" s="13"/>
      <c r="Q1602" s="13"/>
      <c r="R1602" s="13"/>
    </row>
    <row r="1603" spans="1:18" x14ac:dyDescent="0.25">
      <c r="A1603" s="7">
        <v>2596</v>
      </c>
      <c r="B1603" s="7">
        <v>2013</v>
      </c>
      <c r="C1603" s="8" t="s">
        <v>95</v>
      </c>
      <c r="D1603" s="8" t="s">
        <v>142</v>
      </c>
      <c r="E1603" s="8" t="s">
        <v>91</v>
      </c>
      <c r="F1603" s="7" t="s">
        <v>21</v>
      </c>
      <c r="G1603" s="8" t="s">
        <v>22</v>
      </c>
      <c r="H1603" s="8" t="s">
        <v>95</v>
      </c>
      <c r="I1603" s="9">
        <v>27.050999999999998</v>
      </c>
      <c r="J1603" s="10">
        <v>0</v>
      </c>
      <c r="K1603" s="10">
        <f t="shared" si="61"/>
        <v>0</v>
      </c>
      <c r="L1603" s="10"/>
      <c r="M1603" s="11" t="s">
        <v>96</v>
      </c>
      <c r="N1603" s="12"/>
      <c r="O1603" s="13"/>
      <c r="P1603" s="13"/>
      <c r="Q1603" s="13"/>
      <c r="R1603" s="13"/>
    </row>
    <row r="1604" spans="1:18" x14ac:dyDescent="0.25">
      <c r="A1604" s="7">
        <v>2597</v>
      </c>
      <c r="B1604" s="7">
        <v>2013</v>
      </c>
      <c r="C1604" s="8" t="s">
        <v>143</v>
      </c>
      <c r="D1604" s="8" t="s">
        <v>142</v>
      </c>
      <c r="E1604" s="8" t="s">
        <v>91</v>
      </c>
      <c r="F1604" s="7" t="s">
        <v>21</v>
      </c>
      <c r="G1604" s="8" t="s">
        <v>22</v>
      </c>
      <c r="H1604" s="8" t="s">
        <v>143</v>
      </c>
      <c r="I1604" s="9">
        <v>1564.5119999999999</v>
      </c>
      <c r="J1604" s="10">
        <v>0</v>
      </c>
      <c r="K1604" s="10">
        <f t="shared" si="61"/>
        <v>0</v>
      </c>
      <c r="L1604" s="10"/>
      <c r="M1604" s="11" t="s">
        <v>144</v>
      </c>
      <c r="N1604" s="12"/>
      <c r="O1604" s="13"/>
      <c r="P1604" s="13"/>
      <c r="Q1604" s="13"/>
      <c r="R1604" s="13"/>
    </row>
    <row r="1605" spans="1:18" x14ac:dyDescent="0.25">
      <c r="A1605" s="7">
        <v>2598</v>
      </c>
      <c r="B1605" s="7">
        <v>2013</v>
      </c>
      <c r="C1605" s="8" t="s">
        <v>148</v>
      </c>
      <c r="D1605" s="8" t="s">
        <v>142</v>
      </c>
      <c r="E1605" s="8" t="s">
        <v>91</v>
      </c>
      <c r="F1605" s="7" t="s">
        <v>21</v>
      </c>
      <c r="G1605" s="8" t="s">
        <v>22</v>
      </c>
      <c r="H1605" s="8" t="s">
        <v>148</v>
      </c>
      <c r="I1605" s="9">
        <v>814.8</v>
      </c>
      <c r="J1605" s="10">
        <v>0</v>
      </c>
      <c r="K1605" s="10">
        <f t="shared" si="61"/>
        <v>0</v>
      </c>
      <c r="L1605" s="10"/>
      <c r="M1605" s="11" t="s">
        <v>23</v>
      </c>
      <c r="N1605" s="12"/>
      <c r="O1605" s="13"/>
      <c r="P1605" s="13"/>
      <c r="Q1605" s="13"/>
      <c r="R1605" s="13"/>
    </row>
    <row r="1606" spans="1:18" x14ac:dyDescent="0.25">
      <c r="A1606" s="7">
        <v>2599</v>
      </c>
      <c r="B1606" s="7">
        <v>2013</v>
      </c>
      <c r="C1606" s="8" t="s">
        <v>149</v>
      </c>
      <c r="D1606" s="8" t="s">
        <v>142</v>
      </c>
      <c r="E1606" s="8" t="s">
        <v>91</v>
      </c>
      <c r="F1606" s="7" t="s">
        <v>21</v>
      </c>
      <c r="G1606" s="8" t="s">
        <v>22</v>
      </c>
      <c r="H1606" s="8" t="s">
        <v>149</v>
      </c>
      <c r="I1606" s="9">
        <v>40135.911999999997</v>
      </c>
      <c r="J1606" s="10">
        <v>0</v>
      </c>
      <c r="K1606" s="10">
        <f t="shared" si="61"/>
        <v>0</v>
      </c>
      <c r="L1606" s="10"/>
      <c r="M1606" s="11" t="s">
        <v>23</v>
      </c>
      <c r="N1606" s="12"/>
      <c r="O1606" s="13"/>
      <c r="P1606" s="13"/>
      <c r="Q1606" s="13"/>
      <c r="R1606" s="13"/>
    </row>
    <row r="1607" spans="1:18" x14ac:dyDescent="0.25">
      <c r="A1607" s="7">
        <v>2600</v>
      </c>
      <c r="B1607" s="7">
        <v>2013</v>
      </c>
      <c r="C1607" s="8" t="s">
        <v>150</v>
      </c>
      <c r="D1607" s="8" t="s">
        <v>142</v>
      </c>
      <c r="E1607" s="8" t="s">
        <v>91</v>
      </c>
      <c r="F1607" s="7" t="s">
        <v>21</v>
      </c>
      <c r="G1607" s="8" t="s">
        <v>22</v>
      </c>
      <c r="H1607" s="8" t="s">
        <v>150</v>
      </c>
      <c r="I1607" s="9">
        <v>288.08</v>
      </c>
      <c r="J1607" s="10">
        <v>0</v>
      </c>
      <c r="K1607" s="10">
        <f t="shared" si="61"/>
        <v>0</v>
      </c>
      <c r="L1607" s="10"/>
      <c r="M1607" s="11" t="s">
        <v>102</v>
      </c>
      <c r="N1607" s="12"/>
      <c r="O1607" s="13"/>
      <c r="P1607" s="13"/>
      <c r="Q1607" s="13"/>
      <c r="R1607" s="13"/>
    </row>
    <row r="1608" spans="1:18" x14ac:dyDescent="0.25">
      <c r="A1608" s="7">
        <v>2601</v>
      </c>
      <c r="B1608" s="7">
        <v>2013</v>
      </c>
      <c r="C1608" s="8" t="s">
        <v>152</v>
      </c>
      <c r="D1608" s="8" t="s">
        <v>142</v>
      </c>
      <c r="E1608" s="8" t="s">
        <v>91</v>
      </c>
      <c r="F1608" s="7" t="s">
        <v>21</v>
      </c>
      <c r="G1608" s="8" t="s">
        <v>22</v>
      </c>
      <c r="H1608" s="8" t="s">
        <v>152</v>
      </c>
      <c r="I1608" s="9">
        <v>23771.706999999999</v>
      </c>
      <c r="J1608" s="10">
        <v>0</v>
      </c>
      <c r="K1608" s="10">
        <f t="shared" si="61"/>
        <v>0</v>
      </c>
      <c r="L1608" s="10"/>
      <c r="M1608" s="11" t="s">
        <v>23</v>
      </c>
      <c r="N1608" s="12"/>
      <c r="O1608" s="13"/>
      <c r="P1608" s="13"/>
      <c r="Q1608" s="13"/>
      <c r="R1608" s="13"/>
    </row>
    <row r="1609" spans="1:18" x14ac:dyDescent="0.25">
      <c r="A1609" s="7">
        <v>2602</v>
      </c>
      <c r="B1609" s="7">
        <v>2013</v>
      </c>
      <c r="C1609" s="8" t="s">
        <v>160</v>
      </c>
      <c r="D1609" s="8" t="s">
        <v>142</v>
      </c>
      <c r="E1609" s="8" t="s">
        <v>91</v>
      </c>
      <c r="F1609" s="7" t="s">
        <v>21</v>
      </c>
      <c r="G1609" s="8" t="s">
        <v>22</v>
      </c>
      <c r="H1609" s="8" t="s">
        <v>160</v>
      </c>
      <c r="I1609" s="9">
        <v>1170.0820000000001</v>
      </c>
      <c r="J1609" s="10">
        <v>0</v>
      </c>
      <c r="K1609" s="10">
        <f t="shared" si="61"/>
        <v>0</v>
      </c>
      <c r="L1609" s="10"/>
      <c r="M1609" s="11" t="s">
        <v>23</v>
      </c>
      <c r="N1609" s="12"/>
      <c r="O1609" s="13"/>
      <c r="P1609" s="13"/>
      <c r="Q1609" s="13"/>
      <c r="R1609" s="13"/>
    </row>
    <row r="1610" spans="1:18" x14ac:dyDescent="0.25">
      <c r="A1610" s="7">
        <v>2603</v>
      </c>
      <c r="B1610" s="7">
        <v>2013</v>
      </c>
      <c r="C1610" s="8" t="s">
        <v>162</v>
      </c>
      <c r="D1610" s="8" t="s">
        <v>142</v>
      </c>
      <c r="E1610" s="8" t="s">
        <v>91</v>
      </c>
      <c r="F1610" s="7" t="s">
        <v>21</v>
      </c>
      <c r="G1610" s="8" t="s">
        <v>22</v>
      </c>
      <c r="H1610" s="8" t="s">
        <v>162</v>
      </c>
      <c r="I1610" s="9">
        <v>83478.721999999994</v>
      </c>
      <c r="J1610" s="10">
        <v>0</v>
      </c>
      <c r="K1610" s="10">
        <f t="shared" si="61"/>
        <v>0</v>
      </c>
      <c r="L1610" s="10"/>
      <c r="M1610" s="11" t="s">
        <v>23</v>
      </c>
      <c r="N1610" s="12"/>
      <c r="O1610" s="13"/>
      <c r="P1610" s="13"/>
      <c r="Q1610" s="13"/>
      <c r="R1610" s="13"/>
    </row>
    <row r="1611" spans="1:18" x14ac:dyDescent="0.25">
      <c r="A1611" s="7">
        <v>2604</v>
      </c>
      <c r="B1611" s="7">
        <v>2013</v>
      </c>
      <c r="C1611" s="8" t="s">
        <v>163</v>
      </c>
      <c r="D1611" s="8" t="s">
        <v>142</v>
      </c>
      <c r="E1611" s="8" t="s">
        <v>91</v>
      </c>
      <c r="F1611" s="7" t="s">
        <v>21</v>
      </c>
      <c r="G1611" s="8" t="s">
        <v>22</v>
      </c>
      <c r="H1611" s="8" t="s">
        <v>163</v>
      </c>
      <c r="I1611" s="9">
        <v>14706.681</v>
      </c>
      <c r="J1611" s="10">
        <v>0</v>
      </c>
      <c r="K1611" s="10">
        <f t="shared" si="61"/>
        <v>0</v>
      </c>
      <c r="L1611" s="10"/>
      <c r="M1611" s="11" t="s">
        <v>23</v>
      </c>
      <c r="N1611" s="12"/>
      <c r="O1611" s="13"/>
      <c r="P1611" s="13"/>
      <c r="Q1611" s="13"/>
      <c r="R1611" s="13"/>
    </row>
    <row r="1612" spans="1:18" x14ac:dyDescent="0.25">
      <c r="A1612" s="7">
        <v>2606</v>
      </c>
      <c r="B1612" s="7">
        <v>2013</v>
      </c>
      <c r="C1612" s="8" t="s">
        <v>167</v>
      </c>
      <c r="D1612" s="8" t="s">
        <v>165</v>
      </c>
      <c r="E1612" s="8" t="s">
        <v>38</v>
      </c>
      <c r="F1612" s="7" t="s">
        <v>39</v>
      </c>
      <c r="G1612" s="8" t="s">
        <v>22</v>
      </c>
      <c r="H1612" s="8" t="s">
        <v>167</v>
      </c>
      <c r="I1612" s="9">
        <v>231202.04</v>
      </c>
      <c r="J1612" s="9">
        <f>'[1]Rates for Discussion'!$D$5</f>
        <v>1132.1250513717666</v>
      </c>
      <c r="K1612" s="9">
        <f t="shared" ref="K1612:K1643" si="62">(I1612*J1612)/2000</f>
        <v>130874.81070612863</v>
      </c>
      <c r="N1612" s="12"/>
      <c r="O1612" s="13"/>
      <c r="P1612" s="13"/>
      <c r="Q1612" s="13"/>
      <c r="R1612" s="13"/>
    </row>
    <row r="1613" spans="1:18" x14ac:dyDescent="0.25">
      <c r="A1613" s="7">
        <v>2608</v>
      </c>
      <c r="B1613" s="7">
        <v>2013</v>
      </c>
      <c r="C1613" s="8" t="s">
        <v>171</v>
      </c>
      <c r="D1613" s="8" t="s">
        <v>165</v>
      </c>
      <c r="E1613" s="8" t="s">
        <v>38</v>
      </c>
      <c r="F1613" s="7" t="s">
        <v>39</v>
      </c>
      <c r="G1613" s="8" t="s">
        <v>22</v>
      </c>
      <c r="H1613" s="8" t="s">
        <v>171</v>
      </c>
      <c r="I1613" s="9">
        <v>4600</v>
      </c>
      <c r="J1613" s="9">
        <f>'[1]Rates for Discussion'!$D$5</f>
        <v>1132.1250513717666</v>
      </c>
      <c r="K1613" s="9">
        <f t="shared" si="62"/>
        <v>2603.8876181550631</v>
      </c>
      <c r="N1613" s="12"/>
      <c r="O1613" s="13"/>
      <c r="P1613" s="13"/>
      <c r="Q1613" s="13"/>
      <c r="R1613" s="13"/>
    </row>
    <row r="1614" spans="1:18" x14ac:dyDescent="0.25">
      <c r="A1614" s="7">
        <v>2609</v>
      </c>
      <c r="B1614" s="7">
        <v>2013</v>
      </c>
      <c r="C1614" s="8" t="s">
        <v>98</v>
      </c>
      <c r="D1614" s="8" t="s">
        <v>165</v>
      </c>
      <c r="E1614" s="8" t="s">
        <v>38</v>
      </c>
      <c r="F1614" s="7" t="s">
        <v>39</v>
      </c>
      <c r="G1614" s="8" t="s">
        <v>22</v>
      </c>
      <c r="H1614" s="8" t="s">
        <v>98</v>
      </c>
      <c r="I1614" s="9">
        <v>-3157200</v>
      </c>
      <c r="J1614" s="9">
        <f>'[1]Rates for Discussion'!$D$5</f>
        <v>1132.1250513717666</v>
      </c>
      <c r="K1614" s="9">
        <f t="shared" si="62"/>
        <v>-1787172.606095471</v>
      </c>
      <c r="N1614" s="12"/>
      <c r="O1614" s="13"/>
      <c r="P1614" s="13"/>
      <c r="Q1614" s="13"/>
      <c r="R1614" s="13"/>
    </row>
    <row r="1615" spans="1:18" x14ac:dyDescent="0.25">
      <c r="A1615" s="7">
        <v>2610</v>
      </c>
      <c r="B1615" s="7">
        <v>2013</v>
      </c>
      <c r="C1615" s="8" t="s">
        <v>174</v>
      </c>
      <c r="D1615" s="8" t="s">
        <v>165</v>
      </c>
      <c r="E1615" s="8" t="s">
        <v>38</v>
      </c>
      <c r="F1615" s="7" t="s">
        <v>39</v>
      </c>
      <c r="G1615" s="8" t="s">
        <v>22</v>
      </c>
      <c r="H1615" s="8" t="s">
        <v>174</v>
      </c>
      <c r="I1615" s="9">
        <v>1103049</v>
      </c>
      <c r="J1615" s="9">
        <f>'[1]Rates for Discussion'!$D$5</f>
        <v>1132.1250513717666</v>
      </c>
      <c r="K1615" s="9">
        <f t="shared" si="62"/>
        <v>624394.70289528789</v>
      </c>
      <c r="N1615" s="12"/>
      <c r="O1615" s="13"/>
      <c r="P1615" s="13"/>
      <c r="Q1615" s="13"/>
      <c r="R1615" s="13"/>
    </row>
    <row r="1616" spans="1:18" x14ac:dyDescent="0.25">
      <c r="A1616" s="7">
        <v>2611</v>
      </c>
      <c r="B1616" s="7">
        <v>2013</v>
      </c>
      <c r="C1616" s="8" t="s">
        <v>69</v>
      </c>
      <c r="D1616" s="8" t="s">
        <v>165</v>
      </c>
      <c r="E1616" s="8" t="s">
        <v>38</v>
      </c>
      <c r="F1616" s="7" t="s">
        <v>39</v>
      </c>
      <c r="G1616" s="8" t="s">
        <v>22</v>
      </c>
      <c r="H1616" s="8" t="s">
        <v>69</v>
      </c>
      <c r="I1616" s="9">
        <v>417735</v>
      </c>
      <c r="J1616" s="9">
        <f>'[1]Rates for Discussion'!$D$5</f>
        <v>1132.1250513717666</v>
      </c>
      <c r="K1616" s="9">
        <f t="shared" si="62"/>
        <v>236464.12916739247</v>
      </c>
      <c r="N1616" s="12"/>
      <c r="O1616" s="13"/>
      <c r="P1616" s="13"/>
      <c r="Q1616" s="13"/>
      <c r="R1616" s="13"/>
    </row>
    <row r="1617" spans="1:18" x14ac:dyDescent="0.25">
      <c r="A1617" s="7">
        <v>2613</v>
      </c>
      <c r="B1617" s="7">
        <v>2013</v>
      </c>
      <c r="C1617" s="8" t="s">
        <v>176</v>
      </c>
      <c r="D1617" s="8" t="s">
        <v>165</v>
      </c>
      <c r="E1617" s="8" t="s">
        <v>38</v>
      </c>
      <c r="F1617" s="7" t="s">
        <v>39</v>
      </c>
      <c r="G1617" s="8" t="s">
        <v>22</v>
      </c>
      <c r="H1617" s="8" t="s">
        <v>176</v>
      </c>
      <c r="I1617" s="9">
        <v>800</v>
      </c>
      <c r="J1617" s="9">
        <f>'[1]Rates for Discussion'!$D$5</f>
        <v>1132.1250513717666</v>
      </c>
      <c r="K1617" s="9">
        <f t="shared" si="62"/>
        <v>452.85002054870665</v>
      </c>
      <c r="N1617" s="12"/>
      <c r="O1617" s="13"/>
      <c r="P1617" s="13"/>
      <c r="Q1617" s="13"/>
      <c r="R1617" s="13"/>
    </row>
    <row r="1618" spans="1:18" x14ac:dyDescent="0.25">
      <c r="A1618" s="7">
        <v>2614</v>
      </c>
      <c r="B1618" s="7">
        <v>2013</v>
      </c>
      <c r="C1618" s="8" t="s">
        <v>177</v>
      </c>
      <c r="D1618" s="8" t="s">
        <v>165</v>
      </c>
      <c r="E1618" s="8" t="s">
        <v>38</v>
      </c>
      <c r="F1618" s="7" t="s">
        <v>39</v>
      </c>
      <c r="G1618" s="8" t="s">
        <v>22</v>
      </c>
      <c r="H1618" s="8" t="s">
        <v>177</v>
      </c>
      <c r="I1618" s="9">
        <v>200</v>
      </c>
      <c r="J1618" s="9">
        <f>'[1]Rates for Discussion'!$D$5</f>
        <v>1132.1250513717666</v>
      </c>
      <c r="K1618" s="9">
        <f t="shared" si="62"/>
        <v>113.21250513717666</v>
      </c>
      <c r="N1618" s="12"/>
      <c r="O1618" s="13"/>
      <c r="P1618" s="13"/>
      <c r="Q1618" s="13"/>
      <c r="R1618" s="13"/>
    </row>
    <row r="1619" spans="1:18" x14ac:dyDescent="0.25">
      <c r="A1619" s="7">
        <v>2615</v>
      </c>
      <c r="B1619" s="7">
        <v>2013</v>
      </c>
      <c r="C1619" s="8" t="s">
        <v>179</v>
      </c>
      <c r="D1619" s="8" t="s">
        <v>165</v>
      </c>
      <c r="E1619" s="8" t="s">
        <v>38</v>
      </c>
      <c r="F1619" s="7" t="s">
        <v>39</v>
      </c>
      <c r="G1619" s="8" t="s">
        <v>22</v>
      </c>
      <c r="H1619" s="8" t="s">
        <v>179</v>
      </c>
      <c r="I1619" s="9">
        <v>34629</v>
      </c>
      <c r="J1619" s="9">
        <f>'[1]Rates for Discussion'!$D$5</f>
        <v>1132.1250513717666</v>
      </c>
      <c r="K1619" s="9">
        <f t="shared" si="62"/>
        <v>19602.179201976451</v>
      </c>
      <c r="N1619" s="12"/>
      <c r="O1619" s="13"/>
      <c r="P1619" s="13"/>
      <c r="Q1619" s="13"/>
      <c r="R1619" s="13"/>
    </row>
    <row r="1620" spans="1:18" x14ac:dyDescent="0.25">
      <c r="A1620" s="7">
        <v>2616</v>
      </c>
      <c r="B1620" s="7">
        <v>2013</v>
      </c>
      <c r="C1620" s="8" t="s">
        <v>181</v>
      </c>
      <c r="D1620" s="8" t="s">
        <v>165</v>
      </c>
      <c r="E1620" s="8" t="s">
        <v>38</v>
      </c>
      <c r="F1620" s="7" t="s">
        <v>39</v>
      </c>
      <c r="G1620" s="8" t="s">
        <v>22</v>
      </c>
      <c r="H1620" s="8" t="s">
        <v>181</v>
      </c>
      <c r="I1620" s="9">
        <v>82375</v>
      </c>
      <c r="J1620" s="9">
        <f>'[1]Rates for Discussion'!$D$5</f>
        <v>1132.1250513717666</v>
      </c>
      <c r="K1620" s="9">
        <f t="shared" si="62"/>
        <v>46629.400553374639</v>
      </c>
      <c r="N1620" s="12"/>
      <c r="O1620" s="13"/>
      <c r="P1620" s="13"/>
      <c r="Q1620" s="13"/>
      <c r="R1620" s="13"/>
    </row>
    <row r="1621" spans="1:18" x14ac:dyDescent="0.25">
      <c r="A1621" s="7">
        <v>2617</v>
      </c>
      <c r="B1621" s="7">
        <v>2013</v>
      </c>
      <c r="C1621" s="8" t="s">
        <v>70</v>
      </c>
      <c r="D1621" s="8" t="s">
        <v>165</v>
      </c>
      <c r="E1621" s="8" t="s">
        <v>38</v>
      </c>
      <c r="F1621" s="7" t="s">
        <v>39</v>
      </c>
      <c r="G1621" s="8" t="s">
        <v>22</v>
      </c>
      <c r="H1621" s="8" t="s">
        <v>70</v>
      </c>
      <c r="I1621" s="9">
        <v>475057</v>
      </c>
      <c r="J1621" s="9">
        <f>'[1]Rates for Discussion'!$D$5</f>
        <v>1132.1250513717666</v>
      </c>
      <c r="K1621" s="9">
        <f t="shared" si="62"/>
        <v>268911.96526475862</v>
      </c>
      <c r="N1621" s="12"/>
      <c r="O1621" s="13"/>
      <c r="P1621" s="13"/>
      <c r="Q1621" s="13"/>
      <c r="R1621" s="13"/>
    </row>
    <row r="1622" spans="1:18" x14ac:dyDescent="0.25">
      <c r="A1622" s="7">
        <v>2618</v>
      </c>
      <c r="B1622" s="7">
        <v>2013</v>
      </c>
      <c r="C1622" s="8" t="s">
        <v>183</v>
      </c>
      <c r="D1622" s="8" t="s">
        <v>165</v>
      </c>
      <c r="E1622" s="8" t="s">
        <v>38</v>
      </c>
      <c r="F1622" s="7" t="s">
        <v>39</v>
      </c>
      <c r="G1622" s="8" t="s">
        <v>22</v>
      </c>
      <c r="H1622" s="8" t="s">
        <v>183</v>
      </c>
      <c r="I1622" s="9">
        <v>15616</v>
      </c>
      <c r="J1622" s="9">
        <f>'[1]Rates for Discussion'!$D$5</f>
        <v>1132.1250513717666</v>
      </c>
      <c r="K1622" s="9">
        <f t="shared" si="62"/>
        <v>8839.6324011107536</v>
      </c>
      <c r="N1622" s="12"/>
      <c r="O1622" s="13"/>
      <c r="P1622" s="13"/>
      <c r="Q1622" s="13"/>
      <c r="R1622" s="13"/>
    </row>
    <row r="1623" spans="1:18" x14ac:dyDescent="0.25">
      <c r="A1623" s="7">
        <v>2620</v>
      </c>
      <c r="B1623" s="7">
        <v>2013</v>
      </c>
      <c r="C1623" s="8" t="s">
        <v>85</v>
      </c>
      <c r="D1623" s="8" t="s">
        <v>165</v>
      </c>
      <c r="E1623" s="8" t="s">
        <v>38</v>
      </c>
      <c r="F1623" s="7" t="s">
        <v>39</v>
      </c>
      <c r="G1623" s="8" t="s">
        <v>22</v>
      </c>
      <c r="H1623" s="8" t="s">
        <v>85</v>
      </c>
      <c r="I1623" s="9">
        <v>209900</v>
      </c>
      <c r="J1623" s="9">
        <f>'[1]Rates for Discussion'!$D$5</f>
        <v>1132.1250513717666</v>
      </c>
      <c r="K1623" s="9">
        <f t="shared" si="62"/>
        <v>118816.5241414669</v>
      </c>
      <c r="N1623" s="12"/>
      <c r="O1623" s="13"/>
      <c r="P1623" s="13"/>
      <c r="Q1623" s="13"/>
      <c r="R1623" s="13"/>
    </row>
    <row r="1624" spans="1:18" x14ac:dyDescent="0.25">
      <c r="A1624" s="7">
        <v>2621</v>
      </c>
      <c r="B1624" s="7">
        <v>2013</v>
      </c>
      <c r="C1624" s="8" t="s">
        <v>188</v>
      </c>
      <c r="D1624" s="8" t="s">
        <v>165</v>
      </c>
      <c r="E1624" s="8" t="s">
        <v>38</v>
      </c>
      <c r="F1624" s="7" t="s">
        <v>39</v>
      </c>
      <c r="G1624" s="8" t="s">
        <v>22</v>
      </c>
      <c r="H1624" s="8" t="s">
        <v>188</v>
      </c>
      <c r="I1624" s="9">
        <v>16000</v>
      </c>
      <c r="J1624" s="9">
        <f>'[1]Rates for Discussion'!$D$5</f>
        <v>1132.1250513717666</v>
      </c>
      <c r="K1624" s="9">
        <f t="shared" si="62"/>
        <v>9057.000410974133</v>
      </c>
      <c r="N1624" s="12"/>
      <c r="O1624" s="13"/>
      <c r="P1624" s="13"/>
      <c r="Q1624" s="13"/>
      <c r="R1624" s="13"/>
    </row>
    <row r="1625" spans="1:18" x14ac:dyDescent="0.25">
      <c r="A1625" s="7">
        <v>2622</v>
      </c>
      <c r="B1625" s="7">
        <v>2013</v>
      </c>
      <c r="C1625" s="8" t="s">
        <v>189</v>
      </c>
      <c r="D1625" s="8" t="s">
        <v>165</v>
      </c>
      <c r="E1625" s="8" t="s">
        <v>38</v>
      </c>
      <c r="F1625" s="7" t="s">
        <v>39</v>
      </c>
      <c r="G1625" s="8" t="s">
        <v>22</v>
      </c>
      <c r="H1625" s="8" t="s">
        <v>189</v>
      </c>
      <c r="I1625" s="9">
        <v>2268</v>
      </c>
      <c r="J1625" s="9">
        <f>'[1]Rates for Discussion'!$D$5</f>
        <v>1132.1250513717666</v>
      </c>
      <c r="K1625" s="9">
        <f t="shared" si="62"/>
        <v>1283.8298082555832</v>
      </c>
      <c r="N1625" s="12"/>
      <c r="O1625" s="13"/>
      <c r="P1625" s="13"/>
      <c r="Q1625" s="13"/>
      <c r="R1625" s="13"/>
    </row>
    <row r="1626" spans="1:18" x14ac:dyDescent="0.25">
      <c r="A1626" s="7">
        <v>2623</v>
      </c>
      <c r="B1626" s="7">
        <v>2013</v>
      </c>
      <c r="C1626" s="8" t="s">
        <v>71</v>
      </c>
      <c r="D1626" s="8" t="s">
        <v>165</v>
      </c>
      <c r="E1626" s="8" t="s">
        <v>38</v>
      </c>
      <c r="F1626" s="7" t="s">
        <v>39</v>
      </c>
      <c r="G1626" s="8" t="s">
        <v>22</v>
      </c>
      <c r="H1626" s="8" t="s">
        <v>71</v>
      </c>
      <c r="I1626" s="9">
        <v>12317</v>
      </c>
      <c r="J1626" s="9">
        <f>'[1]Rates for Discussion'!$D$5</f>
        <v>1132.1250513717666</v>
      </c>
      <c r="K1626" s="9">
        <f t="shared" si="62"/>
        <v>6972.1921288730255</v>
      </c>
      <c r="N1626" s="12"/>
      <c r="O1626" s="13"/>
      <c r="P1626" s="13"/>
      <c r="Q1626" s="13"/>
      <c r="R1626" s="13"/>
    </row>
    <row r="1627" spans="1:18" x14ac:dyDescent="0.25">
      <c r="A1627" s="7">
        <v>2624</v>
      </c>
      <c r="B1627" s="7">
        <v>2013</v>
      </c>
      <c r="C1627" s="8" t="s">
        <v>192</v>
      </c>
      <c r="D1627" s="8" t="s">
        <v>165</v>
      </c>
      <c r="E1627" s="8" t="s">
        <v>38</v>
      </c>
      <c r="F1627" s="7" t="s">
        <v>39</v>
      </c>
      <c r="G1627" s="8" t="s">
        <v>22</v>
      </c>
      <c r="H1627" s="8" t="s">
        <v>192</v>
      </c>
      <c r="I1627" s="9">
        <v>5815</v>
      </c>
      <c r="J1627" s="9">
        <f>'[1]Rates for Discussion'!$D$5</f>
        <v>1132.1250513717666</v>
      </c>
      <c r="K1627" s="9">
        <f t="shared" si="62"/>
        <v>3291.6535868634114</v>
      </c>
      <c r="N1627" s="12"/>
      <c r="O1627" s="13"/>
      <c r="P1627" s="13"/>
      <c r="Q1627" s="13"/>
      <c r="R1627" s="13"/>
    </row>
    <row r="1628" spans="1:18" x14ac:dyDescent="0.25">
      <c r="A1628" s="7">
        <v>2625</v>
      </c>
      <c r="B1628" s="7">
        <v>2013</v>
      </c>
      <c r="C1628" s="8" t="s">
        <v>193</v>
      </c>
      <c r="D1628" s="8" t="s">
        <v>165</v>
      </c>
      <c r="E1628" s="8" t="s">
        <v>38</v>
      </c>
      <c r="F1628" s="7" t="s">
        <v>39</v>
      </c>
      <c r="G1628" s="8" t="s">
        <v>22</v>
      </c>
      <c r="H1628" s="8" t="s">
        <v>193</v>
      </c>
      <c r="I1628" s="9">
        <v>433233</v>
      </c>
      <c r="J1628" s="9">
        <f>'[1]Rates for Discussion'!$D$5</f>
        <v>1132.1250513717666</v>
      </c>
      <c r="K1628" s="9">
        <f t="shared" si="62"/>
        <v>245236.96619047227</v>
      </c>
      <c r="N1628" s="12"/>
      <c r="O1628" s="13"/>
      <c r="P1628" s="13"/>
      <c r="Q1628" s="13"/>
      <c r="R1628" s="13"/>
    </row>
    <row r="1629" spans="1:18" x14ac:dyDescent="0.25">
      <c r="A1629" s="7">
        <v>2627</v>
      </c>
      <c r="B1629" s="7">
        <v>2013</v>
      </c>
      <c r="C1629" s="8" t="s">
        <v>73</v>
      </c>
      <c r="D1629" s="8" t="s">
        <v>165</v>
      </c>
      <c r="E1629" s="8" t="s">
        <v>38</v>
      </c>
      <c r="F1629" s="7" t="s">
        <v>39</v>
      </c>
      <c r="G1629" s="8" t="s">
        <v>22</v>
      </c>
      <c r="H1629" s="8" t="s">
        <v>73</v>
      </c>
      <c r="I1629" s="9">
        <v>305577</v>
      </c>
      <c r="J1629" s="9">
        <f>'[1]Rates for Discussion'!$D$5</f>
        <v>1132.1250513717666</v>
      </c>
      <c r="K1629" s="9">
        <f t="shared" si="62"/>
        <v>172975.68841151518</v>
      </c>
      <c r="N1629" s="12"/>
      <c r="O1629" s="13"/>
      <c r="P1629" s="13"/>
      <c r="Q1629" s="13"/>
      <c r="R1629" s="13"/>
    </row>
    <row r="1630" spans="1:18" x14ac:dyDescent="0.25">
      <c r="A1630" s="7">
        <v>2629</v>
      </c>
      <c r="B1630" s="7">
        <v>2013</v>
      </c>
      <c r="C1630" s="8" t="s">
        <v>196</v>
      </c>
      <c r="D1630" s="8" t="s">
        <v>165</v>
      </c>
      <c r="E1630" s="8" t="s">
        <v>38</v>
      </c>
      <c r="F1630" s="7" t="s">
        <v>39</v>
      </c>
      <c r="G1630" s="8" t="s">
        <v>22</v>
      </c>
      <c r="H1630" s="8" t="s">
        <v>196</v>
      </c>
      <c r="I1630" s="9">
        <v>163552</v>
      </c>
      <c r="J1630" s="9">
        <f>'[1]Rates for Discussion'!$D$5</f>
        <v>1132.1250513717666</v>
      </c>
      <c r="K1630" s="9">
        <f t="shared" si="62"/>
        <v>92580.658200977588</v>
      </c>
      <c r="N1630" s="12"/>
      <c r="O1630" s="13"/>
      <c r="P1630" s="13"/>
      <c r="Q1630" s="13"/>
      <c r="R1630" s="13"/>
    </row>
    <row r="1631" spans="1:18" x14ac:dyDescent="0.25">
      <c r="A1631" s="7">
        <v>2630</v>
      </c>
      <c r="B1631" s="7">
        <v>2013</v>
      </c>
      <c r="C1631" s="8" t="s">
        <v>200</v>
      </c>
      <c r="D1631" s="8" t="s">
        <v>165</v>
      </c>
      <c r="E1631" s="8" t="s">
        <v>38</v>
      </c>
      <c r="F1631" s="7" t="s">
        <v>39</v>
      </c>
      <c r="G1631" s="8" t="s">
        <v>22</v>
      </c>
      <c r="H1631" s="8" t="s">
        <v>200</v>
      </c>
      <c r="I1631" s="9">
        <v>14487</v>
      </c>
      <c r="J1631" s="9">
        <f>'[1]Rates for Discussion'!$D$5</f>
        <v>1132.1250513717666</v>
      </c>
      <c r="K1631" s="9">
        <f t="shared" si="62"/>
        <v>8200.5478096113911</v>
      </c>
      <c r="N1631" s="12"/>
      <c r="O1631" s="13"/>
      <c r="P1631" s="13"/>
      <c r="Q1631" s="13"/>
      <c r="R1631" s="13"/>
    </row>
    <row r="1632" spans="1:18" x14ac:dyDescent="0.25">
      <c r="A1632" s="7">
        <v>2632</v>
      </c>
      <c r="B1632" s="7">
        <v>2013</v>
      </c>
      <c r="C1632" s="8" t="s">
        <v>86</v>
      </c>
      <c r="D1632" s="8" t="s">
        <v>165</v>
      </c>
      <c r="E1632" s="8" t="s">
        <v>38</v>
      </c>
      <c r="F1632" s="7" t="s">
        <v>39</v>
      </c>
      <c r="G1632" s="8" t="s">
        <v>22</v>
      </c>
      <c r="H1632" s="8" t="s">
        <v>86</v>
      </c>
      <c r="I1632" s="9">
        <v>60279</v>
      </c>
      <c r="J1632" s="9">
        <f>'[1]Rates for Discussion'!$D$5</f>
        <v>1132.1250513717666</v>
      </c>
      <c r="K1632" s="9">
        <f t="shared" si="62"/>
        <v>34121.68298581936</v>
      </c>
      <c r="N1632" s="12"/>
      <c r="O1632" s="13"/>
      <c r="P1632" s="13"/>
      <c r="Q1632" s="13"/>
      <c r="R1632" s="13"/>
    </row>
    <row r="1633" spans="1:18" x14ac:dyDescent="0.25">
      <c r="A1633" s="7">
        <v>2635</v>
      </c>
      <c r="B1633" s="7">
        <v>2013</v>
      </c>
      <c r="C1633" s="8" t="s">
        <v>203</v>
      </c>
      <c r="D1633" s="8" t="s">
        <v>165</v>
      </c>
      <c r="E1633" s="8" t="s">
        <v>38</v>
      </c>
      <c r="F1633" s="7" t="s">
        <v>39</v>
      </c>
      <c r="G1633" s="8" t="s">
        <v>22</v>
      </c>
      <c r="H1633" s="8" t="s">
        <v>203</v>
      </c>
      <c r="I1633" s="9">
        <v>27401</v>
      </c>
      <c r="J1633" s="9">
        <f>'[1]Rates for Discussion'!$D$5</f>
        <v>1132.1250513717666</v>
      </c>
      <c r="K1633" s="9">
        <f t="shared" si="62"/>
        <v>15510.67926631889</v>
      </c>
      <c r="N1633" s="12"/>
      <c r="O1633" s="13"/>
      <c r="P1633" s="13"/>
      <c r="Q1633" s="13"/>
      <c r="R1633" s="13"/>
    </row>
    <row r="1634" spans="1:18" x14ac:dyDescent="0.25">
      <c r="A1634" s="7">
        <v>2636</v>
      </c>
      <c r="B1634" s="7">
        <v>2013</v>
      </c>
      <c r="C1634" s="8" t="s">
        <v>207</v>
      </c>
      <c r="D1634" s="8" t="s">
        <v>165</v>
      </c>
      <c r="E1634" s="8" t="s">
        <v>38</v>
      </c>
      <c r="F1634" s="7" t="s">
        <v>39</v>
      </c>
      <c r="G1634" s="8" t="s">
        <v>22</v>
      </c>
      <c r="H1634" s="8" t="s">
        <v>207</v>
      </c>
      <c r="I1634" s="9">
        <v>862192</v>
      </c>
      <c r="J1634" s="9">
        <f>'[1]Rates for Discussion'!$D$5</f>
        <v>1132.1250513717666</v>
      </c>
      <c r="K1634" s="9">
        <f t="shared" si="62"/>
        <v>488054.58114616311</v>
      </c>
      <c r="N1634" s="12"/>
      <c r="O1634" s="13"/>
      <c r="P1634" s="13"/>
      <c r="Q1634" s="13"/>
      <c r="R1634" s="13"/>
    </row>
    <row r="1635" spans="1:18" x14ac:dyDescent="0.25">
      <c r="A1635" s="7">
        <v>2637</v>
      </c>
      <c r="B1635" s="7">
        <v>2013</v>
      </c>
      <c r="C1635" s="8" t="s">
        <v>209</v>
      </c>
      <c r="D1635" s="8" t="s">
        <v>165</v>
      </c>
      <c r="E1635" s="8" t="s">
        <v>38</v>
      </c>
      <c r="F1635" s="7" t="s">
        <v>39</v>
      </c>
      <c r="G1635" s="8" t="s">
        <v>22</v>
      </c>
      <c r="H1635" s="8" t="s">
        <v>209</v>
      </c>
      <c r="I1635" s="9">
        <v>8565</v>
      </c>
      <c r="J1635" s="9">
        <f>'[1]Rates for Discussion'!$D$5</f>
        <v>1132.1250513717666</v>
      </c>
      <c r="K1635" s="9">
        <f t="shared" si="62"/>
        <v>4848.3255324995907</v>
      </c>
      <c r="N1635" s="12"/>
      <c r="O1635" s="13"/>
      <c r="P1635" s="13"/>
      <c r="Q1635" s="13"/>
      <c r="R1635" s="13"/>
    </row>
    <row r="1636" spans="1:18" x14ac:dyDescent="0.25">
      <c r="A1636" s="7">
        <v>2638</v>
      </c>
      <c r="B1636" s="7">
        <v>2013</v>
      </c>
      <c r="C1636" s="8" t="s">
        <v>213</v>
      </c>
      <c r="D1636" s="8" t="s">
        <v>165</v>
      </c>
      <c r="E1636" s="8" t="s">
        <v>38</v>
      </c>
      <c r="F1636" s="7" t="s">
        <v>39</v>
      </c>
      <c r="G1636" s="8" t="s">
        <v>22</v>
      </c>
      <c r="H1636" s="8" t="s">
        <v>213</v>
      </c>
      <c r="I1636" s="9">
        <v>16200</v>
      </c>
      <c r="J1636" s="9">
        <f>'[1]Rates for Discussion'!$D$5</f>
        <v>1132.1250513717666</v>
      </c>
      <c r="K1636" s="9">
        <f t="shared" si="62"/>
        <v>9170.2129161113098</v>
      </c>
      <c r="N1636" s="12"/>
      <c r="O1636" s="13"/>
      <c r="P1636" s="13"/>
      <c r="Q1636" s="13"/>
      <c r="R1636" s="13"/>
    </row>
    <row r="1637" spans="1:18" x14ac:dyDescent="0.25">
      <c r="A1637" s="7">
        <v>2641</v>
      </c>
      <c r="B1637" s="7">
        <v>2013</v>
      </c>
      <c r="C1637" s="8" t="s">
        <v>119</v>
      </c>
      <c r="D1637" s="8" t="s">
        <v>165</v>
      </c>
      <c r="E1637" s="8" t="s">
        <v>38</v>
      </c>
      <c r="F1637" s="7" t="s">
        <v>39</v>
      </c>
      <c r="G1637" s="8" t="s">
        <v>22</v>
      </c>
      <c r="H1637" s="8" t="s">
        <v>119</v>
      </c>
      <c r="I1637" s="9">
        <v>1017850</v>
      </c>
      <c r="J1637" s="9">
        <f>'[1]Rates for Discussion'!$D$5</f>
        <v>1132.1250513717666</v>
      </c>
      <c r="K1637" s="9">
        <f t="shared" si="62"/>
        <v>576166.74176937633</v>
      </c>
      <c r="N1637" s="12"/>
      <c r="O1637" s="13"/>
      <c r="P1637" s="13"/>
      <c r="Q1637" s="13"/>
      <c r="R1637" s="13"/>
    </row>
    <row r="1638" spans="1:18" x14ac:dyDescent="0.25">
      <c r="A1638" s="7">
        <v>2644</v>
      </c>
      <c r="B1638" s="7">
        <v>2013</v>
      </c>
      <c r="C1638" s="8" t="s">
        <v>75</v>
      </c>
      <c r="D1638" s="8" t="s">
        <v>165</v>
      </c>
      <c r="E1638" s="8" t="s">
        <v>38</v>
      </c>
      <c r="F1638" s="7" t="s">
        <v>39</v>
      </c>
      <c r="G1638" s="8" t="s">
        <v>22</v>
      </c>
      <c r="H1638" s="8" t="s">
        <v>75</v>
      </c>
      <c r="I1638" s="9">
        <v>2038800</v>
      </c>
      <c r="J1638" s="9">
        <f>'[1]Rates for Discussion'!$D$5</f>
        <v>1132.1250513717666</v>
      </c>
      <c r="K1638" s="9">
        <f t="shared" si="62"/>
        <v>1154088.2773683788</v>
      </c>
      <c r="N1638" s="12"/>
      <c r="O1638" s="13"/>
      <c r="P1638" s="13"/>
      <c r="Q1638" s="13"/>
      <c r="R1638" s="13"/>
    </row>
    <row r="1639" spans="1:18" x14ac:dyDescent="0.25">
      <c r="A1639" s="7">
        <v>2646</v>
      </c>
      <c r="B1639" s="7">
        <v>2013</v>
      </c>
      <c r="C1639" s="8" t="s">
        <v>224</v>
      </c>
      <c r="D1639" s="8" t="s">
        <v>165</v>
      </c>
      <c r="E1639" s="8" t="s">
        <v>38</v>
      </c>
      <c r="F1639" s="7" t="s">
        <v>39</v>
      </c>
      <c r="G1639" s="8" t="s">
        <v>22</v>
      </c>
      <c r="H1639" s="8" t="s">
        <v>224</v>
      </c>
      <c r="I1639" s="9">
        <v>2</v>
      </c>
      <c r="J1639" s="9">
        <f>'[1]Rates for Discussion'!$D$5</f>
        <v>1132.1250513717666</v>
      </c>
      <c r="K1639" s="9">
        <f t="shared" si="62"/>
        <v>1.1321250513717667</v>
      </c>
      <c r="N1639" s="12"/>
      <c r="O1639" s="13"/>
      <c r="P1639" s="13"/>
      <c r="Q1639" s="13"/>
      <c r="R1639" s="13"/>
    </row>
    <row r="1640" spans="1:18" x14ac:dyDescent="0.25">
      <c r="A1640" s="7">
        <v>2647</v>
      </c>
      <c r="B1640" s="7">
        <v>2013</v>
      </c>
      <c r="C1640" s="8" t="s">
        <v>226</v>
      </c>
      <c r="D1640" s="8" t="s">
        <v>165</v>
      </c>
      <c r="E1640" s="8" t="s">
        <v>38</v>
      </c>
      <c r="F1640" s="7" t="s">
        <v>39</v>
      </c>
      <c r="G1640" s="8" t="s">
        <v>22</v>
      </c>
      <c r="H1640" s="8" t="s">
        <v>226</v>
      </c>
      <c r="I1640" s="9">
        <v>38830</v>
      </c>
      <c r="J1640" s="9">
        <f>'[1]Rates for Discussion'!$D$5</f>
        <v>1132.1250513717666</v>
      </c>
      <c r="K1640" s="9">
        <f t="shared" si="62"/>
        <v>21980.207872382849</v>
      </c>
      <c r="N1640" s="12"/>
      <c r="O1640" s="13"/>
      <c r="P1640" s="13"/>
      <c r="Q1640" s="13"/>
      <c r="R1640" s="13"/>
    </row>
    <row r="1641" spans="1:18" x14ac:dyDescent="0.25">
      <c r="A1641" s="7">
        <v>2648</v>
      </c>
      <c r="B1641" s="7">
        <v>2013</v>
      </c>
      <c r="C1641" s="8" t="s">
        <v>227</v>
      </c>
      <c r="D1641" s="8" t="s">
        <v>165</v>
      </c>
      <c r="E1641" s="8" t="s">
        <v>38</v>
      </c>
      <c r="F1641" s="7" t="s">
        <v>39</v>
      </c>
      <c r="G1641" s="8" t="s">
        <v>22</v>
      </c>
      <c r="H1641" s="8" t="s">
        <v>227</v>
      </c>
      <c r="I1641" s="9">
        <v>8800</v>
      </c>
      <c r="J1641" s="9">
        <f>'[1]Rates for Discussion'!$D$5</f>
        <v>1132.1250513717666</v>
      </c>
      <c r="K1641" s="9">
        <f t="shared" si="62"/>
        <v>4981.3502260357727</v>
      </c>
      <c r="N1641" s="12"/>
      <c r="O1641" s="13"/>
      <c r="P1641" s="13"/>
      <c r="Q1641" s="13"/>
      <c r="R1641" s="13"/>
    </row>
    <row r="1642" spans="1:18" x14ac:dyDescent="0.25">
      <c r="A1642" s="7">
        <v>2649</v>
      </c>
      <c r="B1642" s="7">
        <v>2013</v>
      </c>
      <c r="C1642" s="8" t="s">
        <v>228</v>
      </c>
      <c r="D1642" s="8" t="s">
        <v>165</v>
      </c>
      <c r="E1642" s="8" t="s">
        <v>38</v>
      </c>
      <c r="F1642" s="7" t="s">
        <v>39</v>
      </c>
      <c r="G1642" s="8" t="s">
        <v>22</v>
      </c>
      <c r="H1642" s="8" t="s">
        <v>228</v>
      </c>
      <c r="I1642" s="9">
        <v>400</v>
      </c>
      <c r="J1642" s="9">
        <f>'[1]Rates for Discussion'!$D$5</f>
        <v>1132.1250513717666</v>
      </c>
      <c r="K1642" s="9">
        <f t="shared" si="62"/>
        <v>226.42501027435333</v>
      </c>
      <c r="N1642" s="12"/>
      <c r="O1642" s="13"/>
      <c r="P1642" s="13"/>
      <c r="Q1642" s="13"/>
      <c r="R1642" s="13"/>
    </row>
    <row r="1643" spans="1:18" x14ac:dyDescent="0.25">
      <c r="A1643" s="7">
        <v>2650</v>
      </c>
      <c r="B1643" s="7">
        <v>2013</v>
      </c>
      <c r="C1643" s="8" t="s">
        <v>230</v>
      </c>
      <c r="D1643" s="8" t="s">
        <v>165</v>
      </c>
      <c r="E1643" s="8" t="s">
        <v>38</v>
      </c>
      <c r="F1643" s="7" t="s">
        <v>39</v>
      </c>
      <c r="G1643" s="8" t="s">
        <v>22</v>
      </c>
      <c r="H1643" s="8" t="s">
        <v>230</v>
      </c>
      <c r="I1643" s="9">
        <v>26622</v>
      </c>
      <c r="J1643" s="9">
        <f>'[1]Rates for Discussion'!$D$5</f>
        <v>1132.1250513717666</v>
      </c>
      <c r="K1643" s="9">
        <f t="shared" si="62"/>
        <v>15069.716558809585</v>
      </c>
      <c r="N1643" s="12"/>
      <c r="O1643" s="13"/>
      <c r="P1643" s="13"/>
      <c r="Q1643" s="13"/>
      <c r="R1643" s="13"/>
    </row>
    <row r="1644" spans="1:18" x14ac:dyDescent="0.25">
      <c r="A1644" s="7">
        <v>2651</v>
      </c>
      <c r="B1644" s="7">
        <v>2013</v>
      </c>
      <c r="C1644" s="8" t="s">
        <v>232</v>
      </c>
      <c r="D1644" s="8" t="s">
        <v>165</v>
      </c>
      <c r="E1644" s="8" t="s">
        <v>38</v>
      </c>
      <c r="F1644" s="7" t="s">
        <v>39</v>
      </c>
      <c r="G1644" s="8" t="s">
        <v>22</v>
      </c>
      <c r="H1644" s="8" t="s">
        <v>232</v>
      </c>
      <c r="I1644" s="9">
        <v>26282</v>
      </c>
      <c r="J1644" s="9">
        <f>'[1]Rates for Discussion'!$D$5</f>
        <v>1132.1250513717666</v>
      </c>
      <c r="K1644" s="9">
        <f t="shared" ref="K1644:K1675" si="63">(I1644*J1644)/2000</f>
        <v>14877.255300076386</v>
      </c>
      <c r="N1644" s="12"/>
      <c r="O1644" s="13"/>
      <c r="P1644" s="13"/>
      <c r="Q1644" s="13"/>
      <c r="R1644" s="13"/>
    </row>
    <row r="1645" spans="1:18" x14ac:dyDescent="0.25">
      <c r="A1645" s="7">
        <v>2652</v>
      </c>
      <c r="B1645" s="7">
        <v>2013</v>
      </c>
      <c r="C1645" s="8" t="s">
        <v>235</v>
      </c>
      <c r="D1645" s="8" t="s">
        <v>165</v>
      </c>
      <c r="E1645" s="8" t="s">
        <v>38</v>
      </c>
      <c r="F1645" s="7" t="s">
        <v>39</v>
      </c>
      <c r="G1645" s="8" t="s">
        <v>22</v>
      </c>
      <c r="H1645" s="8" t="s">
        <v>235</v>
      </c>
      <c r="I1645" s="9">
        <v>82864</v>
      </c>
      <c r="J1645" s="9">
        <f>'[1]Rates for Discussion'!$D$5</f>
        <v>1132.1250513717666</v>
      </c>
      <c r="K1645" s="9">
        <f t="shared" si="63"/>
        <v>46906.205128435038</v>
      </c>
      <c r="N1645" s="12"/>
      <c r="O1645" s="13"/>
      <c r="P1645" s="13"/>
      <c r="Q1645" s="13"/>
      <c r="R1645" s="13"/>
    </row>
    <row r="1646" spans="1:18" x14ac:dyDescent="0.25">
      <c r="A1646" s="7">
        <v>2653</v>
      </c>
      <c r="B1646" s="7">
        <v>2013</v>
      </c>
      <c r="C1646" s="8" t="s">
        <v>239</v>
      </c>
      <c r="D1646" s="8" t="s">
        <v>165</v>
      </c>
      <c r="E1646" s="8" t="s">
        <v>38</v>
      </c>
      <c r="F1646" s="7" t="s">
        <v>39</v>
      </c>
      <c r="G1646" s="8" t="s">
        <v>22</v>
      </c>
      <c r="H1646" s="8" t="s">
        <v>239</v>
      </c>
      <c r="I1646" s="9">
        <v>43399</v>
      </c>
      <c r="J1646" s="9">
        <f>'[1]Rates for Discussion'!$D$5</f>
        <v>1132.1250513717666</v>
      </c>
      <c r="K1646" s="9">
        <f t="shared" si="63"/>
        <v>24566.547552241649</v>
      </c>
      <c r="N1646" s="12"/>
      <c r="O1646" s="13"/>
      <c r="P1646" s="13"/>
      <c r="Q1646" s="13"/>
      <c r="R1646" s="13"/>
    </row>
    <row r="1647" spans="1:18" x14ac:dyDescent="0.25">
      <c r="A1647" s="7">
        <v>2654</v>
      </c>
      <c r="B1647" s="7">
        <v>2013</v>
      </c>
      <c r="C1647" s="8" t="s">
        <v>78</v>
      </c>
      <c r="D1647" s="8" t="s">
        <v>165</v>
      </c>
      <c r="E1647" s="8" t="s">
        <v>38</v>
      </c>
      <c r="F1647" s="7" t="s">
        <v>39</v>
      </c>
      <c r="G1647" s="8" t="s">
        <v>22</v>
      </c>
      <c r="H1647" s="8" t="s">
        <v>78</v>
      </c>
      <c r="I1647" s="9">
        <v>176702</v>
      </c>
      <c r="J1647" s="9">
        <f>'[1]Rates for Discussion'!$D$5</f>
        <v>1132.1250513717666</v>
      </c>
      <c r="K1647" s="9">
        <f t="shared" si="63"/>
        <v>100024.38041374696</v>
      </c>
      <c r="N1647" s="12"/>
      <c r="O1647" s="13"/>
      <c r="P1647" s="13"/>
      <c r="Q1647" s="13"/>
      <c r="R1647" s="13"/>
    </row>
    <row r="1648" spans="1:18" x14ac:dyDescent="0.25">
      <c r="A1648" s="7">
        <v>2655</v>
      </c>
      <c r="B1648" s="7">
        <v>2013</v>
      </c>
      <c r="C1648" s="8" t="s">
        <v>242</v>
      </c>
      <c r="D1648" s="8" t="s">
        <v>165</v>
      </c>
      <c r="E1648" s="8" t="s">
        <v>38</v>
      </c>
      <c r="F1648" s="7" t="s">
        <v>39</v>
      </c>
      <c r="G1648" s="8" t="s">
        <v>22</v>
      </c>
      <c r="H1648" s="8" t="s">
        <v>242</v>
      </c>
      <c r="I1648" s="9">
        <v>20918</v>
      </c>
      <c r="J1648" s="9">
        <f>'[1]Rates for Discussion'!$D$5</f>
        <v>1132.1250513717666</v>
      </c>
      <c r="K1648" s="9">
        <f t="shared" si="63"/>
        <v>11840.895912297306</v>
      </c>
      <c r="N1648" s="12"/>
      <c r="O1648" s="13"/>
      <c r="P1648" s="13"/>
      <c r="Q1648" s="13"/>
      <c r="R1648" s="13"/>
    </row>
    <row r="1649" spans="1:18" x14ac:dyDescent="0.25">
      <c r="A1649" s="7">
        <v>2656</v>
      </c>
      <c r="B1649" s="7">
        <v>2013</v>
      </c>
      <c r="C1649" s="8" t="s">
        <v>244</v>
      </c>
      <c r="D1649" s="8" t="s">
        <v>165</v>
      </c>
      <c r="E1649" s="8" t="s">
        <v>38</v>
      </c>
      <c r="F1649" s="7" t="s">
        <v>39</v>
      </c>
      <c r="G1649" s="8" t="s">
        <v>22</v>
      </c>
      <c r="H1649" s="8" t="s">
        <v>244</v>
      </c>
      <c r="I1649" s="9">
        <v>1700</v>
      </c>
      <c r="J1649" s="9">
        <f>'[1]Rates for Discussion'!$D$5</f>
        <v>1132.1250513717666</v>
      </c>
      <c r="K1649" s="9">
        <f t="shared" si="63"/>
        <v>962.30629366600169</v>
      </c>
      <c r="N1649" s="12"/>
      <c r="O1649" s="13"/>
      <c r="P1649" s="13"/>
      <c r="Q1649" s="13"/>
      <c r="R1649" s="13"/>
    </row>
    <row r="1650" spans="1:18" x14ac:dyDescent="0.25">
      <c r="A1650" s="7">
        <v>2657</v>
      </c>
      <c r="B1650" s="7">
        <v>2013</v>
      </c>
      <c r="C1650" s="8" t="s">
        <v>245</v>
      </c>
      <c r="D1650" s="8" t="s">
        <v>165</v>
      </c>
      <c r="E1650" s="8" t="s">
        <v>38</v>
      </c>
      <c r="F1650" s="7" t="s">
        <v>39</v>
      </c>
      <c r="G1650" s="8" t="s">
        <v>22</v>
      </c>
      <c r="H1650" s="8" t="s">
        <v>245</v>
      </c>
      <c r="I1650" s="9">
        <v>76</v>
      </c>
      <c r="J1650" s="9">
        <f>'[1]Rates for Discussion'!$D$5</f>
        <v>1132.1250513717666</v>
      </c>
      <c r="K1650" s="9">
        <f t="shared" si="63"/>
        <v>43.020751952127128</v>
      </c>
      <c r="N1650" s="12"/>
      <c r="O1650" s="13"/>
      <c r="P1650" s="13"/>
      <c r="Q1650" s="13"/>
      <c r="R1650" s="13"/>
    </row>
    <row r="1651" spans="1:18" x14ac:dyDescent="0.25">
      <c r="A1651" s="7">
        <v>2658</v>
      </c>
      <c r="B1651" s="7">
        <v>2013</v>
      </c>
      <c r="C1651" s="8" t="s">
        <v>79</v>
      </c>
      <c r="D1651" s="8" t="s">
        <v>165</v>
      </c>
      <c r="E1651" s="8" t="s">
        <v>38</v>
      </c>
      <c r="F1651" s="7" t="s">
        <v>39</v>
      </c>
      <c r="G1651" s="8" t="s">
        <v>22</v>
      </c>
      <c r="H1651" s="8" t="s">
        <v>79</v>
      </c>
      <c r="I1651" s="9">
        <v>144546</v>
      </c>
      <c r="J1651" s="9">
        <f>'[1]Rates for Discussion'!$D$5</f>
        <v>1132.1250513717666</v>
      </c>
      <c r="K1651" s="9">
        <f t="shared" si="63"/>
        <v>81822.0738377917</v>
      </c>
      <c r="N1651" s="12"/>
      <c r="O1651" s="13"/>
      <c r="P1651" s="13"/>
      <c r="Q1651" s="13"/>
      <c r="R1651" s="13"/>
    </row>
    <row r="1652" spans="1:18" x14ac:dyDescent="0.25">
      <c r="A1652" s="7">
        <v>2660</v>
      </c>
      <c r="B1652" s="7">
        <v>2013</v>
      </c>
      <c r="C1652" s="8" t="s">
        <v>80</v>
      </c>
      <c r="D1652" s="8" t="s">
        <v>165</v>
      </c>
      <c r="E1652" s="8" t="s">
        <v>38</v>
      </c>
      <c r="F1652" s="7" t="s">
        <v>39</v>
      </c>
      <c r="G1652" s="8" t="s">
        <v>22</v>
      </c>
      <c r="H1652" s="8" t="s">
        <v>80</v>
      </c>
      <c r="I1652" s="9">
        <v>611302</v>
      </c>
      <c r="J1652" s="9">
        <f>'[1]Rates for Discussion'!$D$5</f>
        <v>1132.1250513717666</v>
      </c>
      <c r="K1652" s="9">
        <f t="shared" si="63"/>
        <v>346035.15407683182</v>
      </c>
      <c r="N1652" s="12"/>
      <c r="O1652" s="13"/>
      <c r="P1652" s="13"/>
      <c r="Q1652" s="13"/>
      <c r="R1652" s="13"/>
    </row>
    <row r="1653" spans="1:18" x14ac:dyDescent="0.25">
      <c r="A1653" s="7">
        <v>2662</v>
      </c>
      <c r="B1653" s="7">
        <v>2013</v>
      </c>
      <c r="C1653" s="8" t="s">
        <v>250</v>
      </c>
      <c r="D1653" s="8" t="s">
        <v>165</v>
      </c>
      <c r="E1653" s="8" t="s">
        <v>38</v>
      </c>
      <c r="F1653" s="7" t="s">
        <v>39</v>
      </c>
      <c r="G1653" s="8" t="s">
        <v>22</v>
      </c>
      <c r="H1653" s="8" t="s">
        <v>250</v>
      </c>
      <c r="I1653" s="9">
        <v>49476</v>
      </c>
      <c r="J1653" s="9">
        <f>'[1]Rates for Discussion'!$D$5</f>
        <v>1132.1250513717666</v>
      </c>
      <c r="K1653" s="9">
        <f t="shared" si="63"/>
        <v>28006.509520834763</v>
      </c>
      <c r="N1653" s="12"/>
      <c r="O1653" s="13"/>
      <c r="P1653" s="13"/>
      <c r="Q1653" s="13"/>
      <c r="R1653" s="13"/>
    </row>
    <row r="1654" spans="1:18" x14ac:dyDescent="0.25">
      <c r="A1654" s="7">
        <v>2665</v>
      </c>
      <c r="B1654" s="7">
        <v>2013</v>
      </c>
      <c r="C1654" s="8" t="s">
        <v>251</v>
      </c>
      <c r="D1654" s="8" t="s">
        <v>165</v>
      </c>
      <c r="E1654" s="8" t="s">
        <v>38</v>
      </c>
      <c r="F1654" s="7" t="s">
        <v>39</v>
      </c>
      <c r="G1654" s="8" t="s">
        <v>22</v>
      </c>
      <c r="H1654" s="8" t="s">
        <v>251</v>
      </c>
      <c r="I1654" s="9">
        <v>49519</v>
      </c>
      <c r="J1654" s="9">
        <f>'[1]Rates for Discussion'!$D$5</f>
        <v>1132.1250513717666</v>
      </c>
      <c r="K1654" s="9">
        <f t="shared" si="63"/>
        <v>28030.850209439257</v>
      </c>
      <c r="N1654" s="12"/>
      <c r="O1654" s="13"/>
      <c r="P1654" s="13"/>
      <c r="Q1654" s="13"/>
      <c r="R1654" s="13"/>
    </row>
    <row r="1655" spans="1:18" x14ac:dyDescent="0.25">
      <c r="A1655" s="7">
        <v>2666</v>
      </c>
      <c r="B1655" s="7">
        <v>2013</v>
      </c>
      <c r="C1655" s="8" t="s">
        <v>81</v>
      </c>
      <c r="D1655" s="8" t="s">
        <v>165</v>
      </c>
      <c r="E1655" s="8" t="s">
        <v>38</v>
      </c>
      <c r="F1655" s="7" t="s">
        <v>39</v>
      </c>
      <c r="G1655" s="8" t="s">
        <v>22</v>
      </c>
      <c r="H1655" s="8" t="s">
        <v>81</v>
      </c>
      <c r="I1655" s="9">
        <v>104948</v>
      </c>
      <c r="J1655" s="9">
        <f>'[1]Rates for Discussion'!$D$5</f>
        <v>1132.1250513717666</v>
      </c>
      <c r="K1655" s="9">
        <f t="shared" si="63"/>
        <v>59407.129945682078</v>
      </c>
      <c r="N1655" s="12"/>
      <c r="O1655" s="13"/>
      <c r="P1655" s="13"/>
      <c r="Q1655" s="13"/>
      <c r="R1655" s="13"/>
    </row>
    <row r="1656" spans="1:18" x14ac:dyDescent="0.25">
      <c r="A1656" s="7">
        <v>2667</v>
      </c>
      <c r="B1656" s="7">
        <v>2013</v>
      </c>
      <c r="C1656" s="8" t="s">
        <v>253</v>
      </c>
      <c r="D1656" s="8" t="s">
        <v>165</v>
      </c>
      <c r="E1656" s="8" t="s">
        <v>38</v>
      </c>
      <c r="F1656" s="7" t="s">
        <v>39</v>
      </c>
      <c r="G1656" s="8" t="s">
        <v>22</v>
      </c>
      <c r="H1656" s="8" t="s">
        <v>253</v>
      </c>
      <c r="I1656" s="9">
        <v>172219</v>
      </c>
      <c r="J1656" s="9">
        <f>'[1]Rates for Discussion'!$D$5</f>
        <v>1132.1250513717666</v>
      </c>
      <c r="K1656" s="9">
        <f t="shared" si="63"/>
        <v>97486.722111097144</v>
      </c>
      <c r="N1656" s="12"/>
      <c r="O1656" s="13"/>
      <c r="P1656" s="13"/>
      <c r="Q1656" s="13"/>
      <c r="R1656" s="13"/>
    </row>
    <row r="1657" spans="1:18" x14ac:dyDescent="0.25">
      <c r="A1657" s="7">
        <v>2668</v>
      </c>
      <c r="B1657" s="7">
        <v>2013</v>
      </c>
      <c r="C1657" s="8" t="s">
        <v>254</v>
      </c>
      <c r="D1657" s="8" t="s">
        <v>165</v>
      </c>
      <c r="E1657" s="8" t="s">
        <v>38</v>
      </c>
      <c r="F1657" s="7" t="s">
        <v>39</v>
      </c>
      <c r="G1657" s="8" t="s">
        <v>22</v>
      </c>
      <c r="H1657" s="8" t="s">
        <v>254</v>
      </c>
      <c r="I1657" s="9">
        <v>5800</v>
      </c>
      <c r="J1657" s="9">
        <f>'[1]Rates for Discussion'!$D$5</f>
        <v>1132.1250513717666</v>
      </c>
      <c r="K1657" s="9">
        <f t="shared" si="63"/>
        <v>3283.1626489781233</v>
      </c>
      <c r="N1657" s="12"/>
      <c r="O1657" s="13"/>
      <c r="P1657" s="13"/>
      <c r="Q1657" s="13"/>
      <c r="R1657" s="13"/>
    </row>
    <row r="1658" spans="1:18" x14ac:dyDescent="0.25">
      <c r="A1658" s="7">
        <v>2669</v>
      </c>
      <c r="B1658" s="7">
        <v>2013</v>
      </c>
      <c r="C1658" s="8" t="s">
        <v>255</v>
      </c>
      <c r="D1658" s="8" t="s">
        <v>165</v>
      </c>
      <c r="E1658" s="8" t="s">
        <v>38</v>
      </c>
      <c r="F1658" s="7" t="s">
        <v>39</v>
      </c>
      <c r="G1658" s="8" t="s">
        <v>22</v>
      </c>
      <c r="H1658" s="8" t="s">
        <v>255</v>
      </c>
      <c r="I1658" s="9">
        <v>97683</v>
      </c>
      <c r="J1658" s="9">
        <f>'[1]Rates for Discussion'!$D$5</f>
        <v>1132.1250513717666</v>
      </c>
      <c r="K1658" s="9">
        <f t="shared" si="63"/>
        <v>55294.685696574139</v>
      </c>
      <c r="N1658" s="12"/>
      <c r="O1658" s="13"/>
      <c r="P1658" s="13"/>
      <c r="Q1658" s="13"/>
      <c r="R1658" s="13"/>
    </row>
    <row r="1659" spans="1:18" x14ac:dyDescent="0.25">
      <c r="A1659" s="7">
        <v>2670</v>
      </c>
      <c r="B1659" s="7">
        <v>2013</v>
      </c>
      <c r="C1659" s="8" t="s">
        <v>83</v>
      </c>
      <c r="D1659" s="8" t="s">
        <v>165</v>
      </c>
      <c r="E1659" s="8" t="s">
        <v>38</v>
      </c>
      <c r="F1659" s="7" t="s">
        <v>39</v>
      </c>
      <c r="G1659" s="8" t="s">
        <v>22</v>
      </c>
      <c r="H1659" s="8" t="s">
        <v>83</v>
      </c>
      <c r="I1659" s="9">
        <v>1129071</v>
      </c>
      <c r="J1659" s="9">
        <f>'[1]Rates for Discussion'!$D$5</f>
        <v>1132.1250513717666</v>
      </c>
      <c r="K1659" s="9">
        <f t="shared" si="63"/>
        <v>639124.78193868604</v>
      </c>
      <c r="N1659" s="12"/>
      <c r="O1659" s="13"/>
      <c r="P1659" s="13"/>
      <c r="Q1659" s="13"/>
      <c r="R1659" s="13"/>
    </row>
    <row r="1660" spans="1:18" x14ac:dyDescent="0.25">
      <c r="A1660" s="7">
        <v>2671</v>
      </c>
      <c r="B1660" s="7">
        <v>2013</v>
      </c>
      <c r="C1660" s="8" t="s">
        <v>257</v>
      </c>
      <c r="D1660" s="8" t="s">
        <v>165</v>
      </c>
      <c r="E1660" s="8" t="s">
        <v>38</v>
      </c>
      <c r="F1660" s="7" t="s">
        <v>39</v>
      </c>
      <c r="G1660" s="8" t="s">
        <v>22</v>
      </c>
      <c r="H1660" s="8" t="s">
        <v>257</v>
      </c>
      <c r="I1660" s="9">
        <v>681</v>
      </c>
      <c r="J1660" s="9">
        <f>'[1]Rates for Discussion'!$D$5</f>
        <v>1132.1250513717666</v>
      </c>
      <c r="K1660" s="9">
        <f t="shared" si="63"/>
        <v>385.4885799920865</v>
      </c>
      <c r="N1660" s="12"/>
      <c r="O1660" s="13"/>
      <c r="P1660" s="13"/>
      <c r="Q1660" s="13"/>
      <c r="R1660" s="13"/>
    </row>
    <row r="1661" spans="1:18" x14ac:dyDescent="0.25">
      <c r="A1661" s="7">
        <v>2673</v>
      </c>
      <c r="B1661" s="7">
        <v>2013</v>
      </c>
      <c r="C1661" s="8" t="s">
        <v>260</v>
      </c>
      <c r="D1661" s="8" t="s">
        <v>165</v>
      </c>
      <c r="E1661" s="8" t="s">
        <v>38</v>
      </c>
      <c r="F1661" s="7" t="s">
        <v>39</v>
      </c>
      <c r="G1661" s="8" t="s">
        <v>22</v>
      </c>
      <c r="H1661" s="8" t="s">
        <v>260</v>
      </c>
      <c r="I1661" s="9">
        <v>60816</v>
      </c>
      <c r="J1661" s="9">
        <f>'[1]Rates for Discussion'!$D$5</f>
        <v>1132.1250513717666</v>
      </c>
      <c r="K1661" s="9">
        <f t="shared" si="63"/>
        <v>34425.65856211268</v>
      </c>
      <c r="N1661" s="12"/>
      <c r="O1661" s="13"/>
      <c r="P1661" s="13"/>
      <c r="Q1661" s="13"/>
      <c r="R1661" s="13"/>
    </row>
    <row r="1662" spans="1:18" x14ac:dyDescent="0.25">
      <c r="A1662" s="7">
        <v>2674</v>
      </c>
      <c r="B1662" s="7">
        <v>2013</v>
      </c>
      <c r="C1662" s="8" t="s">
        <v>262</v>
      </c>
      <c r="D1662" s="8" t="s">
        <v>165</v>
      </c>
      <c r="E1662" s="8" t="s">
        <v>38</v>
      </c>
      <c r="F1662" s="7" t="s">
        <v>39</v>
      </c>
      <c r="G1662" s="8" t="s">
        <v>22</v>
      </c>
      <c r="H1662" s="8" t="s">
        <v>262</v>
      </c>
      <c r="I1662" s="9">
        <v>262136</v>
      </c>
      <c r="J1662" s="9">
        <f>'[1]Rates for Discussion'!$D$5</f>
        <v>1132.1250513717666</v>
      </c>
      <c r="K1662" s="9">
        <f t="shared" si="63"/>
        <v>148385.36623319471</v>
      </c>
      <c r="N1662" s="12"/>
      <c r="O1662" s="13"/>
      <c r="P1662" s="13"/>
      <c r="Q1662" s="13"/>
      <c r="R1662" s="13"/>
    </row>
    <row r="1663" spans="1:18" x14ac:dyDescent="0.25">
      <c r="A1663" s="7">
        <v>2676</v>
      </c>
      <c r="B1663" s="7">
        <v>2013</v>
      </c>
      <c r="C1663" s="8" t="s">
        <v>76</v>
      </c>
      <c r="D1663" s="8" t="s">
        <v>65</v>
      </c>
      <c r="E1663" s="8" t="s">
        <v>38</v>
      </c>
      <c r="F1663" s="7" t="s">
        <v>39</v>
      </c>
      <c r="G1663" s="8" t="s">
        <v>22</v>
      </c>
      <c r="H1663" s="8" t="s">
        <v>76</v>
      </c>
      <c r="I1663" s="9">
        <v>413000</v>
      </c>
      <c r="J1663" s="9">
        <f>'[1]Rates for Discussion'!$D$5</f>
        <v>1132.1250513717666</v>
      </c>
      <c r="K1663" s="9">
        <f t="shared" si="63"/>
        <v>233783.8231082698</v>
      </c>
      <c r="N1663" s="12"/>
      <c r="O1663" s="13"/>
      <c r="P1663" s="13"/>
      <c r="Q1663" s="13"/>
      <c r="R1663" s="13"/>
    </row>
    <row r="1664" spans="1:18" x14ac:dyDescent="0.25">
      <c r="A1664" s="7">
        <v>2678</v>
      </c>
      <c r="B1664" s="7">
        <v>2013</v>
      </c>
      <c r="C1664" s="8" t="s">
        <v>72</v>
      </c>
      <c r="D1664" s="8" t="s">
        <v>84</v>
      </c>
      <c r="E1664" s="8" t="s">
        <v>38</v>
      </c>
      <c r="F1664" s="7" t="s">
        <v>39</v>
      </c>
      <c r="G1664" s="8" t="s">
        <v>22</v>
      </c>
      <c r="H1664" s="8" t="s">
        <v>72</v>
      </c>
      <c r="I1664" s="9">
        <v>47848.936999999998</v>
      </c>
      <c r="J1664" s="9">
        <f>'[1]Rates for Discussion'!$D$5</f>
        <v>1132.1250513717666</v>
      </c>
      <c r="K1664" s="9">
        <f t="shared" si="63"/>
        <v>27085.490129604714</v>
      </c>
      <c r="N1664" s="12"/>
      <c r="O1664" s="13"/>
      <c r="P1664" s="13"/>
      <c r="Q1664" s="13"/>
      <c r="R1664" s="13"/>
    </row>
    <row r="1665" spans="1:18" x14ac:dyDescent="0.25">
      <c r="A1665" s="7">
        <v>2679</v>
      </c>
      <c r="B1665" s="7">
        <v>2013</v>
      </c>
      <c r="C1665" s="8" t="s">
        <v>76</v>
      </c>
      <c r="D1665" s="8" t="s">
        <v>84</v>
      </c>
      <c r="E1665" s="8" t="s">
        <v>38</v>
      </c>
      <c r="F1665" s="7" t="s">
        <v>39</v>
      </c>
      <c r="G1665" s="8" t="s">
        <v>22</v>
      </c>
      <c r="H1665" s="8" t="s">
        <v>76</v>
      </c>
      <c r="I1665" s="9">
        <v>-413000</v>
      </c>
      <c r="J1665" s="9">
        <f>'[1]Rates for Discussion'!$D$5</f>
        <v>1132.1250513717666</v>
      </c>
      <c r="K1665" s="9">
        <f t="shared" si="63"/>
        <v>-233783.8231082698</v>
      </c>
      <c r="N1665" s="12"/>
      <c r="O1665" s="13"/>
      <c r="P1665" s="13"/>
      <c r="Q1665" s="13"/>
      <c r="R1665" s="13"/>
    </row>
    <row r="1666" spans="1:18" x14ac:dyDescent="0.25">
      <c r="A1666" s="7">
        <v>2727</v>
      </c>
      <c r="B1666" s="7">
        <v>2013</v>
      </c>
      <c r="C1666" s="8" t="s">
        <v>167</v>
      </c>
      <c r="D1666" s="8" t="s">
        <v>266</v>
      </c>
      <c r="E1666" s="8" t="s">
        <v>38</v>
      </c>
      <c r="F1666" s="7" t="s">
        <v>39</v>
      </c>
      <c r="G1666" s="8" t="s">
        <v>22</v>
      </c>
      <c r="H1666" s="8" t="s">
        <v>167</v>
      </c>
      <c r="I1666" s="9">
        <v>-45139</v>
      </c>
      <c r="J1666" s="9">
        <f>'[1]Rates for Discussion'!$D$5</f>
        <v>1132.1250513717666</v>
      </c>
      <c r="K1666" s="9">
        <f t="shared" si="63"/>
        <v>-25551.496346935084</v>
      </c>
      <c r="N1666" s="12"/>
      <c r="O1666" s="13"/>
      <c r="P1666" s="13"/>
      <c r="Q1666" s="13"/>
      <c r="R1666" s="13"/>
    </row>
    <row r="1667" spans="1:18" x14ac:dyDescent="0.25">
      <c r="A1667" s="7">
        <v>2728</v>
      </c>
      <c r="B1667" s="7">
        <v>2013</v>
      </c>
      <c r="C1667" s="8" t="s">
        <v>92</v>
      </c>
      <c r="D1667" s="8" t="s">
        <v>266</v>
      </c>
      <c r="E1667" s="8" t="s">
        <v>38</v>
      </c>
      <c r="F1667" s="7" t="s">
        <v>39</v>
      </c>
      <c r="G1667" s="8" t="s">
        <v>22</v>
      </c>
      <c r="H1667" s="8" t="s">
        <v>92</v>
      </c>
      <c r="I1667" s="9">
        <v>-35</v>
      </c>
      <c r="J1667" s="9">
        <f>'[1]Rates for Discussion'!$D$5</f>
        <v>1132.1250513717666</v>
      </c>
      <c r="K1667" s="9">
        <f t="shared" si="63"/>
        <v>-19.812188399005919</v>
      </c>
      <c r="N1667" s="12"/>
      <c r="O1667" s="13"/>
      <c r="P1667" s="13"/>
      <c r="Q1667" s="13"/>
      <c r="R1667" s="13"/>
    </row>
    <row r="1668" spans="1:18" x14ac:dyDescent="0.25">
      <c r="A1668" s="7">
        <v>2729</v>
      </c>
      <c r="B1668" s="7">
        <v>2013</v>
      </c>
      <c r="C1668" s="8" t="s">
        <v>171</v>
      </c>
      <c r="D1668" s="8" t="s">
        <v>266</v>
      </c>
      <c r="E1668" s="8" t="s">
        <v>38</v>
      </c>
      <c r="F1668" s="7" t="s">
        <v>39</v>
      </c>
      <c r="G1668" s="8" t="s">
        <v>22</v>
      </c>
      <c r="H1668" s="8" t="s">
        <v>171</v>
      </c>
      <c r="I1668" s="9">
        <v>-1762</v>
      </c>
      <c r="J1668" s="9">
        <f>'[1]Rates for Discussion'!$D$5</f>
        <v>1132.1250513717666</v>
      </c>
      <c r="K1668" s="9">
        <f t="shared" si="63"/>
        <v>-997.40217025852644</v>
      </c>
      <c r="N1668" s="12"/>
      <c r="O1668" s="13"/>
      <c r="P1668" s="13"/>
      <c r="Q1668" s="13"/>
      <c r="R1668" s="13"/>
    </row>
    <row r="1669" spans="1:18" x14ac:dyDescent="0.2">
      <c r="A1669" s="7">
        <v>2731</v>
      </c>
      <c r="B1669" s="7">
        <v>2013</v>
      </c>
      <c r="C1669" s="8" t="s">
        <v>98</v>
      </c>
      <c r="D1669" s="8" t="s">
        <v>266</v>
      </c>
      <c r="E1669" s="8" t="s">
        <v>38</v>
      </c>
      <c r="F1669" s="7" t="s">
        <v>39</v>
      </c>
      <c r="G1669" s="8" t="s">
        <v>22</v>
      </c>
      <c r="H1669" s="8" t="s">
        <v>98</v>
      </c>
      <c r="I1669" s="9">
        <v>3361355</v>
      </c>
      <c r="J1669" s="9">
        <f>'[1]Rates for Discussion'!$D$5</f>
        <v>1132.1250513717666</v>
      </c>
      <c r="K1669" s="9">
        <f t="shared" si="63"/>
        <v>1902737.1010268724</v>
      </c>
      <c r="M1669" s="14" t="s">
        <v>191</v>
      </c>
      <c r="N1669" s="12"/>
      <c r="O1669" s="13"/>
      <c r="P1669" s="13"/>
      <c r="Q1669" s="13"/>
      <c r="R1669" s="13"/>
    </row>
    <row r="1670" spans="1:18" x14ac:dyDescent="0.25">
      <c r="A1670" s="7">
        <v>2732</v>
      </c>
      <c r="B1670" s="7">
        <v>2013</v>
      </c>
      <c r="C1670" s="8" t="s">
        <v>174</v>
      </c>
      <c r="D1670" s="8" t="s">
        <v>266</v>
      </c>
      <c r="E1670" s="8" t="s">
        <v>38</v>
      </c>
      <c r="F1670" s="7" t="s">
        <v>39</v>
      </c>
      <c r="G1670" s="8" t="s">
        <v>22</v>
      </c>
      <c r="H1670" s="8" t="s">
        <v>174</v>
      </c>
      <c r="I1670" s="9">
        <v>-297433</v>
      </c>
      <c r="J1670" s="9">
        <f>'[1]Rates for Discussion'!$D$5</f>
        <v>1132.1250513717666</v>
      </c>
      <c r="K1670" s="9">
        <f t="shared" si="63"/>
        <v>-168365.67520232935</v>
      </c>
      <c r="N1670" s="12"/>
      <c r="O1670" s="13"/>
      <c r="P1670" s="13"/>
      <c r="Q1670" s="13"/>
      <c r="R1670" s="13"/>
    </row>
    <row r="1671" spans="1:18" x14ac:dyDescent="0.25">
      <c r="A1671" s="7">
        <v>2733</v>
      </c>
      <c r="B1671" s="7">
        <v>2013</v>
      </c>
      <c r="C1671" s="8" t="s">
        <v>69</v>
      </c>
      <c r="D1671" s="8" t="s">
        <v>266</v>
      </c>
      <c r="E1671" s="8" t="s">
        <v>38</v>
      </c>
      <c r="F1671" s="7" t="s">
        <v>39</v>
      </c>
      <c r="G1671" s="8" t="s">
        <v>22</v>
      </c>
      <c r="H1671" s="8" t="s">
        <v>69</v>
      </c>
      <c r="I1671" s="9">
        <v>-165628</v>
      </c>
      <c r="J1671" s="9">
        <f>'[1]Rates for Discussion'!$D$5</f>
        <v>1132.1250513717666</v>
      </c>
      <c r="K1671" s="9">
        <f t="shared" si="63"/>
        <v>-93755.804004301492</v>
      </c>
      <c r="N1671" s="12"/>
      <c r="O1671" s="13"/>
      <c r="P1671" s="13"/>
      <c r="Q1671" s="13"/>
      <c r="R1671" s="13"/>
    </row>
    <row r="1672" spans="1:18" x14ac:dyDescent="0.25">
      <c r="A1672" s="7">
        <v>2734</v>
      </c>
      <c r="B1672" s="7">
        <v>2013</v>
      </c>
      <c r="C1672" s="8" t="s">
        <v>175</v>
      </c>
      <c r="D1672" s="8" t="s">
        <v>266</v>
      </c>
      <c r="E1672" s="8" t="s">
        <v>38</v>
      </c>
      <c r="F1672" s="7" t="s">
        <v>39</v>
      </c>
      <c r="G1672" s="8" t="s">
        <v>22</v>
      </c>
      <c r="H1672" s="8" t="s">
        <v>175</v>
      </c>
      <c r="I1672" s="9">
        <v>-65</v>
      </c>
      <c r="J1672" s="9">
        <f>'[1]Rates for Discussion'!$D$5</f>
        <v>1132.1250513717666</v>
      </c>
      <c r="K1672" s="9">
        <f t="shared" si="63"/>
        <v>-36.794064169582413</v>
      </c>
      <c r="N1672" s="12"/>
      <c r="O1672" s="13"/>
      <c r="P1672" s="13"/>
      <c r="Q1672" s="13"/>
      <c r="R1672" s="13"/>
    </row>
    <row r="1673" spans="1:18" x14ac:dyDescent="0.25">
      <c r="A1673" s="7">
        <v>2735</v>
      </c>
      <c r="B1673" s="7">
        <v>2013</v>
      </c>
      <c r="C1673" s="8" t="s">
        <v>176</v>
      </c>
      <c r="D1673" s="8" t="s">
        <v>266</v>
      </c>
      <c r="E1673" s="8" t="s">
        <v>38</v>
      </c>
      <c r="F1673" s="7" t="s">
        <v>39</v>
      </c>
      <c r="G1673" s="8" t="s">
        <v>22</v>
      </c>
      <c r="H1673" s="8" t="s">
        <v>176</v>
      </c>
      <c r="I1673" s="9">
        <v>-800</v>
      </c>
      <c r="J1673" s="9">
        <f>'[1]Rates for Discussion'!$D$5</f>
        <v>1132.1250513717666</v>
      </c>
      <c r="K1673" s="9">
        <f t="shared" si="63"/>
        <v>-452.85002054870665</v>
      </c>
      <c r="N1673" s="12"/>
      <c r="O1673" s="13"/>
      <c r="P1673" s="13"/>
      <c r="Q1673" s="13"/>
      <c r="R1673" s="13"/>
    </row>
    <row r="1674" spans="1:18" x14ac:dyDescent="0.25">
      <c r="A1674" s="7">
        <v>2736</v>
      </c>
      <c r="B1674" s="7">
        <v>2013</v>
      </c>
      <c r="C1674" s="8" t="s">
        <v>177</v>
      </c>
      <c r="D1674" s="8" t="s">
        <v>266</v>
      </c>
      <c r="E1674" s="8" t="s">
        <v>38</v>
      </c>
      <c r="F1674" s="7" t="s">
        <v>39</v>
      </c>
      <c r="G1674" s="8" t="s">
        <v>22</v>
      </c>
      <c r="H1674" s="8" t="s">
        <v>177</v>
      </c>
      <c r="I1674" s="9">
        <v>-2200</v>
      </c>
      <c r="J1674" s="9">
        <f>'[1]Rates for Discussion'!$D$5</f>
        <v>1132.1250513717666</v>
      </c>
      <c r="K1674" s="9">
        <f t="shared" si="63"/>
        <v>-1245.3375565089432</v>
      </c>
      <c r="N1674" s="12"/>
      <c r="O1674" s="13"/>
      <c r="P1674" s="13"/>
      <c r="Q1674" s="13"/>
      <c r="R1674" s="13"/>
    </row>
    <row r="1675" spans="1:18" x14ac:dyDescent="0.25">
      <c r="A1675" s="7">
        <v>2737</v>
      </c>
      <c r="B1675" s="7">
        <v>2013</v>
      </c>
      <c r="C1675" s="8" t="s">
        <v>179</v>
      </c>
      <c r="D1675" s="8" t="s">
        <v>266</v>
      </c>
      <c r="E1675" s="8" t="s">
        <v>38</v>
      </c>
      <c r="F1675" s="7" t="s">
        <v>39</v>
      </c>
      <c r="G1675" s="8" t="s">
        <v>22</v>
      </c>
      <c r="H1675" s="8" t="s">
        <v>179</v>
      </c>
      <c r="I1675" s="9">
        <v>-8579</v>
      </c>
      <c r="J1675" s="9">
        <f>'[1]Rates for Discussion'!$D$5</f>
        <v>1132.1250513717666</v>
      </c>
      <c r="K1675" s="9">
        <f t="shared" si="63"/>
        <v>-4856.2504078591928</v>
      </c>
      <c r="N1675" s="12"/>
      <c r="O1675" s="13"/>
      <c r="P1675" s="13"/>
      <c r="Q1675" s="13"/>
      <c r="R1675" s="13"/>
    </row>
    <row r="1676" spans="1:18" x14ac:dyDescent="0.25">
      <c r="A1676" s="7">
        <v>2738</v>
      </c>
      <c r="B1676" s="7">
        <v>2013</v>
      </c>
      <c r="C1676" s="8" t="s">
        <v>181</v>
      </c>
      <c r="D1676" s="8" t="s">
        <v>266</v>
      </c>
      <c r="E1676" s="8" t="s">
        <v>38</v>
      </c>
      <c r="F1676" s="7" t="s">
        <v>39</v>
      </c>
      <c r="G1676" s="8" t="s">
        <v>22</v>
      </c>
      <c r="H1676" s="8" t="s">
        <v>181</v>
      </c>
      <c r="I1676" s="9">
        <v>-390795</v>
      </c>
      <c r="J1676" s="9">
        <f>'[1]Rates for Discussion'!$D$5</f>
        <v>1132.1250513717666</v>
      </c>
      <c r="K1676" s="9">
        <f t="shared" ref="K1676:K1707" si="64">(I1676*J1676)/2000</f>
        <v>-221214.40472541479</v>
      </c>
      <c r="N1676" s="12"/>
      <c r="O1676" s="13"/>
      <c r="P1676" s="13"/>
      <c r="Q1676" s="13"/>
      <c r="R1676" s="13"/>
    </row>
    <row r="1677" spans="1:18" x14ac:dyDescent="0.25">
      <c r="A1677" s="7">
        <v>2739</v>
      </c>
      <c r="B1677" s="7">
        <v>2013</v>
      </c>
      <c r="C1677" s="8" t="s">
        <v>70</v>
      </c>
      <c r="D1677" s="8" t="s">
        <v>266</v>
      </c>
      <c r="E1677" s="8" t="s">
        <v>38</v>
      </c>
      <c r="F1677" s="7" t="s">
        <v>39</v>
      </c>
      <c r="G1677" s="8" t="s">
        <v>22</v>
      </c>
      <c r="H1677" s="8" t="s">
        <v>70</v>
      </c>
      <c r="I1677" s="9">
        <v>-158112</v>
      </c>
      <c r="J1677" s="9">
        <f>'[1]Rates for Discussion'!$D$5</f>
        <v>1132.1250513717666</v>
      </c>
      <c r="K1677" s="9">
        <f t="shared" si="64"/>
        <v>-89501.278061246383</v>
      </c>
      <c r="N1677" s="12"/>
      <c r="O1677" s="13"/>
      <c r="P1677" s="13"/>
      <c r="Q1677" s="13"/>
      <c r="R1677" s="13"/>
    </row>
    <row r="1678" spans="1:18" x14ac:dyDescent="0.25">
      <c r="A1678" s="7">
        <v>2740</v>
      </c>
      <c r="B1678" s="7">
        <v>2013</v>
      </c>
      <c r="C1678" s="8" t="s">
        <v>183</v>
      </c>
      <c r="D1678" s="8" t="s">
        <v>266</v>
      </c>
      <c r="E1678" s="8" t="s">
        <v>38</v>
      </c>
      <c r="F1678" s="7" t="s">
        <v>39</v>
      </c>
      <c r="G1678" s="8" t="s">
        <v>22</v>
      </c>
      <c r="H1678" s="8" t="s">
        <v>183</v>
      </c>
      <c r="I1678" s="9">
        <v>-25371</v>
      </c>
      <c r="J1678" s="9">
        <f>'[1]Rates for Discussion'!$D$5</f>
        <v>1132.1250513717666</v>
      </c>
      <c r="K1678" s="9">
        <f t="shared" si="64"/>
        <v>-14361.572339176544</v>
      </c>
      <c r="N1678" s="12"/>
      <c r="O1678" s="13"/>
      <c r="P1678" s="13"/>
      <c r="Q1678" s="13"/>
      <c r="R1678" s="13"/>
    </row>
    <row r="1679" spans="1:18" x14ac:dyDescent="0.25">
      <c r="A1679" s="7">
        <v>2741</v>
      </c>
      <c r="B1679" s="7">
        <v>2013</v>
      </c>
      <c r="C1679" s="8" t="s">
        <v>85</v>
      </c>
      <c r="D1679" s="8" t="s">
        <v>266</v>
      </c>
      <c r="E1679" s="8" t="s">
        <v>38</v>
      </c>
      <c r="F1679" s="7" t="s">
        <v>39</v>
      </c>
      <c r="G1679" s="8" t="s">
        <v>22</v>
      </c>
      <c r="H1679" s="8" t="s">
        <v>85</v>
      </c>
      <c r="I1679" s="9">
        <v>-60746</v>
      </c>
      <c r="J1679" s="9">
        <f>'[1]Rates for Discussion'!$D$5</f>
        <v>1132.1250513717666</v>
      </c>
      <c r="K1679" s="9">
        <f t="shared" si="64"/>
        <v>-34386.034185314667</v>
      </c>
      <c r="N1679" s="12"/>
      <c r="O1679" s="13"/>
      <c r="P1679" s="13"/>
      <c r="Q1679" s="13"/>
      <c r="R1679" s="13"/>
    </row>
    <row r="1680" spans="1:18" x14ac:dyDescent="0.25">
      <c r="A1680" s="7">
        <v>2742</v>
      </c>
      <c r="B1680" s="7">
        <v>2013</v>
      </c>
      <c r="C1680" s="8" t="s">
        <v>188</v>
      </c>
      <c r="D1680" s="8" t="s">
        <v>266</v>
      </c>
      <c r="E1680" s="8" t="s">
        <v>38</v>
      </c>
      <c r="F1680" s="7" t="s">
        <v>39</v>
      </c>
      <c r="G1680" s="8" t="s">
        <v>22</v>
      </c>
      <c r="H1680" s="8" t="s">
        <v>188</v>
      </c>
      <c r="I1680" s="9">
        <v>-18922</v>
      </c>
      <c r="J1680" s="9">
        <f>'[1]Rates for Discussion'!$D$5</f>
        <v>1132.1250513717666</v>
      </c>
      <c r="K1680" s="9">
        <f t="shared" si="64"/>
        <v>-10711.035111028285</v>
      </c>
      <c r="N1680" s="12"/>
      <c r="O1680" s="13"/>
      <c r="P1680" s="13"/>
      <c r="Q1680" s="13"/>
      <c r="R1680" s="13"/>
    </row>
    <row r="1681" spans="1:18" x14ac:dyDescent="0.25">
      <c r="A1681" s="7">
        <v>2743</v>
      </c>
      <c r="B1681" s="7">
        <v>2013</v>
      </c>
      <c r="C1681" s="8" t="s">
        <v>189</v>
      </c>
      <c r="D1681" s="8" t="s">
        <v>266</v>
      </c>
      <c r="E1681" s="8" t="s">
        <v>38</v>
      </c>
      <c r="F1681" s="7" t="s">
        <v>39</v>
      </c>
      <c r="G1681" s="8" t="s">
        <v>22</v>
      </c>
      <c r="H1681" s="8" t="s">
        <v>189</v>
      </c>
      <c r="I1681" s="9">
        <v>-5659</v>
      </c>
      <c r="J1681" s="9">
        <f>'[1]Rates for Discussion'!$D$5</f>
        <v>1132.1250513717666</v>
      </c>
      <c r="K1681" s="9">
        <f t="shared" si="64"/>
        <v>-3203.3478328564138</v>
      </c>
      <c r="N1681" s="12"/>
      <c r="O1681" s="13"/>
      <c r="P1681" s="13"/>
      <c r="Q1681" s="13"/>
      <c r="R1681" s="13"/>
    </row>
    <row r="1682" spans="1:18" x14ac:dyDescent="0.25">
      <c r="A1682" s="7">
        <v>2744</v>
      </c>
      <c r="B1682" s="7">
        <v>2013</v>
      </c>
      <c r="C1682" s="8" t="s">
        <v>71</v>
      </c>
      <c r="D1682" s="8" t="s">
        <v>266</v>
      </c>
      <c r="E1682" s="8" t="s">
        <v>38</v>
      </c>
      <c r="F1682" s="7" t="s">
        <v>39</v>
      </c>
      <c r="G1682" s="8" t="s">
        <v>22</v>
      </c>
      <c r="H1682" s="8" t="s">
        <v>71</v>
      </c>
      <c r="I1682" s="9">
        <v>-1</v>
      </c>
      <c r="J1682" s="9">
        <f>'[1]Rates for Discussion'!$D$5</f>
        <v>1132.1250513717666</v>
      </c>
      <c r="K1682" s="9">
        <f t="shared" si="64"/>
        <v>-0.56606252568588333</v>
      </c>
      <c r="N1682" s="12"/>
      <c r="O1682" s="13"/>
      <c r="P1682" s="13"/>
      <c r="Q1682" s="13"/>
      <c r="R1682" s="13"/>
    </row>
    <row r="1683" spans="1:18" x14ac:dyDescent="0.25">
      <c r="A1683" s="7">
        <v>2745</v>
      </c>
      <c r="B1683" s="7">
        <v>2013</v>
      </c>
      <c r="C1683" s="8" t="s">
        <v>192</v>
      </c>
      <c r="D1683" s="8" t="s">
        <v>266</v>
      </c>
      <c r="E1683" s="8" t="s">
        <v>38</v>
      </c>
      <c r="F1683" s="7" t="s">
        <v>39</v>
      </c>
      <c r="G1683" s="8" t="s">
        <v>22</v>
      </c>
      <c r="H1683" s="8" t="s">
        <v>192</v>
      </c>
      <c r="I1683" s="9">
        <v>-1115</v>
      </c>
      <c r="J1683" s="9">
        <f>'[1]Rates for Discussion'!$D$5</f>
        <v>1132.1250513717666</v>
      </c>
      <c r="K1683" s="9">
        <f t="shared" si="64"/>
        <v>-631.15971613975989</v>
      </c>
      <c r="N1683" s="12"/>
      <c r="O1683" s="13"/>
      <c r="P1683" s="13"/>
      <c r="Q1683" s="13"/>
      <c r="R1683" s="13"/>
    </row>
    <row r="1684" spans="1:18" x14ac:dyDescent="0.25">
      <c r="A1684" s="7">
        <v>2746</v>
      </c>
      <c r="B1684" s="7">
        <v>2013</v>
      </c>
      <c r="C1684" s="8" t="s">
        <v>193</v>
      </c>
      <c r="D1684" s="8" t="s">
        <v>266</v>
      </c>
      <c r="E1684" s="8" t="s">
        <v>38</v>
      </c>
      <c r="F1684" s="7" t="s">
        <v>39</v>
      </c>
      <c r="G1684" s="8" t="s">
        <v>22</v>
      </c>
      <c r="H1684" s="8" t="s">
        <v>193</v>
      </c>
      <c r="I1684" s="9">
        <v>8</v>
      </c>
      <c r="J1684" s="9">
        <f>'[1]Rates for Discussion'!$D$5</f>
        <v>1132.1250513717666</v>
      </c>
      <c r="K1684" s="9">
        <f t="shared" si="64"/>
        <v>4.5285002054870667</v>
      </c>
      <c r="N1684" s="12"/>
      <c r="O1684" s="13"/>
      <c r="P1684" s="13"/>
      <c r="Q1684" s="13"/>
      <c r="R1684" s="13"/>
    </row>
    <row r="1685" spans="1:18" x14ac:dyDescent="0.25">
      <c r="A1685" s="7">
        <v>2747</v>
      </c>
      <c r="B1685" s="7">
        <v>2013</v>
      </c>
      <c r="C1685" s="8" t="s">
        <v>73</v>
      </c>
      <c r="D1685" s="8" t="s">
        <v>266</v>
      </c>
      <c r="E1685" s="8" t="s">
        <v>38</v>
      </c>
      <c r="F1685" s="7" t="s">
        <v>39</v>
      </c>
      <c r="G1685" s="8" t="s">
        <v>22</v>
      </c>
      <c r="H1685" s="8" t="s">
        <v>73</v>
      </c>
      <c r="I1685" s="9">
        <v>-3025</v>
      </c>
      <c r="J1685" s="9">
        <f>'[1]Rates for Discussion'!$D$5</f>
        <v>1132.1250513717666</v>
      </c>
      <c r="K1685" s="9">
        <f t="shared" si="64"/>
        <v>-1712.3391401997969</v>
      </c>
      <c r="N1685" s="12"/>
      <c r="O1685" s="13"/>
      <c r="P1685" s="13"/>
      <c r="Q1685" s="13"/>
      <c r="R1685" s="13"/>
    </row>
    <row r="1686" spans="1:18" x14ac:dyDescent="0.25">
      <c r="A1686" s="7">
        <v>2748</v>
      </c>
      <c r="B1686" s="7">
        <v>2013</v>
      </c>
      <c r="C1686" s="8" t="s">
        <v>196</v>
      </c>
      <c r="D1686" s="8" t="s">
        <v>266</v>
      </c>
      <c r="E1686" s="8" t="s">
        <v>38</v>
      </c>
      <c r="F1686" s="7" t="s">
        <v>39</v>
      </c>
      <c r="G1686" s="8" t="s">
        <v>22</v>
      </c>
      <c r="H1686" s="8" t="s">
        <v>196</v>
      </c>
      <c r="I1686" s="9">
        <v>-40695</v>
      </c>
      <c r="J1686" s="9">
        <f>'[1]Rates for Discussion'!$D$5</f>
        <v>1132.1250513717666</v>
      </c>
      <c r="K1686" s="9">
        <f t="shared" si="64"/>
        <v>-23035.914482787022</v>
      </c>
      <c r="N1686" s="12"/>
      <c r="O1686" s="13"/>
      <c r="P1686" s="13"/>
      <c r="Q1686" s="13"/>
      <c r="R1686" s="13"/>
    </row>
    <row r="1687" spans="1:18" x14ac:dyDescent="0.25">
      <c r="A1687" s="7">
        <v>2749</v>
      </c>
      <c r="B1687" s="7">
        <v>2013</v>
      </c>
      <c r="C1687" s="8" t="s">
        <v>200</v>
      </c>
      <c r="D1687" s="8" t="s">
        <v>266</v>
      </c>
      <c r="E1687" s="8" t="s">
        <v>38</v>
      </c>
      <c r="F1687" s="7" t="s">
        <v>39</v>
      </c>
      <c r="G1687" s="8" t="s">
        <v>22</v>
      </c>
      <c r="H1687" s="8" t="s">
        <v>200</v>
      </c>
      <c r="I1687" s="9">
        <v>-35479</v>
      </c>
      <c r="J1687" s="9">
        <f>'[1]Rates for Discussion'!$D$5</f>
        <v>1132.1250513717666</v>
      </c>
      <c r="K1687" s="9">
        <f t="shared" si="64"/>
        <v>-20083.332348809454</v>
      </c>
      <c r="N1687" s="12"/>
      <c r="O1687" s="13"/>
      <c r="P1687" s="13"/>
      <c r="Q1687" s="13"/>
      <c r="R1687" s="13"/>
    </row>
    <row r="1688" spans="1:18" x14ac:dyDescent="0.25">
      <c r="A1688" s="7">
        <v>2750</v>
      </c>
      <c r="B1688" s="7">
        <v>2013</v>
      </c>
      <c r="C1688" s="8" t="s">
        <v>86</v>
      </c>
      <c r="D1688" s="8" t="s">
        <v>266</v>
      </c>
      <c r="E1688" s="8" t="s">
        <v>38</v>
      </c>
      <c r="F1688" s="7" t="s">
        <v>39</v>
      </c>
      <c r="G1688" s="8" t="s">
        <v>22</v>
      </c>
      <c r="H1688" s="8" t="s">
        <v>86</v>
      </c>
      <c r="I1688" s="9">
        <v>-34998</v>
      </c>
      <c r="J1688" s="9">
        <f>'[1]Rates for Discussion'!$D$5</f>
        <v>1132.1250513717666</v>
      </c>
      <c r="K1688" s="9">
        <f t="shared" si="64"/>
        <v>-19811.056273954546</v>
      </c>
      <c r="N1688" s="12"/>
      <c r="O1688" s="13"/>
      <c r="P1688" s="13"/>
      <c r="Q1688" s="13"/>
      <c r="R1688" s="13"/>
    </row>
    <row r="1689" spans="1:18" x14ac:dyDescent="0.25">
      <c r="A1689" s="7">
        <v>2751</v>
      </c>
      <c r="B1689" s="7">
        <v>2013</v>
      </c>
      <c r="C1689" s="8" t="s">
        <v>267</v>
      </c>
      <c r="D1689" s="8" t="s">
        <v>266</v>
      </c>
      <c r="E1689" s="8" t="s">
        <v>38</v>
      </c>
      <c r="F1689" s="7" t="s">
        <v>39</v>
      </c>
      <c r="G1689" s="8" t="s">
        <v>22</v>
      </c>
      <c r="H1689" s="8" t="s">
        <v>267</v>
      </c>
      <c r="I1689" s="9">
        <v>-144215</v>
      </c>
      <c r="J1689" s="9">
        <f>'[1]Rates for Discussion'!$D$5</f>
        <v>1132.1250513717666</v>
      </c>
      <c r="K1689" s="9">
        <f t="shared" si="64"/>
        <v>-81634.707141789666</v>
      </c>
      <c r="N1689" s="12"/>
      <c r="O1689" s="13"/>
      <c r="P1689" s="13"/>
      <c r="Q1689" s="13"/>
      <c r="R1689" s="13"/>
    </row>
    <row r="1690" spans="1:18" x14ac:dyDescent="0.25">
      <c r="A1690" s="7">
        <v>2753</v>
      </c>
      <c r="B1690" s="7">
        <v>2013</v>
      </c>
      <c r="C1690" s="8" t="s">
        <v>203</v>
      </c>
      <c r="D1690" s="8" t="s">
        <v>266</v>
      </c>
      <c r="E1690" s="8" t="s">
        <v>38</v>
      </c>
      <c r="F1690" s="7" t="s">
        <v>39</v>
      </c>
      <c r="G1690" s="8" t="s">
        <v>22</v>
      </c>
      <c r="H1690" s="8" t="s">
        <v>203</v>
      </c>
      <c r="I1690" s="9">
        <v>-26969</v>
      </c>
      <c r="J1690" s="9">
        <f>'[1]Rates for Discussion'!$D$5</f>
        <v>1132.1250513717666</v>
      </c>
      <c r="K1690" s="9">
        <f t="shared" si="64"/>
        <v>-15266.140255222586</v>
      </c>
      <c r="N1690" s="12"/>
      <c r="O1690" s="13"/>
      <c r="P1690" s="13"/>
      <c r="Q1690" s="13"/>
      <c r="R1690" s="13"/>
    </row>
    <row r="1691" spans="1:18" x14ac:dyDescent="0.25">
      <c r="A1691" s="7">
        <v>2754</v>
      </c>
      <c r="B1691" s="7">
        <v>2013</v>
      </c>
      <c r="C1691" s="8" t="s">
        <v>207</v>
      </c>
      <c r="D1691" s="8" t="s">
        <v>266</v>
      </c>
      <c r="E1691" s="8" t="s">
        <v>38</v>
      </c>
      <c r="F1691" s="7" t="s">
        <v>39</v>
      </c>
      <c r="G1691" s="8" t="s">
        <v>22</v>
      </c>
      <c r="H1691" s="8" t="s">
        <v>207</v>
      </c>
      <c r="I1691" s="9">
        <v>-646518</v>
      </c>
      <c r="J1691" s="9">
        <f>'[1]Rates for Discussion'!$D$5</f>
        <v>1132.1250513717666</v>
      </c>
      <c r="K1691" s="9">
        <f t="shared" si="64"/>
        <v>-365969.61198138591</v>
      </c>
      <c r="N1691" s="12"/>
      <c r="O1691" s="13"/>
      <c r="P1691" s="13"/>
      <c r="Q1691" s="13"/>
      <c r="R1691" s="13"/>
    </row>
    <row r="1692" spans="1:18" x14ac:dyDescent="0.25">
      <c r="A1692" s="7">
        <v>2755</v>
      </c>
      <c r="B1692" s="7">
        <v>2013</v>
      </c>
      <c r="C1692" s="8" t="s">
        <v>209</v>
      </c>
      <c r="D1692" s="8" t="s">
        <v>266</v>
      </c>
      <c r="E1692" s="8" t="s">
        <v>38</v>
      </c>
      <c r="F1692" s="7" t="s">
        <v>39</v>
      </c>
      <c r="G1692" s="8" t="s">
        <v>22</v>
      </c>
      <c r="H1692" s="8" t="s">
        <v>209</v>
      </c>
      <c r="I1692" s="9">
        <v>-27009</v>
      </c>
      <c r="J1692" s="9">
        <f>'[1]Rates for Discussion'!$D$5</f>
        <v>1132.1250513717666</v>
      </c>
      <c r="K1692" s="9">
        <f t="shared" si="64"/>
        <v>-15288.782756250022</v>
      </c>
      <c r="N1692" s="12"/>
      <c r="O1692" s="13"/>
      <c r="P1692" s="13"/>
      <c r="Q1692" s="13"/>
      <c r="R1692" s="13"/>
    </row>
    <row r="1693" spans="1:18" x14ac:dyDescent="0.25">
      <c r="A1693" s="7">
        <v>2756</v>
      </c>
      <c r="B1693" s="7">
        <v>2013</v>
      </c>
      <c r="C1693" s="8" t="s">
        <v>213</v>
      </c>
      <c r="D1693" s="8" t="s">
        <v>266</v>
      </c>
      <c r="E1693" s="8" t="s">
        <v>38</v>
      </c>
      <c r="F1693" s="7" t="s">
        <v>39</v>
      </c>
      <c r="G1693" s="8" t="s">
        <v>22</v>
      </c>
      <c r="H1693" s="8" t="s">
        <v>213</v>
      </c>
      <c r="I1693" s="9">
        <v>-52425</v>
      </c>
      <c r="J1693" s="9">
        <f>'[1]Rates for Discussion'!$D$5</f>
        <v>1132.1250513717666</v>
      </c>
      <c r="K1693" s="9">
        <f t="shared" si="64"/>
        <v>-29675.827909082433</v>
      </c>
      <c r="N1693" s="12"/>
      <c r="O1693" s="13"/>
      <c r="P1693" s="13"/>
      <c r="Q1693" s="13"/>
      <c r="R1693" s="13"/>
    </row>
    <row r="1694" spans="1:18" x14ac:dyDescent="0.25">
      <c r="A1694" s="7">
        <v>2757</v>
      </c>
      <c r="B1694" s="7">
        <v>2013</v>
      </c>
      <c r="C1694" s="8" t="s">
        <v>119</v>
      </c>
      <c r="D1694" s="8" t="s">
        <v>266</v>
      </c>
      <c r="E1694" s="8" t="s">
        <v>38</v>
      </c>
      <c r="F1694" s="7" t="s">
        <v>39</v>
      </c>
      <c r="G1694" s="8" t="s">
        <v>22</v>
      </c>
      <c r="H1694" s="8" t="s">
        <v>119</v>
      </c>
      <c r="I1694" s="9">
        <v>-54818</v>
      </c>
      <c r="J1694" s="9">
        <f>'[1]Rates for Discussion'!$D$5</f>
        <v>1132.1250513717666</v>
      </c>
      <c r="K1694" s="9">
        <f t="shared" si="64"/>
        <v>-31030.415533048752</v>
      </c>
      <c r="N1694" s="12"/>
      <c r="O1694" s="13"/>
      <c r="P1694" s="13"/>
      <c r="Q1694" s="13"/>
      <c r="R1694" s="13"/>
    </row>
    <row r="1695" spans="1:18" x14ac:dyDescent="0.25">
      <c r="A1695" s="7">
        <v>2758</v>
      </c>
      <c r="B1695" s="7">
        <v>2013</v>
      </c>
      <c r="C1695" s="8" t="s">
        <v>75</v>
      </c>
      <c r="D1695" s="8" t="s">
        <v>266</v>
      </c>
      <c r="E1695" s="8" t="s">
        <v>38</v>
      </c>
      <c r="F1695" s="7" t="s">
        <v>39</v>
      </c>
      <c r="G1695" s="8" t="s">
        <v>22</v>
      </c>
      <c r="H1695" s="8" t="s">
        <v>75</v>
      </c>
      <c r="I1695" s="9">
        <v>-389258</v>
      </c>
      <c r="J1695" s="9">
        <f>'[1]Rates for Discussion'!$D$5</f>
        <v>1132.1250513717666</v>
      </c>
      <c r="K1695" s="9">
        <f t="shared" si="64"/>
        <v>-220344.36662343555</v>
      </c>
      <c r="N1695" s="12"/>
      <c r="O1695" s="13"/>
      <c r="P1695" s="13"/>
      <c r="Q1695" s="13"/>
      <c r="R1695" s="13"/>
    </row>
    <row r="1696" spans="1:18" x14ac:dyDescent="0.25">
      <c r="A1696" s="7">
        <v>2759</v>
      </c>
      <c r="B1696" s="7">
        <v>2013</v>
      </c>
      <c r="C1696" s="8" t="s">
        <v>224</v>
      </c>
      <c r="D1696" s="8" t="s">
        <v>266</v>
      </c>
      <c r="E1696" s="8" t="s">
        <v>38</v>
      </c>
      <c r="F1696" s="7" t="s">
        <v>39</v>
      </c>
      <c r="G1696" s="8" t="s">
        <v>22</v>
      </c>
      <c r="H1696" s="8" t="s">
        <v>224</v>
      </c>
      <c r="I1696" s="9">
        <v>-9</v>
      </c>
      <c r="J1696" s="9">
        <f>'[1]Rates for Discussion'!$D$5</f>
        <v>1132.1250513717666</v>
      </c>
      <c r="K1696" s="9">
        <f t="shared" si="64"/>
        <v>-5.0945627311729496</v>
      </c>
      <c r="N1696" s="12"/>
      <c r="O1696" s="13"/>
      <c r="P1696" s="13"/>
      <c r="Q1696" s="13"/>
      <c r="R1696" s="13"/>
    </row>
    <row r="1697" spans="1:18" x14ac:dyDescent="0.25">
      <c r="A1697" s="7">
        <v>2760</v>
      </c>
      <c r="B1697" s="7">
        <v>2013</v>
      </c>
      <c r="C1697" s="8" t="s">
        <v>226</v>
      </c>
      <c r="D1697" s="8" t="s">
        <v>266</v>
      </c>
      <c r="E1697" s="8" t="s">
        <v>38</v>
      </c>
      <c r="F1697" s="7" t="s">
        <v>39</v>
      </c>
      <c r="G1697" s="8" t="s">
        <v>22</v>
      </c>
      <c r="H1697" s="8" t="s">
        <v>226</v>
      </c>
      <c r="I1697" s="9">
        <v>-1181</v>
      </c>
      <c r="J1697" s="9">
        <f>'[1]Rates for Discussion'!$D$5</f>
        <v>1132.1250513717666</v>
      </c>
      <c r="K1697" s="9">
        <f t="shared" si="64"/>
        <v>-668.51984283502816</v>
      </c>
      <c r="N1697" s="12"/>
      <c r="O1697" s="13"/>
      <c r="P1697" s="13"/>
      <c r="Q1697" s="13"/>
      <c r="R1697" s="13"/>
    </row>
    <row r="1698" spans="1:18" x14ac:dyDescent="0.25">
      <c r="A1698" s="7">
        <v>2761</v>
      </c>
      <c r="B1698" s="7">
        <v>2013</v>
      </c>
      <c r="C1698" s="8" t="s">
        <v>227</v>
      </c>
      <c r="D1698" s="8" t="s">
        <v>266</v>
      </c>
      <c r="E1698" s="8" t="s">
        <v>38</v>
      </c>
      <c r="F1698" s="7" t="s">
        <v>39</v>
      </c>
      <c r="G1698" s="8" t="s">
        <v>22</v>
      </c>
      <c r="H1698" s="8" t="s">
        <v>227</v>
      </c>
      <c r="I1698" s="9">
        <v>-5999</v>
      </c>
      <c r="J1698" s="9">
        <f>'[1]Rates for Discussion'!$D$5</f>
        <v>1132.1250513717666</v>
      </c>
      <c r="K1698" s="9">
        <f t="shared" si="64"/>
        <v>-3395.8090915896137</v>
      </c>
      <c r="N1698" s="12"/>
      <c r="O1698" s="13"/>
      <c r="P1698" s="13"/>
      <c r="Q1698" s="13"/>
      <c r="R1698" s="13"/>
    </row>
    <row r="1699" spans="1:18" x14ac:dyDescent="0.25">
      <c r="A1699" s="7">
        <v>2762</v>
      </c>
      <c r="B1699" s="7">
        <v>2013</v>
      </c>
      <c r="C1699" s="8" t="s">
        <v>228</v>
      </c>
      <c r="D1699" s="8" t="s">
        <v>266</v>
      </c>
      <c r="E1699" s="8" t="s">
        <v>38</v>
      </c>
      <c r="F1699" s="7" t="s">
        <v>39</v>
      </c>
      <c r="G1699" s="8" t="s">
        <v>22</v>
      </c>
      <c r="H1699" s="8" t="s">
        <v>228</v>
      </c>
      <c r="I1699" s="9">
        <v>-6600</v>
      </c>
      <c r="J1699" s="9">
        <f>'[1]Rates for Discussion'!$D$5</f>
        <v>1132.1250513717666</v>
      </c>
      <c r="K1699" s="9">
        <f t="shared" si="64"/>
        <v>-3736.01266952683</v>
      </c>
      <c r="N1699" s="12"/>
      <c r="O1699" s="13"/>
      <c r="P1699" s="13"/>
      <c r="Q1699" s="13"/>
      <c r="R1699" s="13"/>
    </row>
    <row r="1700" spans="1:18" x14ac:dyDescent="0.25">
      <c r="A1700" s="7">
        <v>2763</v>
      </c>
      <c r="B1700" s="7">
        <v>2013</v>
      </c>
      <c r="C1700" s="8" t="s">
        <v>229</v>
      </c>
      <c r="D1700" s="8" t="s">
        <v>266</v>
      </c>
      <c r="E1700" s="8" t="s">
        <v>38</v>
      </c>
      <c r="F1700" s="7" t="s">
        <v>39</v>
      </c>
      <c r="G1700" s="8" t="s">
        <v>22</v>
      </c>
      <c r="H1700" s="8" t="s">
        <v>229</v>
      </c>
      <c r="I1700" s="9">
        <v>-23745</v>
      </c>
      <c r="J1700" s="9">
        <f>'[1]Rates for Discussion'!$D$5</f>
        <v>1132.1250513717666</v>
      </c>
      <c r="K1700" s="9">
        <f t="shared" si="64"/>
        <v>-13441.1546724113</v>
      </c>
      <c r="N1700" s="12"/>
      <c r="O1700" s="13"/>
      <c r="P1700" s="13"/>
      <c r="Q1700" s="13"/>
      <c r="R1700" s="13"/>
    </row>
    <row r="1701" spans="1:18" x14ac:dyDescent="0.25">
      <c r="A1701" s="7">
        <v>2764</v>
      </c>
      <c r="B1701" s="7">
        <v>2013</v>
      </c>
      <c r="C1701" s="8" t="s">
        <v>230</v>
      </c>
      <c r="D1701" s="8" t="s">
        <v>266</v>
      </c>
      <c r="E1701" s="8" t="s">
        <v>38</v>
      </c>
      <c r="F1701" s="7" t="s">
        <v>39</v>
      </c>
      <c r="G1701" s="8" t="s">
        <v>22</v>
      </c>
      <c r="H1701" s="8" t="s">
        <v>230</v>
      </c>
      <c r="I1701" s="9">
        <v>-83310</v>
      </c>
      <c r="J1701" s="9">
        <f>'[1]Rates for Discussion'!$D$5</f>
        <v>1132.1250513717666</v>
      </c>
      <c r="K1701" s="9">
        <f t="shared" si="64"/>
        <v>-47158.66901489094</v>
      </c>
      <c r="N1701" s="12"/>
      <c r="O1701" s="13"/>
      <c r="P1701" s="13"/>
      <c r="Q1701" s="13"/>
      <c r="R1701" s="13"/>
    </row>
    <row r="1702" spans="1:18" x14ac:dyDescent="0.25">
      <c r="A1702" s="7">
        <v>2765</v>
      </c>
      <c r="B1702" s="7">
        <v>2013</v>
      </c>
      <c r="C1702" s="8" t="s">
        <v>232</v>
      </c>
      <c r="D1702" s="8" t="s">
        <v>266</v>
      </c>
      <c r="E1702" s="8" t="s">
        <v>38</v>
      </c>
      <c r="F1702" s="7" t="s">
        <v>39</v>
      </c>
      <c r="G1702" s="8" t="s">
        <v>22</v>
      </c>
      <c r="H1702" s="8" t="s">
        <v>232</v>
      </c>
      <c r="I1702" s="9">
        <v>-2675</v>
      </c>
      <c r="J1702" s="9">
        <f>'[1]Rates for Discussion'!$D$5</f>
        <v>1132.1250513717666</v>
      </c>
      <c r="K1702" s="9">
        <f t="shared" si="64"/>
        <v>-1514.2172562097378</v>
      </c>
      <c r="N1702" s="12"/>
      <c r="O1702" s="13"/>
      <c r="P1702" s="13"/>
      <c r="Q1702" s="13"/>
      <c r="R1702" s="13"/>
    </row>
    <row r="1703" spans="1:18" x14ac:dyDescent="0.25">
      <c r="A1703" s="7">
        <v>2766</v>
      </c>
      <c r="B1703" s="7">
        <v>2013</v>
      </c>
      <c r="C1703" s="8" t="s">
        <v>235</v>
      </c>
      <c r="D1703" s="8" t="s">
        <v>266</v>
      </c>
      <c r="E1703" s="8" t="s">
        <v>38</v>
      </c>
      <c r="F1703" s="7" t="s">
        <v>39</v>
      </c>
      <c r="G1703" s="8" t="s">
        <v>22</v>
      </c>
      <c r="H1703" s="8" t="s">
        <v>235</v>
      </c>
      <c r="I1703" s="9">
        <v>-277031</v>
      </c>
      <c r="J1703" s="9">
        <f>'[1]Rates for Discussion'!$D$5</f>
        <v>1132.1250513717666</v>
      </c>
      <c r="K1703" s="9">
        <f t="shared" si="64"/>
        <v>-156816.86755328593</v>
      </c>
      <c r="N1703" s="12"/>
      <c r="O1703" s="13"/>
      <c r="P1703" s="13"/>
      <c r="Q1703" s="13"/>
      <c r="R1703" s="13"/>
    </row>
    <row r="1704" spans="1:18" x14ac:dyDescent="0.25">
      <c r="A1704" s="7">
        <v>2767</v>
      </c>
      <c r="B1704" s="7">
        <v>2013</v>
      </c>
      <c r="C1704" s="8" t="s">
        <v>239</v>
      </c>
      <c r="D1704" s="8" t="s">
        <v>266</v>
      </c>
      <c r="E1704" s="8" t="s">
        <v>38</v>
      </c>
      <c r="F1704" s="7" t="s">
        <v>39</v>
      </c>
      <c r="G1704" s="8" t="s">
        <v>22</v>
      </c>
      <c r="H1704" s="8" t="s">
        <v>239</v>
      </c>
      <c r="I1704" s="9">
        <v>-192170</v>
      </c>
      <c r="J1704" s="9">
        <f>'[1]Rates for Discussion'!$D$5</f>
        <v>1132.1250513717666</v>
      </c>
      <c r="K1704" s="9">
        <f t="shared" si="64"/>
        <v>-108780.23556105619</v>
      </c>
      <c r="N1704" s="12"/>
      <c r="O1704" s="13"/>
      <c r="P1704" s="13"/>
      <c r="Q1704" s="13"/>
      <c r="R1704" s="13"/>
    </row>
    <row r="1705" spans="1:18" x14ac:dyDescent="0.25">
      <c r="A1705" s="7">
        <v>2768</v>
      </c>
      <c r="B1705" s="7">
        <v>2013</v>
      </c>
      <c r="C1705" s="8" t="s">
        <v>78</v>
      </c>
      <c r="D1705" s="8" t="s">
        <v>266</v>
      </c>
      <c r="E1705" s="8" t="s">
        <v>38</v>
      </c>
      <c r="F1705" s="7" t="s">
        <v>39</v>
      </c>
      <c r="G1705" s="8" t="s">
        <v>22</v>
      </c>
      <c r="H1705" s="8" t="s">
        <v>78</v>
      </c>
      <c r="I1705" s="9">
        <v>-403044</v>
      </c>
      <c r="J1705" s="9">
        <f>'[1]Rates for Discussion'!$D$5</f>
        <v>1132.1250513717666</v>
      </c>
      <c r="K1705" s="9">
        <f t="shared" si="64"/>
        <v>-228148.10460254113</v>
      </c>
      <c r="N1705" s="12"/>
      <c r="O1705" s="13"/>
      <c r="P1705" s="13"/>
      <c r="Q1705" s="13"/>
      <c r="R1705" s="13"/>
    </row>
    <row r="1706" spans="1:18" x14ac:dyDescent="0.25">
      <c r="A1706" s="7">
        <v>2769</v>
      </c>
      <c r="B1706" s="7">
        <v>2013</v>
      </c>
      <c r="C1706" s="8" t="s">
        <v>242</v>
      </c>
      <c r="D1706" s="8" t="s">
        <v>266</v>
      </c>
      <c r="E1706" s="8" t="s">
        <v>38</v>
      </c>
      <c r="F1706" s="7" t="s">
        <v>39</v>
      </c>
      <c r="G1706" s="8" t="s">
        <v>22</v>
      </c>
      <c r="H1706" s="8" t="s">
        <v>242</v>
      </c>
      <c r="I1706" s="9">
        <v>-35434</v>
      </c>
      <c r="J1706" s="9">
        <f>'[1]Rates for Discussion'!$D$5</f>
        <v>1132.1250513717666</v>
      </c>
      <c r="K1706" s="9">
        <f t="shared" si="64"/>
        <v>-20057.859535153591</v>
      </c>
      <c r="N1706" s="12"/>
      <c r="O1706" s="13"/>
      <c r="P1706" s="13"/>
      <c r="Q1706" s="13"/>
      <c r="R1706" s="13"/>
    </row>
    <row r="1707" spans="1:18" x14ac:dyDescent="0.25">
      <c r="A1707" s="7">
        <v>2770</v>
      </c>
      <c r="B1707" s="7">
        <v>2013</v>
      </c>
      <c r="C1707" s="8" t="s">
        <v>244</v>
      </c>
      <c r="D1707" s="8" t="s">
        <v>266</v>
      </c>
      <c r="E1707" s="8" t="s">
        <v>38</v>
      </c>
      <c r="F1707" s="7" t="s">
        <v>39</v>
      </c>
      <c r="G1707" s="8" t="s">
        <v>22</v>
      </c>
      <c r="H1707" s="8" t="s">
        <v>244</v>
      </c>
      <c r="I1707" s="9">
        <v>-7107</v>
      </c>
      <c r="J1707" s="9">
        <f>'[1]Rates for Discussion'!$D$5</f>
        <v>1132.1250513717666</v>
      </c>
      <c r="K1707" s="9">
        <f t="shared" si="64"/>
        <v>-4023.0063700495725</v>
      </c>
      <c r="N1707" s="12"/>
      <c r="O1707" s="13"/>
      <c r="P1707" s="13"/>
      <c r="Q1707" s="13"/>
      <c r="R1707" s="13"/>
    </row>
    <row r="1708" spans="1:18" x14ac:dyDescent="0.25">
      <c r="A1708" s="7">
        <v>2771</v>
      </c>
      <c r="B1708" s="7">
        <v>2013</v>
      </c>
      <c r="C1708" s="8" t="s">
        <v>245</v>
      </c>
      <c r="D1708" s="8" t="s">
        <v>266</v>
      </c>
      <c r="E1708" s="8" t="s">
        <v>38</v>
      </c>
      <c r="F1708" s="7" t="s">
        <v>39</v>
      </c>
      <c r="G1708" s="8" t="s">
        <v>22</v>
      </c>
      <c r="H1708" s="8" t="s">
        <v>245</v>
      </c>
      <c r="I1708" s="9">
        <v>-975</v>
      </c>
      <c r="J1708" s="9">
        <f>'[1]Rates for Discussion'!$D$5</f>
        <v>1132.1250513717666</v>
      </c>
      <c r="K1708" s="9">
        <f t="shared" ref="K1708:K1722" si="65">(I1708*J1708)/2000</f>
        <v>-551.91096254373622</v>
      </c>
      <c r="N1708" s="12"/>
      <c r="O1708" s="13"/>
      <c r="P1708" s="13"/>
      <c r="Q1708" s="13"/>
      <c r="R1708" s="13"/>
    </row>
    <row r="1709" spans="1:18" x14ac:dyDescent="0.25">
      <c r="A1709" s="7">
        <v>2772</v>
      </c>
      <c r="B1709" s="7">
        <v>2013</v>
      </c>
      <c r="C1709" s="8" t="s">
        <v>79</v>
      </c>
      <c r="D1709" s="8" t="s">
        <v>266</v>
      </c>
      <c r="E1709" s="8" t="s">
        <v>38</v>
      </c>
      <c r="F1709" s="7" t="s">
        <v>39</v>
      </c>
      <c r="G1709" s="8" t="s">
        <v>22</v>
      </c>
      <c r="H1709" s="8" t="s">
        <v>79</v>
      </c>
      <c r="I1709" s="9">
        <v>-23533</v>
      </c>
      <c r="J1709" s="9">
        <f>'[1]Rates for Discussion'!$D$5</f>
        <v>1132.1250513717666</v>
      </c>
      <c r="K1709" s="9">
        <f t="shared" si="65"/>
        <v>-13321.149416965893</v>
      </c>
      <c r="N1709" s="12"/>
      <c r="O1709" s="13"/>
      <c r="P1709" s="13"/>
      <c r="Q1709" s="13"/>
      <c r="R1709" s="13"/>
    </row>
    <row r="1710" spans="1:18" x14ac:dyDescent="0.25">
      <c r="A1710" s="7">
        <v>2773</v>
      </c>
      <c r="B1710" s="7">
        <v>2013</v>
      </c>
      <c r="C1710" s="8" t="s">
        <v>80</v>
      </c>
      <c r="D1710" s="8" t="s">
        <v>266</v>
      </c>
      <c r="E1710" s="8" t="s">
        <v>38</v>
      </c>
      <c r="F1710" s="7" t="s">
        <v>39</v>
      </c>
      <c r="G1710" s="8" t="s">
        <v>22</v>
      </c>
      <c r="H1710" s="8" t="s">
        <v>80</v>
      </c>
      <c r="I1710" s="9">
        <v>-279421</v>
      </c>
      <c r="J1710" s="9">
        <f>'[1]Rates for Discussion'!$D$5</f>
        <v>1132.1250513717666</v>
      </c>
      <c r="K1710" s="9">
        <f t="shared" si="65"/>
        <v>-158169.7569896752</v>
      </c>
      <c r="N1710" s="12"/>
      <c r="O1710" s="13"/>
      <c r="P1710" s="13"/>
      <c r="Q1710" s="13"/>
      <c r="R1710" s="13"/>
    </row>
    <row r="1711" spans="1:18" x14ac:dyDescent="0.25">
      <c r="A1711" s="7">
        <v>2774</v>
      </c>
      <c r="B1711" s="7">
        <v>2013</v>
      </c>
      <c r="C1711" s="8" t="s">
        <v>248</v>
      </c>
      <c r="D1711" s="8" t="s">
        <v>266</v>
      </c>
      <c r="E1711" s="8" t="s">
        <v>38</v>
      </c>
      <c r="F1711" s="7" t="s">
        <v>39</v>
      </c>
      <c r="G1711" s="8" t="s">
        <v>22</v>
      </c>
      <c r="H1711" s="8" t="s">
        <v>248</v>
      </c>
      <c r="I1711" s="9">
        <v>-2095</v>
      </c>
      <c r="J1711" s="9">
        <f>'[1]Rates for Discussion'!$D$5</f>
        <v>1132.1250513717666</v>
      </c>
      <c r="K1711" s="9">
        <f t="shared" si="65"/>
        <v>-1185.9009913119255</v>
      </c>
      <c r="N1711" s="12"/>
      <c r="O1711" s="13"/>
      <c r="P1711" s="13"/>
      <c r="Q1711" s="13"/>
      <c r="R1711" s="13"/>
    </row>
    <row r="1712" spans="1:18" x14ac:dyDescent="0.25">
      <c r="A1712" s="7">
        <v>2775</v>
      </c>
      <c r="B1712" s="7">
        <v>2013</v>
      </c>
      <c r="C1712" s="8" t="s">
        <v>250</v>
      </c>
      <c r="D1712" s="8" t="s">
        <v>266</v>
      </c>
      <c r="E1712" s="8" t="s">
        <v>38</v>
      </c>
      <c r="F1712" s="7" t="s">
        <v>39</v>
      </c>
      <c r="G1712" s="8" t="s">
        <v>22</v>
      </c>
      <c r="H1712" s="8" t="s">
        <v>250</v>
      </c>
      <c r="I1712" s="9">
        <v>-30000</v>
      </c>
      <c r="J1712" s="9">
        <f>'[1]Rates for Discussion'!$D$5</f>
        <v>1132.1250513717666</v>
      </c>
      <c r="K1712" s="9">
        <f t="shared" si="65"/>
        <v>-16981.875770576498</v>
      </c>
      <c r="N1712" s="12"/>
      <c r="O1712" s="13"/>
      <c r="P1712" s="13"/>
      <c r="Q1712" s="13"/>
      <c r="R1712" s="13"/>
    </row>
    <row r="1713" spans="1:19" x14ac:dyDescent="0.25">
      <c r="A1713" s="7">
        <v>2776</v>
      </c>
      <c r="B1713" s="7">
        <v>2013</v>
      </c>
      <c r="C1713" s="8" t="s">
        <v>251</v>
      </c>
      <c r="D1713" s="8" t="s">
        <v>266</v>
      </c>
      <c r="E1713" s="8" t="s">
        <v>38</v>
      </c>
      <c r="F1713" s="7" t="s">
        <v>39</v>
      </c>
      <c r="G1713" s="8" t="s">
        <v>22</v>
      </c>
      <c r="H1713" s="8" t="s">
        <v>251</v>
      </c>
      <c r="I1713" s="9">
        <v>-175</v>
      </c>
      <c r="J1713" s="9">
        <f>'[1]Rates for Discussion'!$D$5</f>
        <v>1132.1250513717666</v>
      </c>
      <c r="K1713" s="9">
        <f t="shared" si="65"/>
        <v>-99.06094199502958</v>
      </c>
      <c r="N1713" s="12"/>
      <c r="O1713" s="13"/>
      <c r="P1713" s="13"/>
      <c r="Q1713" s="13"/>
      <c r="R1713" s="13"/>
    </row>
    <row r="1714" spans="1:19" x14ac:dyDescent="0.25">
      <c r="A1714" s="7">
        <v>2777</v>
      </c>
      <c r="B1714" s="7">
        <v>2013</v>
      </c>
      <c r="C1714" s="8" t="s">
        <v>81</v>
      </c>
      <c r="D1714" s="8" t="s">
        <v>266</v>
      </c>
      <c r="E1714" s="8" t="s">
        <v>38</v>
      </c>
      <c r="F1714" s="7" t="s">
        <v>39</v>
      </c>
      <c r="G1714" s="8" t="s">
        <v>22</v>
      </c>
      <c r="H1714" s="8" t="s">
        <v>81</v>
      </c>
      <c r="I1714" s="9">
        <v>-36049</v>
      </c>
      <c r="J1714" s="9">
        <f>'[1]Rates for Discussion'!$D$5</f>
        <v>1132.1250513717666</v>
      </c>
      <c r="K1714" s="9">
        <f t="shared" si="65"/>
        <v>-20405.987988450408</v>
      </c>
      <c r="N1714" s="12"/>
      <c r="O1714" s="13"/>
      <c r="P1714" s="13"/>
      <c r="Q1714" s="13"/>
      <c r="R1714" s="13"/>
    </row>
    <row r="1715" spans="1:19" x14ac:dyDescent="0.25">
      <c r="A1715" s="7">
        <v>2778</v>
      </c>
      <c r="B1715" s="7">
        <v>2013</v>
      </c>
      <c r="C1715" s="8" t="s">
        <v>253</v>
      </c>
      <c r="D1715" s="8" t="s">
        <v>266</v>
      </c>
      <c r="E1715" s="8" t="s">
        <v>38</v>
      </c>
      <c r="F1715" s="7" t="s">
        <v>39</v>
      </c>
      <c r="G1715" s="8" t="s">
        <v>22</v>
      </c>
      <c r="H1715" s="8" t="s">
        <v>253</v>
      </c>
      <c r="I1715" s="9">
        <v>-64235</v>
      </c>
      <c r="J1715" s="9">
        <f>'[1]Rates for Discussion'!$D$5</f>
        <v>1132.1250513717666</v>
      </c>
      <c r="K1715" s="9">
        <f t="shared" si="65"/>
        <v>-36361.026337432711</v>
      </c>
      <c r="N1715" s="12"/>
      <c r="O1715" s="13"/>
      <c r="P1715" s="13"/>
      <c r="Q1715" s="13"/>
      <c r="R1715" s="13"/>
    </row>
    <row r="1716" spans="1:19" x14ac:dyDescent="0.25">
      <c r="A1716" s="7">
        <v>2779</v>
      </c>
      <c r="B1716" s="7">
        <v>2013</v>
      </c>
      <c r="C1716" s="8" t="s">
        <v>254</v>
      </c>
      <c r="D1716" s="8" t="s">
        <v>266</v>
      </c>
      <c r="E1716" s="8" t="s">
        <v>38</v>
      </c>
      <c r="F1716" s="7" t="s">
        <v>39</v>
      </c>
      <c r="G1716" s="8" t="s">
        <v>22</v>
      </c>
      <c r="H1716" s="8" t="s">
        <v>254</v>
      </c>
      <c r="I1716" s="9">
        <v>-870</v>
      </c>
      <c r="J1716" s="9">
        <f>'[1]Rates for Discussion'!$D$5</f>
        <v>1132.1250513717666</v>
      </c>
      <c r="K1716" s="9">
        <f t="shared" si="65"/>
        <v>-492.47439734671849</v>
      </c>
      <c r="N1716" s="12"/>
      <c r="O1716" s="13"/>
      <c r="P1716" s="13"/>
      <c r="Q1716" s="13"/>
      <c r="R1716" s="13"/>
    </row>
    <row r="1717" spans="1:19" x14ac:dyDescent="0.25">
      <c r="A1717" s="7">
        <v>2780</v>
      </c>
      <c r="B1717" s="7">
        <v>2013</v>
      </c>
      <c r="C1717" s="8" t="s">
        <v>255</v>
      </c>
      <c r="D1717" s="8" t="s">
        <v>266</v>
      </c>
      <c r="E1717" s="8" t="s">
        <v>38</v>
      </c>
      <c r="F1717" s="7" t="s">
        <v>39</v>
      </c>
      <c r="G1717" s="8" t="s">
        <v>22</v>
      </c>
      <c r="H1717" s="8" t="s">
        <v>255</v>
      </c>
      <c r="I1717" s="9">
        <v>-43118</v>
      </c>
      <c r="J1717" s="9">
        <f>'[1]Rates for Discussion'!$D$5</f>
        <v>1132.1250513717666</v>
      </c>
      <c r="K1717" s="9">
        <f t="shared" si="65"/>
        <v>-24407.483982523918</v>
      </c>
      <c r="N1717" s="12"/>
      <c r="O1717" s="13"/>
      <c r="P1717" s="13"/>
      <c r="Q1717" s="13"/>
      <c r="R1717" s="13"/>
    </row>
    <row r="1718" spans="1:19" x14ac:dyDescent="0.25">
      <c r="A1718" s="7">
        <v>2781</v>
      </c>
      <c r="B1718" s="7">
        <v>2013</v>
      </c>
      <c r="C1718" s="8" t="s">
        <v>83</v>
      </c>
      <c r="D1718" s="8" t="s">
        <v>266</v>
      </c>
      <c r="E1718" s="8" t="s">
        <v>38</v>
      </c>
      <c r="F1718" s="7" t="s">
        <v>39</v>
      </c>
      <c r="G1718" s="8" t="s">
        <v>22</v>
      </c>
      <c r="H1718" s="8" t="s">
        <v>83</v>
      </c>
      <c r="I1718" s="9">
        <v>-391631</v>
      </c>
      <c r="J1718" s="9">
        <f>'[1]Rates for Discussion'!$D$5</f>
        <v>1132.1250513717666</v>
      </c>
      <c r="K1718" s="9">
        <f t="shared" si="65"/>
        <v>-221687.63299688816</v>
      </c>
      <c r="N1718" s="12"/>
      <c r="O1718" s="13"/>
      <c r="P1718" s="13"/>
      <c r="Q1718" s="13"/>
      <c r="R1718" s="13"/>
    </row>
    <row r="1719" spans="1:19" x14ac:dyDescent="0.25">
      <c r="A1719" s="7">
        <v>2782</v>
      </c>
      <c r="B1719" s="7">
        <v>2013</v>
      </c>
      <c r="C1719" s="8" t="s">
        <v>256</v>
      </c>
      <c r="D1719" s="8" t="s">
        <v>266</v>
      </c>
      <c r="E1719" s="8" t="s">
        <v>38</v>
      </c>
      <c r="F1719" s="7" t="s">
        <v>39</v>
      </c>
      <c r="G1719" s="8" t="s">
        <v>22</v>
      </c>
      <c r="H1719" s="8" t="s">
        <v>256</v>
      </c>
      <c r="I1719" s="9">
        <v>-3692</v>
      </c>
      <c r="J1719" s="9">
        <f>'[1]Rates for Discussion'!$D$5</f>
        <v>1132.1250513717666</v>
      </c>
      <c r="K1719" s="9">
        <f t="shared" si="65"/>
        <v>-2089.9028448322811</v>
      </c>
      <c r="N1719" s="12"/>
      <c r="O1719" s="13"/>
      <c r="P1719" s="13"/>
      <c r="Q1719" s="13"/>
      <c r="R1719" s="13"/>
    </row>
    <row r="1720" spans="1:19" x14ac:dyDescent="0.25">
      <c r="A1720" s="7">
        <v>2783</v>
      </c>
      <c r="B1720" s="7">
        <v>2013</v>
      </c>
      <c r="C1720" s="8" t="s">
        <v>257</v>
      </c>
      <c r="D1720" s="8" t="s">
        <v>266</v>
      </c>
      <c r="E1720" s="8" t="s">
        <v>38</v>
      </c>
      <c r="F1720" s="7" t="s">
        <v>39</v>
      </c>
      <c r="G1720" s="8" t="s">
        <v>22</v>
      </c>
      <c r="H1720" s="8" t="s">
        <v>257</v>
      </c>
      <c r="I1720" s="9">
        <v>-27429</v>
      </c>
      <c r="J1720" s="9">
        <f>'[1]Rates for Discussion'!$D$5</f>
        <v>1132.1250513717666</v>
      </c>
      <c r="K1720" s="9">
        <f t="shared" si="65"/>
        <v>-15526.529017038094</v>
      </c>
      <c r="N1720" s="12"/>
      <c r="O1720" s="13"/>
      <c r="P1720" s="13"/>
      <c r="Q1720" s="13"/>
      <c r="R1720" s="13"/>
    </row>
    <row r="1721" spans="1:19" x14ac:dyDescent="0.25">
      <c r="A1721" s="7">
        <v>2784</v>
      </c>
      <c r="B1721" s="7">
        <v>2013</v>
      </c>
      <c r="C1721" s="8" t="s">
        <v>260</v>
      </c>
      <c r="D1721" s="8" t="s">
        <v>266</v>
      </c>
      <c r="E1721" s="8" t="s">
        <v>38</v>
      </c>
      <c r="F1721" s="7" t="s">
        <v>39</v>
      </c>
      <c r="G1721" s="8" t="s">
        <v>22</v>
      </c>
      <c r="H1721" s="8" t="s">
        <v>260</v>
      </c>
      <c r="I1721" s="9">
        <v>-3960</v>
      </c>
      <c r="J1721" s="9">
        <f>'[1]Rates for Discussion'!$D$5</f>
        <v>1132.1250513717666</v>
      </c>
      <c r="K1721" s="9">
        <f t="shared" si="65"/>
        <v>-2241.6076017160981</v>
      </c>
      <c r="N1721" s="12"/>
      <c r="O1721" s="13"/>
      <c r="P1721" s="13"/>
      <c r="Q1721" s="13"/>
      <c r="R1721" s="13"/>
    </row>
    <row r="1722" spans="1:19" x14ac:dyDescent="0.25">
      <c r="A1722" s="7">
        <v>2785</v>
      </c>
      <c r="B1722" s="7">
        <v>2013</v>
      </c>
      <c r="C1722" s="8" t="s">
        <v>262</v>
      </c>
      <c r="D1722" s="8" t="s">
        <v>266</v>
      </c>
      <c r="E1722" s="8" t="s">
        <v>38</v>
      </c>
      <c r="F1722" s="7" t="s">
        <v>39</v>
      </c>
      <c r="G1722" s="8" t="s">
        <v>22</v>
      </c>
      <c r="H1722" s="8" t="s">
        <v>262</v>
      </c>
      <c r="I1722" s="9">
        <v>-466011</v>
      </c>
      <c r="J1722" s="9">
        <f>'[1]Rates for Discussion'!$D$5</f>
        <v>1132.1250513717666</v>
      </c>
      <c r="K1722" s="9">
        <f t="shared" si="65"/>
        <v>-263791.3636574042</v>
      </c>
      <c r="N1722" s="12"/>
      <c r="O1722" s="13"/>
      <c r="P1722" s="13"/>
      <c r="Q1722" s="13"/>
      <c r="R1722" s="13"/>
    </row>
    <row r="1723" spans="1:19" x14ac:dyDescent="0.25">
      <c r="A1723" s="7">
        <v>2801</v>
      </c>
      <c r="B1723" s="7">
        <v>2014</v>
      </c>
      <c r="C1723" s="8" t="s">
        <v>18</v>
      </c>
      <c r="D1723" s="8" t="s">
        <v>19</v>
      </c>
      <c r="E1723" s="8" t="s">
        <v>20</v>
      </c>
      <c r="F1723" s="7" t="s">
        <v>21</v>
      </c>
      <c r="G1723" s="8" t="s">
        <v>22</v>
      </c>
      <c r="H1723" s="8" t="s">
        <v>18</v>
      </c>
      <c r="I1723" s="9">
        <v>42364.24</v>
      </c>
      <c r="J1723" s="10">
        <v>0</v>
      </c>
      <c r="K1723" s="10">
        <f>(J1723*I1723)/2000</f>
        <v>0</v>
      </c>
      <c r="L1723" s="10"/>
      <c r="M1723" s="11" t="s">
        <v>23</v>
      </c>
      <c r="N1723" s="12"/>
      <c r="O1723" s="13"/>
      <c r="P1723" s="13"/>
      <c r="Q1723" s="13"/>
      <c r="R1723" s="13"/>
    </row>
    <row r="1724" spans="1:19" x14ac:dyDescent="0.25">
      <c r="A1724" s="7">
        <v>2802</v>
      </c>
      <c r="B1724" s="7">
        <v>2014</v>
      </c>
      <c r="C1724" s="8" t="s">
        <v>24</v>
      </c>
      <c r="D1724" s="8" t="s">
        <v>19</v>
      </c>
      <c r="E1724" s="8" t="s">
        <v>20</v>
      </c>
      <c r="F1724" s="7" t="s">
        <v>21</v>
      </c>
      <c r="G1724" s="8" t="s">
        <v>22</v>
      </c>
      <c r="H1724" s="8" t="s">
        <v>24</v>
      </c>
      <c r="I1724" s="9">
        <v>429609.103</v>
      </c>
      <c r="J1724" s="10">
        <v>0</v>
      </c>
      <c r="K1724" s="10">
        <f>(J1724*I1724)/2000</f>
        <v>0</v>
      </c>
      <c r="L1724" s="10"/>
      <c r="M1724" s="11" t="s">
        <v>23</v>
      </c>
      <c r="N1724" s="12"/>
      <c r="O1724" s="13"/>
      <c r="P1724" s="13"/>
      <c r="Q1724" s="13"/>
      <c r="R1724" s="13"/>
    </row>
    <row r="1725" spans="1:19" x14ac:dyDescent="0.25">
      <c r="A1725" s="7">
        <v>2803</v>
      </c>
      <c r="B1725" s="7">
        <v>2014</v>
      </c>
      <c r="C1725" s="8" t="s">
        <v>25</v>
      </c>
      <c r="D1725" s="8" t="s">
        <v>19</v>
      </c>
      <c r="E1725" s="8" t="s">
        <v>20</v>
      </c>
      <c r="F1725" s="7" t="s">
        <v>21</v>
      </c>
      <c r="G1725" s="8" t="s">
        <v>22</v>
      </c>
      <c r="H1725" s="8" t="s">
        <v>25</v>
      </c>
      <c r="I1725" s="9">
        <v>40375.218000000001</v>
      </c>
      <c r="J1725" s="10">
        <v>0</v>
      </c>
      <c r="K1725" s="10">
        <f>(J1725*I1725)/2000</f>
        <v>0</v>
      </c>
      <c r="L1725" s="10"/>
      <c r="M1725" s="11" t="s">
        <v>23</v>
      </c>
      <c r="N1725" s="12"/>
      <c r="O1725" s="13"/>
      <c r="P1725" s="13"/>
      <c r="Q1725" s="13"/>
      <c r="R1725" s="13"/>
    </row>
    <row r="1726" spans="1:19" x14ac:dyDescent="0.25">
      <c r="A1726" s="7">
        <v>2804</v>
      </c>
      <c r="B1726" s="7">
        <v>2014</v>
      </c>
      <c r="C1726" s="8" t="s">
        <v>26</v>
      </c>
      <c r="D1726" s="8" t="s">
        <v>19</v>
      </c>
      <c r="E1726" s="8" t="s">
        <v>20</v>
      </c>
      <c r="F1726" s="7" t="s">
        <v>21</v>
      </c>
      <c r="G1726" s="8" t="s">
        <v>22</v>
      </c>
      <c r="H1726" s="8" t="s">
        <v>26</v>
      </c>
      <c r="I1726" s="9">
        <v>147766.71299999999</v>
      </c>
      <c r="J1726" s="10">
        <v>0</v>
      </c>
      <c r="K1726" s="10">
        <f>(J1726*I1726)/2000</f>
        <v>0</v>
      </c>
      <c r="L1726" s="10"/>
      <c r="M1726" s="11" t="s">
        <v>23</v>
      </c>
      <c r="N1726" s="12"/>
      <c r="O1726" s="13"/>
      <c r="P1726" s="13"/>
      <c r="Q1726" s="13"/>
      <c r="R1726" s="13"/>
    </row>
    <row r="1727" spans="1:19" x14ac:dyDescent="0.25">
      <c r="A1727" s="7">
        <v>2806</v>
      </c>
      <c r="B1727" s="7">
        <v>2014</v>
      </c>
      <c r="C1727" s="8" t="s">
        <v>27</v>
      </c>
      <c r="D1727" s="8" t="s">
        <v>19</v>
      </c>
      <c r="E1727" s="8" t="s">
        <v>20</v>
      </c>
      <c r="F1727" s="7" t="s">
        <v>21</v>
      </c>
      <c r="G1727" s="8" t="s">
        <v>22</v>
      </c>
      <c r="H1727" s="8" t="s">
        <v>27</v>
      </c>
      <c r="I1727" s="9">
        <v>340085.38099999999</v>
      </c>
      <c r="J1727" s="10">
        <v>0</v>
      </c>
      <c r="K1727" s="10">
        <f>(J1727*I1727)/2000</f>
        <v>0</v>
      </c>
      <c r="L1727" s="10"/>
      <c r="M1727" s="11" t="s">
        <v>23</v>
      </c>
      <c r="N1727" s="12"/>
      <c r="O1727" s="13"/>
      <c r="P1727" s="13"/>
      <c r="Q1727" s="13"/>
      <c r="R1727" s="13"/>
    </row>
    <row r="1728" spans="1:19" x14ac:dyDescent="0.2">
      <c r="A1728" s="7">
        <v>2809</v>
      </c>
      <c r="B1728" s="7">
        <v>2014</v>
      </c>
      <c r="C1728" s="8" t="s">
        <v>55</v>
      </c>
      <c r="D1728" s="8" t="s">
        <v>56</v>
      </c>
      <c r="E1728" s="8" t="s">
        <v>20</v>
      </c>
      <c r="F1728" s="7" t="s">
        <v>57</v>
      </c>
      <c r="G1728" s="8" t="s">
        <v>22</v>
      </c>
      <c r="H1728" s="8" t="s">
        <v>55</v>
      </c>
      <c r="I1728" s="9">
        <v>2114046</v>
      </c>
      <c r="J1728" s="9">
        <f t="shared" ref="J1728:J1739" si="66">(K1728*2000)/I1728</f>
        <v>2408.3283945337053</v>
      </c>
      <c r="K1728" s="9">
        <f t="shared" ref="K1728:K1739" si="67">L1728*1.102311</f>
        <v>2545658.5045752004</v>
      </c>
      <c r="L1728" s="9">
        <v>2309383.2000000002</v>
      </c>
      <c r="M1728" s="14"/>
      <c r="N1728" s="12"/>
      <c r="O1728" s="13"/>
      <c r="P1728" s="13"/>
      <c r="Q1728" s="13"/>
      <c r="R1728" s="13"/>
      <c r="S1728" s="7" t="s">
        <v>62</v>
      </c>
    </row>
    <row r="1729" spans="1:19" x14ac:dyDescent="0.2">
      <c r="A1729" s="7">
        <v>2810</v>
      </c>
      <c r="B1729" s="7">
        <v>2014</v>
      </c>
      <c r="C1729" s="8" t="s">
        <v>63</v>
      </c>
      <c r="D1729" s="8" t="s">
        <v>56</v>
      </c>
      <c r="E1729" s="8" t="s">
        <v>20</v>
      </c>
      <c r="F1729" s="7" t="s">
        <v>57</v>
      </c>
      <c r="G1729" s="8" t="s">
        <v>22</v>
      </c>
      <c r="H1729" s="8" t="s">
        <v>63</v>
      </c>
      <c r="I1729" s="9">
        <v>2395521</v>
      </c>
      <c r="J1729" s="9">
        <f t="shared" si="66"/>
        <v>2341.5871169972834</v>
      </c>
      <c r="K1729" s="9">
        <f t="shared" si="67"/>
        <v>2804660.5560482247</v>
      </c>
      <c r="L1729" s="9">
        <v>2544345.9749999996</v>
      </c>
      <c r="M1729" s="14"/>
      <c r="N1729" s="12"/>
      <c r="O1729" s="13"/>
      <c r="P1729" s="13"/>
      <c r="Q1729" s="13"/>
      <c r="R1729" s="13"/>
      <c r="S1729" s="7" t="s">
        <v>62</v>
      </c>
    </row>
    <row r="1730" spans="1:19" x14ac:dyDescent="0.25">
      <c r="A1730" s="7">
        <v>2811</v>
      </c>
      <c r="B1730" s="7">
        <v>2014</v>
      </c>
      <c r="C1730" s="8" t="s">
        <v>40</v>
      </c>
      <c r="D1730" s="8" t="s">
        <v>56</v>
      </c>
      <c r="E1730" s="8" t="s">
        <v>20</v>
      </c>
      <c r="F1730" s="7" t="s">
        <v>41</v>
      </c>
      <c r="G1730" s="8" t="s">
        <v>22</v>
      </c>
      <c r="H1730" s="8" t="s">
        <v>40</v>
      </c>
      <c r="I1730" s="9">
        <v>218068.82899999997</v>
      </c>
      <c r="J1730" s="9">
        <f t="shared" si="66"/>
        <v>1067.0003580483333</v>
      </c>
      <c r="K1730" s="9">
        <f t="shared" si="67"/>
        <v>116339.75931109037</v>
      </c>
      <c r="L1730" s="9">
        <v>105541.68407199997</v>
      </c>
      <c r="N1730" s="12"/>
      <c r="O1730" s="13"/>
      <c r="P1730" s="13"/>
      <c r="Q1730" s="13"/>
      <c r="R1730" s="13"/>
      <c r="S1730" s="7" t="s">
        <v>35</v>
      </c>
    </row>
    <row r="1731" spans="1:19" x14ac:dyDescent="0.25">
      <c r="A1731" s="7">
        <v>2812</v>
      </c>
      <c r="B1731" s="7">
        <v>2014</v>
      </c>
      <c r="C1731" s="8" t="s">
        <v>42</v>
      </c>
      <c r="D1731" s="8" t="s">
        <v>56</v>
      </c>
      <c r="E1731" s="8" t="s">
        <v>20</v>
      </c>
      <c r="F1731" s="7" t="s">
        <v>41</v>
      </c>
      <c r="G1731" s="8" t="s">
        <v>22</v>
      </c>
      <c r="H1731" s="8" t="s">
        <v>42</v>
      </c>
      <c r="I1731" s="9">
        <v>722557.11800000002</v>
      </c>
      <c r="J1731" s="9">
        <f t="shared" si="66"/>
        <v>1015.5714207225303</v>
      </c>
      <c r="K1731" s="9">
        <f t="shared" si="67"/>
        <v>366904.17944021849</v>
      </c>
      <c r="L1731" s="9">
        <v>332849.96651599999</v>
      </c>
      <c r="N1731" s="12"/>
      <c r="O1731" s="13"/>
      <c r="P1731" s="13"/>
      <c r="Q1731" s="13"/>
      <c r="R1731" s="13"/>
      <c r="S1731" s="7" t="s">
        <v>35</v>
      </c>
    </row>
    <row r="1732" spans="1:19" x14ac:dyDescent="0.25">
      <c r="A1732" s="7">
        <v>2813</v>
      </c>
      <c r="B1732" s="7">
        <v>2014</v>
      </c>
      <c r="C1732" s="8" t="s">
        <v>43</v>
      </c>
      <c r="D1732" s="8" t="s">
        <v>56</v>
      </c>
      <c r="E1732" s="8" t="s">
        <v>20</v>
      </c>
      <c r="F1732" s="7" t="s">
        <v>41</v>
      </c>
      <c r="G1732" s="8" t="s">
        <v>22</v>
      </c>
      <c r="H1732" s="8" t="s">
        <v>43</v>
      </c>
      <c r="I1732" s="9">
        <v>346742.94699999999</v>
      </c>
      <c r="J1732" s="9">
        <f t="shared" si="66"/>
        <v>1725.3245108965496</v>
      </c>
      <c r="K1732" s="9">
        <f t="shared" si="67"/>
        <v>299122.05271980161</v>
      </c>
      <c r="L1732" s="9">
        <v>271359.03816599998</v>
      </c>
      <c r="N1732" s="12"/>
      <c r="O1732" s="13"/>
      <c r="P1732" s="13"/>
      <c r="Q1732" s="13"/>
      <c r="R1732" s="13"/>
      <c r="S1732" s="7" t="s">
        <v>35</v>
      </c>
    </row>
    <row r="1733" spans="1:19" x14ac:dyDescent="0.25">
      <c r="A1733" s="7">
        <v>2814</v>
      </c>
      <c r="B1733" s="7">
        <v>2014</v>
      </c>
      <c r="C1733" s="8" t="s">
        <v>47</v>
      </c>
      <c r="D1733" s="8" t="s">
        <v>56</v>
      </c>
      <c r="E1733" s="8" t="s">
        <v>20</v>
      </c>
      <c r="F1733" s="7" t="s">
        <v>41</v>
      </c>
      <c r="G1733" s="8" t="s">
        <v>22</v>
      </c>
      <c r="H1733" s="8" t="s">
        <v>47</v>
      </c>
      <c r="I1733" s="9">
        <v>1029457.112</v>
      </c>
      <c r="J1733" s="9">
        <f t="shared" si="66"/>
        <v>828.58673039731809</v>
      </c>
      <c r="K1733" s="9">
        <f t="shared" si="67"/>
        <v>426497.25125817279</v>
      </c>
      <c r="L1733" s="9">
        <v>386911.90712799999</v>
      </c>
      <c r="N1733" s="12"/>
      <c r="O1733" s="13"/>
      <c r="P1733" s="13"/>
      <c r="Q1733" s="13"/>
      <c r="R1733" s="13"/>
      <c r="S1733" s="7" t="s">
        <v>35</v>
      </c>
    </row>
    <row r="1734" spans="1:19" x14ac:dyDescent="0.25">
      <c r="A1734" s="7">
        <v>2815</v>
      </c>
      <c r="B1734" s="7">
        <v>2014</v>
      </c>
      <c r="C1734" s="8" t="s">
        <v>51</v>
      </c>
      <c r="D1734" s="8" t="s">
        <v>56</v>
      </c>
      <c r="E1734" s="8" t="s">
        <v>20</v>
      </c>
      <c r="F1734" s="7" t="s">
        <v>41</v>
      </c>
      <c r="G1734" s="8" t="s">
        <v>22</v>
      </c>
      <c r="H1734" s="8" t="s">
        <v>51</v>
      </c>
      <c r="I1734" s="9">
        <v>1284786.4339999999</v>
      </c>
      <c r="J1734" s="9">
        <f t="shared" si="66"/>
        <v>871.89901865046033</v>
      </c>
      <c r="K1734" s="9">
        <f t="shared" si="67"/>
        <v>560102.01549001213</v>
      </c>
      <c r="L1734" s="9">
        <v>508116.14461799996</v>
      </c>
      <c r="N1734" s="12"/>
      <c r="O1734" s="13"/>
      <c r="P1734" s="13"/>
      <c r="Q1734" s="13"/>
      <c r="R1734" s="13"/>
      <c r="S1734" s="7" t="s">
        <v>35</v>
      </c>
    </row>
    <row r="1735" spans="1:19" x14ac:dyDescent="0.25">
      <c r="A1735" s="7">
        <v>2816</v>
      </c>
      <c r="B1735" s="7">
        <v>2014</v>
      </c>
      <c r="C1735" s="8" t="s">
        <v>52</v>
      </c>
      <c r="D1735" s="8" t="s">
        <v>56</v>
      </c>
      <c r="E1735" s="8" t="s">
        <v>20</v>
      </c>
      <c r="F1735" s="7" t="s">
        <v>41</v>
      </c>
      <c r="G1735" s="8" t="s">
        <v>22</v>
      </c>
      <c r="H1735" s="8" t="s">
        <v>52</v>
      </c>
      <c r="I1735" s="9">
        <v>446064.98</v>
      </c>
      <c r="J1735" s="9">
        <f t="shared" si="66"/>
        <v>1032.8886672668616</v>
      </c>
      <c r="K1735" s="9">
        <f t="shared" si="67"/>
        <v>230367.73135330962</v>
      </c>
      <c r="L1735" s="9">
        <v>208986.14942</v>
      </c>
      <c r="N1735" s="12"/>
      <c r="O1735" s="13"/>
      <c r="P1735" s="13"/>
      <c r="Q1735" s="13"/>
      <c r="R1735" s="13"/>
      <c r="S1735" s="7" t="s">
        <v>35</v>
      </c>
    </row>
    <row r="1736" spans="1:19" x14ac:dyDescent="0.25">
      <c r="A1736" s="7">
        <v>2819</v>
      </c>
      <c r="B1736" s="7">
        <v>2014</v>
      </c>
      <c r="C1736" s="8" t="s">
        <v>28</v>
      </c>
      <c r="D1736" s="8" t="s">
        <v>29</v>
      </c>
      <c r="E1736" s="8" t="s">
        <v>20</v>
      </c>
      <c r="F1736" s="7" t="s">
        <v>30</v>
      </c>
      <c r="G1736" s="8" t="s">
        <v>22</v>
      </c>
      <c r="H1736" s="8" t="s">
        <v>28</v>
      </c>
      <c r="I1736" s="9">
        <v>357.8</v>
      </c>
      <c r="J1736" s="9">
        <f t="shared" si="66"/>
        <v>1822.9319187566496</v>
      </c>
      <c r="K1736" s="9">
        <f t="shared" si="67"/>
        <v>326.12252026556462</v>
      </c>
      <c r="L1736" s="9">
        <v>295.8534572054208</v>
      </c>
      <c r="N1736" s="12"/>
      <c r="O1736" s="13"/>
      <c r="P1736" s="13"/>
      <c r="Q1736" s="13"/>
      <c r="R1736" s="13"/>
      <c r="S1736" s="7" t="s">
        <v>35</v>
      </c>
    </row>
    <row r="1737" spans="1:19" x14ac:dyDescent="0.25">
      <c r="A1737" s="7">
        <v>2823</v>
      </c>
      <c r="B1737" s="7">
        <v>2014</v>
      </c>
      <c r="C1737" s="8" t="s">
        <v>44</v>
      </c>
      <c r="D1737" s="8" t="s">
        <v>29</v>
      </c>
      <c r="E1737" s="8" t="s">
        <v>20</v>
      </c>
      <c r="F1737" s="7" t="s">
        <v>41</v>
      </c>
      <c r="G1737" s="8" t="s">
        <v>22</v>
      </c>
      <c r="H1737" s="8" t="s">
        <v>44</v>
      </c>
      <c r="I1737" s="9">
        <v>56804.9</v>
      </c>
      <c r="J1737" s="9">
        <f t="shared" si="66"/>
        <v>1772.0470230151398</v>
      </c>
      <c r="K1737" s="9">
        <f t="shared" si="67"/>
        <v>50330.476968836359</v>
      </c>
      <c r="L1737" s="9">
        <v>45659.053541910005</v>
      </c>
      <c r="N1737" s="12"/>
      <c r="O1737" s="13"/>
      <c r="P1737" s="13"/>
      <c r="Q1737" s="13"/>
      <c r="R1737" s="13"/>
      <c r="S1737" s="7" t="s">
        <v>35</v>
      </c>
    </row>
    <row r="1738" spans="1:19" x14ac:dyDescent="0.25">
      <c r="A1738" s="7">
        <v>2824</v>
      </c>
      <c r="B1738" s="7">
        <v>2014</v>
      </c>
      <c r="C1738" s="8" t="s">
        <v>45</v>
      </c>
      <c r="D1738" s="8" t="s">
        <v>29</v>
      </c>
      <c r="E1738" s="8" t="s">
        <v>20</v>
      </c>
      <c r="F1738" s="7" t="s">
        <v>41</v>
      </c>
      <c r="G1738" s="8" t="s">
        <v>22</v>
      </c>
      <c r="H1738" s="8" t="s">
        <v>45</v>
      </c>
      <c r="I1738" s="9">
        <v>11337.6</v>
      </c>
      <c r="J1738" s="9">
        <f t="shared" si="66"/>
        <v>1329.4098394714711</v>
      </c>
      <c r="K1738" s="9">
        <f t="shared" si="67"/>
        <v>7536.1584979958752</v>
      </c>
      <c r="L1738" s="9">
        <v>6836.6899159999994</v>
      </c>
      <c r="N1738" s="12"/>
      <c r="O1738" s="13"/>
      <c r="P1738" s="13"/>
      <c r="Q1738" s="13"/>
      <c r="R1738" s="13"/>
      <c r="S1738" s="7" t="s">
        <v>35</v>
      </c>
    </row>
    <row r="1739" spans="1:19" x14ac:dyDescent="0.25">
      <c r="A1739" s="7">
        <v>2825</v>
      </c>
      <c r="B1739" s="7">
        <v>2014</v>
      </c>
      <c r="C1739" s="8" t="s">
        <v>46</v>
      </c>
      <c r="D1739" s="8" t="s">
        <v>29</v>
      </c>
      <c r="E1739" s="8" t="s">
        <v>20</v>
      </c>
      <c r="F1739" s="7" t="s">
        <v>41</v>
      </c>
      <c r="G1739" s="8" t="s">
        <v>22</v>
      </c>
      <c r="H1739" s="8" t="s">
        <v>46</v>
      </c>
      <c r="I1739" s="9">
        <v>14347.32</v>
      </c>
      <c r="J1739" s="9">
        <f t="shared" si="66"/>
        <v>3747.2792048698875</v>
      </c>
      <c r="K1739" s="9">
        <f t="shared" si="67"/>
        <v>26881.706940806918</v>
      </c>
      <c r="L1739" s="9">
        <v>24386.681200502324</v>
      </c>
      <c r="N1739" s="12"/>
      <c r="O1739" s="13"/>
      <c r="P1739" s="13"/>
      <c r="Q1739" s="13"/>
      <c r="R1739" s="13"/>
      <c r="S1739" s="7" t="s">
        <v>35</v>
      </c>
    </row>
    <row r="1740" spans="1:19" x14ac:dyDescent="0.25">
      <c r="A1740" s="7">
        <v>2827</v>
      </c>
      <c r="B1740" s="7">
        <v>2014</v>
      </c>
      <c r="C1740" s="8" t="s">
        <v>48</v>
      </c>
      <c r="D1740" s="8" t="s">
        <v>29</v>
      </c>
      <c r="E1740" s="8" t="s">
        <v>20</v>
      </c>
      <c r="F1740" s="7" t="s">
        <v>21</v>
      </c>
      <c r="G1740" s="8" t="s">
        <v>22</v>
      </c>
      <c r="H1740" s="8" t="s">
        <v>48</v>
      </c>
      <c r="I1740" s="9">
        <v>442302.62199999997</v>
      </c>
      <c r="J1740" s="10">
        <v>0</v>
      </c>
      <c r="K1740" s="10">
        <f>(J1740*I1740)/2000</f>
        <v>0</v>
      </c>
      <c r="L1740" s="10"/>
      <c r="M1740" s="11" t="s">
        <v>49</v>
      </c>
      <c r="N1740" s="12"/>
      <c r="O1740" s="13"/>
      <c r="P1740" s="13"/>
      <c r="Q1740" s="13"/>
      <c r="R1740" s="13"/>
    </row>
    <row r="1741" spans="1:19" x14ac:dyDescent="0.25">
      <c r="A1741" s="7">
        <v>2828</v>
      </c>
      <c r="B1741" s="7">
        <v>2014</v>
      </c>
      <c r="C1741" s="8" t="s">
        <v>50</v>
      </c>
      <c r="D1741" s="8" t="s">
        <v>29</v>
      </c>
      <c r="E1741" s="8" t="s">
        <v>20</v>
      </c>
      <c r="F1741" s="7" t="s">
        <v>21</v>
      </c>
      <c r="G1741" s="8" t="s">
        <v>22</v>
      </c>
      <c r="H1741" s="8" t="s">
        <v>50</v>
      </c>
      <c r="I1741" s="9">
        <v>883474.77099999995</v>
      </c>
      <c r="J1741" s="10">
        <v>0</v>
      </c>
      <c r="K1741" s="10">
        <f>(J1741*I1741)/2000</f>
        <v>0</v>
      </c>
      <c r="L1741" s="10"/>
      <c r="M1741" s="11" t="s">
        <v>49</v>
      </c>
      <c r="N1741" s="12"/>
      <c r="O1741" s="13"/>
      <c r="P1741" s="13"/>
      <c r="Q1741" s="13"/>
      <c r="R1741" s="13"/>
    </row>
    <row r="1742" spans="1:19" x14ac:dyDescent="0.25">
      <c r="A1742" s="7">
        <v>2835</v>
      </c>
      <c r="B1742" s="7">
        <v>2014</v>
      </c>
      <c r="C1742" s="8" t="s">
        <v>53</v>
      </c>
      <c r="D1742" s="8" t="s">
        <v>29</v>
      </c>
      <c r="E1742" s="8" t="s">
        <v>20</v>
      </c>
      <c r="F1742" s="7" t="s">
        <v>41</v>
      </c>
      <c r="G1742" s="8" t="s">
        <v>22</v>
      </c>
      <c r="H1742" s="8" t="s">
        <v>53</v>
      </c>
      <c r="I1742" s="9">
        <v>24458.1</v>
      </c>
      <c r="J1742" s="9">
        <f>(K1742*2000)/I1742</f>
        <v>2653.7287919374417</v>
      </c>
      <c r="K1742" s="9">
        <f>L1742*1.102311</f>
        <v>32452.582083042569</v>
      </c>
      <c r="L1742" s="9">
        <v>29440.495543492325</v>
      </c>
      <c r="N1742" s="12"/>
      <c r="O1742" s="13"/>
      <c r="P1742" s="13"/>
      <c r="Q1742" s="13"/>
      <c r="R1742" s="13"/>
      <c r="S1742" s="7" t="s">
        <v>35</v>
      </c>
    </row>
    <row r="1743" spans="1:19" x14ac:dyDescent="0.25">
      <c r="A1743" s="7">
        <v>2836</v>
      </c>
      <c r="B1743" s="7">
        <v>2014</v>
      </c>
      <c r="C1743" s="8" t="s">
        <v>54</v>
      </c>
      <c r="D1743" s="8" t="s">
        <v>29</v>
      </c>
      <c r="E1743" s="8" t="s">
        <v>20</v>
      </c>
      <c r="F1743" s="7" t="s">
        <v>21</v>
      </c>
      <c r="G1743" s="8" t="s">
        <v>22</v>
      </c>
      <c r="H1743" s="8" t="s">
        <v>54</v>
      </c>
      <c r="I1743" s="9">
        <v>649976.24100000004</v>
      </c>
      <c r="J1743" s="10">
        <v>0</v>
      </c>
      <c r="K1743" s="10">
        <f>(J1743*I1743)/2000</f>
        <v>0</v>
      </c>
      <c r="L1743" s="10"/>
      <c r="M1743" s="11" t="s">
        <v>49</v>
      </c>
      <c r="N1743" s="12"/>
      <c r="O1743" s="13"/>
      <c r="P1743" s="13"/>
      <c r="Q1743" s="13"/>
      <c r="R1743" s="13"/>
    </row>
    <row r="1744" spans="1:19" x14ac:dyDescent="0.25">
      <c r="A1744" s="7">
        <v>2838</v>
      </c>
      <c r="B1744" s="7">
        <v>2014</v>
      </c>
      <c r="C1744" s="8" t="s">
        <v>89</v>
      </c>
      <c r="D1744" s="8" t="s">
        <v>90</v>
      </c>
      <c r="E1744" s="8" t="s">
        <v>91</v>
      </c>
      <c r="F1744" s="7" t="s">
        <v>21</v>
      </c>
      <c r="G1744" s="8" t="s">
        <v>22</v>
      </c>
      <c r="H1744" s="8" t="s">
        <v>89</v>
      </c>
      <c r="I1744" s="9">
        <v>143.74799999999999</v>
      </c>
      <c r="J1744" s="10">
        <v>0</v>
      </c>
      <c r="K1744" s="10">
        <f>(J1744*I1744)/2000</f>
        <v>0</v>
      </c>
      <c r="L1744" s="10"/>
      <c r="M1744" s="11" t="s">
        <v>49</v>
      </c>
      <c r="N1744" s="12"/>
      <c r="O1744" s="13"/>
      <c r="P1744" s="13"/>
      <c r="Q1744" s="13"/>
      <c r="R1744" s="13"/>
    </row>
    <row r="1745" spans="1:18" x14ac:dyDescent="0.25">
      <c r="A1745" s="7">
        <v>2839</v>
      </c>
      <c r="B1745" s="7">
        <v>2014</v>
      </c>
      <c r="C1745" s="8" t="s">
        <v>92</v>
      </c>
      <c r="D1745" s="8" t="s">
        <v>90</v>
      </c>
      <c r="E1745" s="8" t="s">
        <v>91</v>
      </c>
      <c r="F1745" s="7" t="s">
        <v>39</v>
      </c>
      <c r="G1745" s="8" t="s">
        <v>22</v>
      </c>
      <c r="H1745" s="8" t="s">
        <v>92</v>
      </c>
      <c r="I1745" s="9">
        <v>216079</v>
      </c>
      <c r="J1745" s="9">
        <f>'[1]NWPP Emission Rates'!$E$25</f>
        <v>696.27801899214046</v>
      </c>
      <c r="K1745" s="9">
        <f>(I1745*J1745)/2000</f>
        <v>75225.529032901366</v>
      </c>
      <c r="M1745" s="11" t="s">
        <v>93</v>
      </c>
      <c r="N1745" s="12"/>
      <c r="O1745" s="13"/>
      <c r="P1745" s="13"/>
      <c r="Q1745" s="13"/>
      <c r="R1745" s="13"/>
    </row>
    <row r="1746" spans="1:18" x14ac:dyDescent="0.25">
      <c r="A1746" s="7">
        <v>2840</v>
      </c>
      <c r="B1746" s="7">
        <v>2014</v>
      </c>
      <c r="C1746" s="8" t="s">
        <v>94</v>
      </c>
      <c r="D1746" s="8" t="s">
        <v>90</v>
      </c>
      <c r="E1746" s="8" t="s">
        <v>91</v>
      </c>
      <c r="F1746" s="7" t="s">
        <v>39</v>
      </c>
      <c r="G1746" s="8" t="s">
        <v>22</v>
      </c>
      <c r="H1746" s="8" t="s">
        <v>94</v>
      </c>
      <c r="I1746" s="9">
        <v>20696.929</v>
      </c>
      <c r="J1746" s="9">
        <f>'[1]NWPP Emission Rates'!$E$25</f>
        <v>696.27801899214046</v>
      </c>
      <c r="K1746" s="9">
        <f>(I1746*J1746)/2000</f>
        <v>7205.4083616704911</v>
      </c>
      <c r="N1746" s="12"/>
      <c r="O1746" s="13"/>
      <c r="P1746" s="13"/>
      <c r="Q1746" s="13"/>
      <c r="R1746" s="13"/>
    </row>
    <row r="1747" spans="1:18" x14ac:dyDescent="0.25">
      <c r="A1747" s="7">
        <v>2841</v>
      </c>
      <c r="B1747" s="7">
        <v>2014</v>
      </c>
      <c r="C1747" s="8" t="s">
        <v>95</v>
      </c>
      <c r="D1747" s="8" t="s">
        <v>90</v>
      </c>
      <c r="E1747" s="8" t="s">
        <v>91</v>
      </c>
      <c r="F1747" s="7" t="s">
        <v>21</v>
      </c>
      <c r="G1747" s="8" t="s">
        <v>22</v>
      </c>
      <c r="H1747" s="8" t="s">
        <v>95</v>
      </c>
      <c r="I1747" s="9">
        <v>13.750999999999999</v>
      </c>
      <c r="J1747" s="10">
        <v>0</v>
      </c>
      <c r="K1747" s="10">
        <f>(J1747*I1747)/2000</f>
        <v>0</v>
      </c>
      <c r="L1747" s="10"/>
      <c r="M1747" s="11" t="s">
        <v>96</v>
      </c>
      <c r="N1747" s="12"/>
      <c r="O1747" s="13"/>
      <c r="P1747" s="13"/>
      <c r="Q1747" s="13"/>
      <c r="R1747" s="13"/>
    </row>
    <row r="1748" spans="1:18" x14ac:dyDescent="0.25">
      <c r="A1748" s="7">
        <v>2842</v>
      </c>
      <c r="B1748" s="7">
        <v>2014</v>
      </c>
      <c r="C1748" s="8" t="s">
        <v>97</v>
      </c>
      <c r="D1748" s="8" t="s">
        <v>90</v>
      </c>
      <c r="E1748" s="8" t="s">
        <v>91</v>
      </c>
      <c r="F1748" s="7" t="s">
        <v>21</v>
      </c>
      <c r="G1748" s="8" t="s">
        <v>22</v>
      </c>
      <c r="H1748" s="8" t="s">
        <v>97</v>
      </c>
      <c r="I1748" s="9">
        <v>14182.659</v>
      </c>
      <c r="J1748" s="10">
        <v>0</v>
      </c>
      <c r="K1748" s="10">
        <f>(J1748*I1748)/2000</f>
        <v>0</v>
      </c>
      <c r="L1748" s="10"/>
      <c r="M1748" s="11" t="s">
        <v>23</v>
      </c>
      <c r="N1748" s="12"/>
      <c r="O1748" s="13"/>
      <c r="P1748" s="13"/>
      <c r="Q1748" s="13"/>
      <c r="R1748" s="13"/>
    </row>
    <row r="1749" spans="1:18" x14ac:dyDescent="0.25">
      <c r="A1749" s="7">
        <v>2843</v>
      </c>
      <c r="B1749" s="7">
        <v>2014</v>
      </c>
      <c r="C1749" s="8" t="s">
        <v>98</v>
      </c>
      <c r="D1749" s="8" t="s">
        <v>90</v>
      </c>
      <c r="E1749" s="8" t="s">
        <v>91</v>
      </c>
      <c r="F1749" s="7" t="s">
        <v>99</v>
      </c>
      <c r="G1749" s="8" t="s">
        <v>22</v>
      </c>
      <c r="H1749" s="8" t="s">
        <v>98</v>
      </c>
      <c r="I1749" s="9">
        <v>-10172</v>
      </c>
      <c r="J1749" s="10">
        <v>0</v>
      </c>
      <c r="K1749" s="10">
        <f>(J1749*I1749)/2000</f>
        <v>0</v>
      </c>
      <c r="L1749" s="10"/>
      <c r="M1749" s="11" t="s">
        <v>100</v>
      </c>
      <c r="N1749" s="12"/>
      <c r="O1749" s="13"/>
      <c r="P1749" s="13"/>
      <c r="Q1749" s="13"/>
      <c r="R1749" s="13"/>
    </row>
    <row r="1750" spans="1:18" x14ac:dyDescent="0.25">
      <c r="A1750" s="7">
        <v>2844</v>
      </c>
      <c r="B1750" s="7">
        <v>2014</v>
      </c>
      <c r="C1750" s="8" t="s">
        <v>69</v>
      </c>
      <c r="D1750" s="8" t="s">
        <v>90</v>
      </c>
      <c r="E1750" s="8" t="s">
        <v>91</v>
      </c>
      <c r="F1750" s="7" t="s">
        <v>21</v>
      </c>
      <c r="G1750" s="8" t="s">
        <v>22</v>
      </c>
      <c r="H1750" s="8" t="s">
        <v>69</v>
      </c>
      <c r="I1750" s="9">
        <v>7000</v>
      </c>
      <c r="J1750" s="10">
        <v>0</v>
      </c>
      <c r="K1750" s="10">
        <f>(J1750*I1750)/2000</f>
        <v>0</v>
      </c>
      <c r="L1750" s="10"/>
      <c r="M1750" s="11" t="s">
        <v>101</v>
      </c>
      <c r="N1750" s="12"/>
      <c r="O1750" s="13"/>
      <c r="P1750" s="13"/>
      <c r="Q1750" s="13"/>
      <c r="R1750" s="13"/>
    </row>
    <row r="1751" spans="1:18" x14ac:dyDescent="0.25">
      <c r="A1751" s="7">
        <v>2845</v>
      </c>
      <c r="B1751" s="7">
        <v>2014</v>
      </c>
      <c r="C1751" s="8" t="s">
        <v>103</v>
      </c>
      <c r="D1751" s="8" t="s">
        <v>90</v>
      </c>
      <c r="E1751" s="8" t="s">
        <v>91</v>
      </c>
      <c r="F1751" s="7" t="s">
        <v>39</v>
      </c>
      <c r="G1751" s="8" t="s">
        <v>22</v>
      </c>
      <c r="H1751" s="8" t="s">
        <v>103</v>
      </c>
      <c r="I1751" s="9">
        <v>360022</v>
      </c>
      <c r="J1751" s="9">
        <f>'[1]NWPP Emission Rates'!$E$25</f>
        <v>696.27801899214046</v>
      </c>
      <c r="K1751" s="9">
        <f>(I1751*J1751)/2000</f>
        <v>125337.70247679419</v>
      </c>
      <c r="L1751" s="10"/>
      <c r="M1751" s="11" t="s">
        <v>104</v>
      </c>
      <c r="N1751" s="12"/>
      <c r="O1751" s="13"/>
      <c r="P1751" s="13"/>
      <c r="Q1751" s="13"/>
      <c r="R1751" s="13"/>
    </row>
    <row r="1752" spans="1:18" x14ac:dyDescent="0.25">
      <c r="A1752" s="7">
        <v>2846</v>
      </c>
      <c r="B1752" s="7">
        <v>2014</v>
      </c>
      <c r="C1752" s="8" t="s">
        <v>105</v>
      </c>
      <c r="D1752" s="8" t="s">
        <v>90</v>
      </c>
      <c r="E1752" s="8" t="s">
        <v>91</v>
      </c>
      <c r="F1752" s="7" t="s">
        <v>21</v>
      </c>
      <c r="G1752" s="8" t="s">
        <v>22</v>
      </c>
      <c r="H1752" s="8" t="s">
        <v>105</v>
      </c>
      <c r="I1752" s="9">
        <v>28.02</v>
      </c>
      <c r="J1752" s="10">
        <v>0</v>
      </c>
      <c r="K1752" s="10">
        <f t="shared" ref="K1752:K1761" si="68">(J1752*I1752)/2000</f>
        <v>0</v>
      </c>
      <c r="L1752" s="10"/>
      <c r="M1752" s="11" t="s">
        <v>102</v>
      </c>
      <c r="N1752" s="12"/>
      <c r="O1752" s="13"/>
      <c r="P1752" s="13"/>
      <c r="Q1752" s="13"/>
      <c r="R1752" s="13"/>
    </row>
    <row r="1753" spans="1:18" x14ac:dyDescent="0.25">
      <c r="A1753" s="7">
        <v>2847</v>
      </c>
      <c r="B1753" s="7">
        <v>2014</v>
      </c>
      <c r="C1753" s="8" t="s">
        <v>106</v>
      </c>
      <c r="D1753" s="8" t="s">
        <v>90</v>
      </c>
      <c r="E1753" s="8" t="s">
        <v>91</v>
      </c>
      <c r="F1753" s="7" t="s">
        <v>21</v>
      </c>
      <c r="G1753" s="8" t="s">
        <v>22</v>
      </c>
      <c r="H1753" s="8" t="s">
        <v>106</v>
      </c>
      <c r="I1753" s="9">
        <v>2323845</v>
      </c>
      <c r="J1753" s="10">
        <v>0</v>
      </c>
      <c r="K1753" s="10">
        <f t="shared" si="68"/>
        <v>0</v>
      </c>
      <c r="L1753" s="10"/>
      <c r="M1753" s="11" t="s">
        <v>23</v>
      </c>
      <c r="N1753" s="12"/>
      <c r="O1753" s="13"/>
      <c r="P1753" s="13"/>
      <c r="Q1753" s="13"/>
      <c r="R1753" s="13"/>
    </row>
    <row r="1754" spans="1:18" x14ac:dyDescent="0.25">
      <c r="A1754" s="7">
        <v>2848</v>
      </c>
      <c r="B1754" s="7">
        <v>2014</v>
      </c>
      <c r="C1754" s="8" t="s">
        <v>107</v>
      </c>
      <c r="D1754" s="8" t="s">
        <v>90</v>
      </c>
      <c r="E1754" s="8" t="s">
        <v>91</v>
      </c>
      <c r="F1754" s="7" t="s">
        <v>21</v>
      </c>
      <c r="G1754" s="8" t="s">
        <v>22</v>
      </c>
      <c r="H1754" s="8" t="s">
        <v>107</v>
      </c>
      <c r="I1754" s="9">
        <v>-38431</v>
      </c>
      <c r="J1754" s="10">
        <v>0</v>
      </c>
      <c r="K1754" s="10">
        <f t="shared" si="68"/>
        <v>0</v>
      </c>
      <c r="L1754" s="10"/>
      <c r="M1754" s="11" t="s">
        <v>23</v>
      </c>
      <c r="N1754" s="12"/>
      <c r="O1754" s="13"/>
      <c r="P1754" s="13"/>
      <c r="Q1754" s="13"/>
      <c r="R1754" s="13"/>
    </row>
    <row r="1755" spans="1:18" x14ac:dyDescent="0.25">
      <c r="A1755" s="7">
        <v>2849</v>
      </c>
      <c r="B1755" s="7">
        <v>2014</v>
      </c>
      <c r="C1755" s="8" t="s">
        <v>108</v>
      </c>
      <c r="D1755" s="8" t="s">
        <v>90</v>
      </c>
      <c r="E1755" s="8" t="s">
        <v>91</v>
      </c>
      <c r="F1755" s="7" t="s">
        <v>21</v>
      </c>
      <c r="G1755" s="8" t="s">
        <v>22</v>
      </c>
      <c r="H1755" s="8" t="s">
        <v>108</v>
      </c>
      <c r="I1755" s="9">
        <v>-81380</v>
      </c>
      <c r="J1755" s="10">
        <v>0</v>
      </c>
      <c r="K1755" s="10">
        <f t="shared" si="68"/>
        <v>0</v>
      </c>
      <c r="L1755" s="10"/>
      <c r="M1755" s="11" t="s">
        <v>23</v>
      </c>
      <c r="N1755" s="12"/>
      <c r="O1755" s="13"/>
      <c r="P1755" s="13"/>
      <c r="Q1755" s="13"/>
      <c r="R1755" s="13"/>
    </row>
    <row r="1756" spans="1:18" x14ac:dyDescent="0.25">
      <c r="A1756" s="7">
        <v>2850</v>
      </c>
      <c r="B1756" s="7">
        <v>2014</v>
      </c>
      <c r="C1756" s="8" t="s">
        <v>110</v>
      </c>
      <c r="D1756" s="8" t="s">
        <v>90</v>
      </c>
      <c r="E1756" s="8" t="s">
        <v>91</v>
      </c>
      <c r="F1756" s="7" t="s">
        <v>21</v>
      </c>
      <c r="G1756" s="8" t="s">
        <v>22</v>
      </c>
      <c r="H1756" s="8" t="s">
        <v>110</v>
      </c>
      <c r="I1756" s="9">
        <v>1048857</v>
      </c>
      <c r="J1756" s="10">
        <v>0</v>
      </c>
      <c r="K1756" s="10">
        <f t="shared" si="68"/>
        <v>0</v>
      </c>
      <c r="L1756" s="10"/>
      <c r="M1756" s="11" t="s">
        <v>23</v>
      </c>
      <c r="N1756" s="12"/>
      <c r="O1756" s="13"/>
      <c r="P1756" s="13"/>
      <c r="Q1756" s="13"/>
      <c r="R1756" s="13"/>
    </row>
    <row r="1757" spans="1:18" x14ac:dyDescent="0.25">
      <c r="A1757" s="7">
        <v>2851</v>
      </c>
      <c r="B1757" s="7">
        <v>2014</v>
      </c>
      <c r="C1757" s="8" t="s">
        <v>111</v>
      </c>
      <c r="D1757" s="8" t="s">
        <v>90</v>
      </c>
      <c r="E1757" s="8" t="s">
        <v>91</v>
      </c>
      <c r="F1757" s="7" t="s">
        <v>21</v>
      </c>
      <c r="G1757" s="8" t="s">
        <v>22</v>
      </c>
      <c r="H1757" s="8" t="s">
        <v>111</v>
      </c>
      <c r="I1757" s="9">
        <v>3733.9949999999999</v>
      </c>
      <c r="J1757" s="10">
        <v>0</v>
      </c>
      <c r="K1757" s="10">
        <f t="shared" si="68"/>
        <v>0</v>
      </c>
      <c r="L1757" s="10"/>
      <c r="M1757" s="11" t="s">
        <v>112</v>
      </c>
      <c r="N1757" s="12"/>
      <c r="O1757" s="13"/>
      <c r="P1757" s="13"/>
      <c r="Q1757" s="13"/>
      <c r="R1757" s="13"/>
    </row>
    <row r="1758" spans="1:18" x14ac:dyDescent="0.25">
      <c r="A1758" s="7">
        <v>2852</v>
      </c>
      <c r="B1758" s="7">
        <v>2014</v>
      </c>
      <c r="C1758" s="8" t="s">
        <v>113</v>
      </c>
      <c r="D1758" s="8" t="s">
        <v>90</v>
      </c>
      <c r="E1758" s="8" t="s">
        <v>91</v>
      </c>
      <c r="F1758" s="7" t="s">
        <v>21</v>
      </c>
      <c r="G1758" s="8" t="s">
        <v>22</v>
      </c>
      <c r="H1758" s="8" t="s">
        <v>113</v>
      </c>
      <c r="I1758" s="9">
        <v>4946.95</v>
      </c>
      <c r="J1758" s="10">
        <v>0</v>
      </c>
      <c r="K1758" s="10">
        <f t="shared" si="68"/>
        <v>0</v>
      </c>
      <c r="L1758" s="10"/>
      <c r="M1758" s="11" t="s">
        <v>112</v>
      </c>
      <c r="N1758" s="12"/>
      <c r="O1758" s="13"/>
      <c r="P1758" s="13"/>
      <c r="Q1758" s="13"/>
      <c r="R1758" s="13"/>
    </row>
    <row r="1759" spans="1:18" x14ac:dyDescent="0.25">
      <c r="A1759" s="7">
        <v>2853</v>
      </c>
      <c r="B1759" s="7">
        <v>2014</v>
      </c>
      <c r="C1759" s="8" t="s">
        <v>114</v>
      </c>
      <c r="D1759" s="8" t="s">
        <v>90</v>
      </c>
      <c r="E1759" s="8" t="s">
        <v>91</v>
      </c>
      <c r="F1759" s="7" t="s">
        <v>21</v>
      </c>
      <c r="G1759" s="8" t="s">
        <v>22</v>
      </c>
      <c r="H1759" s="8" t="s">
        <v>114</v>
      </c>
      <c r="I1759" s="9">
        <v>5241.9309999999996</v>
      </c>
      <c r="J1759" s="10">
        <v>0</v>
      </c>
      <c r="K1759" s="10">
        <f t="shared" si="68"/>
        <v>0</v>
      </c>
      <c r="L1759" s="10"/>
      <c r="M1759" s="11" t="s">
        <v>112</v>
      </c>
      <c r="N1759" s="12"/>
      <c r="O1759" s="13"/>
      <c r="P1759" s="13"/>
      <c r="Q1759" s="13"/>
      <c r="R1759" s="13"/>
    </row>
    <row r="1760" spans="1:18" x14ac:dyDescent="0.25">
      <c r="A1760" s="7">
        <v>2854</v>
      </c>
      <c r="B1760" s="7">
        <v>2014</v>
      </c>
      <c r="C1760" s="8" t="s">
        <v>116</v>
      </c>
      <c r="D1760" s="8" t="s">
        <v>90</v>
      </c>
      <c r="E1760" s="8" t="s">
        <v>91</v>
      </c>
      <c r="F1760" s="7" t="s">
        <v>21</v>
      </c>
      <c r="G1760" s="8" t="s">
        <v>22</v>
      </c>
      <c r="H1760" s="8" t="s">
        <v>116</v>
      </c>
      <c r="I1760" s="9">
        <v>50317</v>
      </c>
      <c r="J1760" s="10">
        <v>0</v>
      </c>
      <c r="K1760" s="10">
        <f t="shared" si="68"/>
        <v>0</v>
      </c>
      <c r="L1760" s="10"/>
      <c r="M1760" s="11" t="s">
        <v>23</v>
      </c>
      <c r="N1760" s="12"/>
      <c r="O1760" s="13"/>
      <c r="P1760" s="13"/>
      <c r="Q1760" s="13"/>
      <c r="R1760" s="13"/>
    </row>
    <row r="1761" spans="1:19" x14ac:dyDescent="0.25">
      <c r="A1761" s="7">
        <v>2855</v>
      </c>
      <c r="B1761" s="7">
        <v>2014</v>
      </c>
      <c r="C1761" s="8" t="s">
        <v>118</v>
      </c>
      <c r="D1761" s="8" t="s">
        <v>90</v>
      </c>
      <c r="E1761" s="8" t="s">
        <v>91</v>
      </c>
      <c r="F1761" s="7" t="s">
        <v>21</v>
      </c>
      <c r="G1761" s="8" t="s">
        <v>22</v>
      </c>
      <c r="H1761" s="8" t="s">
        <v>118</v>
      </c>
      <c r="I1761" s="9">
        <v>59.67</v>
      </c>
      <c r="J1761" s="10">
        <v>0</v>
      </c>
      <c r="K1761" s="10">
        <f t="shared" si="68"/>
        <v>0</v>
      </c>
      <c r="L1761" s="10"/>
      <c r="M1761" s="11" t="s">
        <v>102</v>
      </c>
      <c r="N1761" s="12"/>
      <c r="O1761" s="13"/>
      <c r="P1761" s="13"/>
      <c r="Q1761" s="13"/>
      <c r="R1761" s="13"/>
    </row>
    <row r="1762" spans="1:19" x14ac:dyDescent="0.2">
      <c r="A1762" s="7">
        <v>2856</v>
      </c>
      <c r="B1762" s="7">
        <v>2014</v>
      </c>
      <c r="C1762" s="8" t="s">
        <v>120</v>
      </c>
      <c r="D1762" s="8" t="s">
        <v>90</v>
      </c>
      <c r="E1762" s="8" t="s">
        <v>91</v>
      </c>
      <c r="F1762" s="7" t="s">
        <v>41</v>
      </c>
      <c r="G1762" s="8" t="s">
        <v>22</v>
      </c>
      <c r="H1762" s="8" t="s">
        <v>120</v>
      </c>
      <c r="I1762" s="9">
        <v>1200</v>
      </c>
      <c r="J1762" s="17">
        <f>R1762</f>
        <v>814.11824078403606</v>
      </c>
      <c r="K1762" s="17">
        <f>(+I1762*J1762)/2000</f>
        <v>488.47094447042167</v>
      </c>
      <c r="L1762" s="17"/>
      <c r="M1762" s="11" t="s">
        <v>121</v>
      </c>
      <c r="N1762" s="20">
        <v>5.8439999999999999E-2</v>
      </c>
      <c r="O1762" s="21">
        <v>15462521</v>
      </c>
      <c r="P1762" s="21">
        <f>(O1762*N1762)</f>
        <v>903629.72724000004</v>
      </c>
      <c r="Q1762" s="21">
        <v>2219898</v>
      </c>
      <c r="R1762" s="21">
        <f>(P1762*2000)/Q1762</f>
        <v>814.11824078403606</v>
      </c>
      <c r="S1762" s="7" t="s">
        <v>122</v>
      </c>
    </row>
    <row r="1763" spans="1:19" x14ac:dyDescent="0.25">
      <c r="A1763" s="7">
        <v>2857</v>
      </c>
      <c r="B1763" s="7">
        <v>2014</v>
      </c>
      <c r="C1763" s="8" t="s">
        <v>123</v>
      </c>
      <c r="D1763" s="8" t="s">
        <v>90</v>
      </c>
      <c r="E1763" s="8" t="s">
        <v>91</v>
      </c>
      <c r="F1763" s="7" t="s">
        <v>21</v>
      </c>
      <c r="G1763" s="8" t="s">
        <v>22</v>
      </c>
      <c r="H1763" s="8" t="s">
        <v>123</v>
      </c>
      <c r="I1763" s="9">
        <v>129205</v>
      </c>
      <c r="J1763" s="10">
        <v>0</v>
      </c>
      <c r="K1763" s="10">
        <f t="shared" ref="K1763:K1769" si="69">(J1763*I1763)/2000</f>
        <v>0</v>
      </c>
      <c r="L1763" s="10"/>
      <c r="M1763" s="11" t="s">
        <v>49</v>
      </c>
      <c r="N1763" s="12"/>
      <c r="O1763" s="13"/>
      <c r="P1763" s="13"/>
      <c r="Q1763" s="13"/>
      <c r="R1763" s="13"/>
    </row>
    <row r="1764" spans="1:19" x14ac:dyDescent="0.25">
      <c r="A1764" s="7">
        <v>2858</v>
      </c>
      <c r="B1764" s="7">
        <v>2014</v>
      </c>
      <c r="C1764" s="8" t="s">
        <v>124</v>
      </c>
      <c r="D1764" s="8" t="s">
        <v>90</v>
      </c>
      <c r="E1764" s="8" t="s">
        <v>91</v>
      </c>
      <c r="F1764" s="7" t="s">
        <v>21</v>
      </c>
      <c r="G1764" s="8" t="s">
        <v>22</v>
      </c>
      <c r="H1764" s="8" t="s">
        <v>124</v>
      </c>
      <c r="I1764" s="9">
        <v>151.547</v>
      </c>
      <c r="J1764" s="10">
        <v>0</v>
      </c>
      <c r="K1764" s="10">
        <f t="shared" si="69"/>
        <v>0</v>
      </c>
      <c r="L1764" s="10"/>
      <c r="M1764" s="11" t="s">
        <v>49</v>
      </c>
      <c r="N1764" s="12"/>
      <c r="O1764" s="13"/>
      <c r="P1764" s="13"/>
      <c r="Q1764" s="13"/>
      <c r="R1764" s="13"/>
    </row>
    <row r="1765" spans="1:19" x14ac:dyDescent="0.25">
      <c r="A1765" s="7">
        <v>2859</v>
      </c>
      <c r="B1765" s="7">
        <v>2014</v>
      </c>
      <c r="C1765" s="8" t="s">
        <v>130</v>
      </c>
      <c r="D1765" s="8" t="s">
        <v>90</v>
      </c>
      <c r="E1765" s="8" t="s">
        <v>91</v>
      </c>
      <c r="F1765" s="7" t="s">
        <v>21</v>
      </c>
      <c r="G1765" s="8" t="s">
        <v>22</v>
      </c>
      <c r="H1765" s="8" t="s">
        <v>130</v>
      </c>
      <c r="I1765" s="9">
        <v>290</v>
      </c>
      <c r="J1765" s="10">
        <v>0</v>
      </c>
      <c r="K1765" s="10">
        <f t="shared" si="69"/>
        <v>0</v>
      </c>
      <c r="L1765" s="10"/>
      <c r="M1765" s="11" t="s">
        <v>112</v>
      </c>
      <c r="N1765" s="12"/>
      <c r="O1765" s="13"/>
      <c r="P1765" s="13"/>
      <c r="Q1765" s="13"/>
      <c r="R1765" s="13"/>
    </row>
    <row r="1766" spans="1:19" x14ac:dyDescent="0.25">
      <c r="A1766" s="7">
        <v>2860</v>
      </c>
      <c r="B1766" s="7">
        <v>2014</v>
      </c>
      <c r="C1766" s="8" t="s">
        <v>131</v>
      </c>
      <c r="D1766" s="8" t="s">
        <v>90</v>
      </c>
      <c r="E1766" s="8" t="s">
        <v>91</v>
      </c>
      <c r="F1766" s="7" t="s">
        <v>21</v>
      </c>
      <c r="G1766" s="8" t="s">
        <v>22</v>
      </c>
      <c r="H1766" s="8" t="s">
        <v>131</v>
      </c>
      <c r="I1766" s="9">
        <v>5027.634</v>
      </c>
      <c r="J1766" s="10">
        <v>0</v>
      </c>
      <c r="K1766" s="10">
        <f t="shared" si="69"/>
        <v>0</v>
      </c>
      <c r="L1766" s="10"/>
      <c r="M1766" s="11" t="s">
        <v>112</v>
      </c>
      <c r="N1766" s="12"/>
      <c r="O1766" s="13"/>
      <c r="P1766" s="13"/>
      <c r="Q1766" s="13"/>
      <c r="R1766" s="13"/>
    </row>
    <row r="1767" spans="1:19" x14ac:dyDescent="0.25">
      <c r="A1767" s="7">
        <v>2861</v>
      </c>
      <c r="B1767" s="7">
        <v>2014</v>
      </c>
      <c r="C1767" s="8" t="s">
        <v>133</v>
      </c>
      <c r="D1767" s="8" t="s">
        <v>90</v>
      </c>
      <c r="E1767" s="8" t="s">
        <v>91</v>
      </c>
      <c r="F1767" s="7" t="s">
        <v>21</v>
      </c>
      <c r="G1767" s="8" t="s">
        <v>22</v>
      </c>
      <c r="H1767" s="8" t="s">
        <v>133</v>
      </c>
      <c r="I1767" s="9">
        <v>6471.0950000000003</v>
      </c>
      <c r="J1767" s="10">
        <v>0</v>
      </c>
      <c r="K1767" s="10">
        <f t="shared" si="69"/>
        <v>0</v>
      </c>
      <c r="L1767" s="10"/>
      <c r="M1767" s="11" t="s">
        <v>23</v>
      </c>
      <c r="N1767" s="12"/>
      <c r="O1767" s="13"/>
      <c r="P1767" s="13"/>
      <c r="Q1767" s="13"/>
      <c r="R1767" s="13"/>
    </row>
    <row r="1768" spans="1:19" x14ac:dyDescent="0.25">
      <c r="A1768" s="7">
        <v>2862</v>
      </c>
      <c r="B1768" s="7">
        <v>2014</v>
      </c>
      <c r="C1768" s="8" t="s">
        <v>134</v>
      </c>
      <c r="D1768" s="8" t="s">
        <v>90</v>
      </c>
      <c r="E1768" s="8" t="s">
        <v>91</v>
      </c>
      <c r="F1768" s="7" t="s">
        <v>21</v>
      </c>
      <c r="G1768" s="8" t="s">
        <v>22</v>
      </c>
      <c r="H1768" s="8" t="s">
        <v>134</v>
      </c>
      <c r="I1768" s="9">
        <v>174.334</v>
      </c>
      <c r="J1768" s="10">
        <v>0</v>
      </c>
      <c r="K1768" s="10">
        <f t="shared" si="69"/>
        <v>0</v>
      </c>
      <c r="L1768" s="10"/>
      <c r="M1768" s="11" t="s">
        <v>23</v>
      </c>
      <c r="N1768" s="12"/>
      <c r="O1768" s="13"/>
      <c r="P1768" s="13"/>
      <c r="Q1768" s="13"/>
      <c r="R1768" s="13"/>
    </row>
    <row r="1769" spans="1:19" x14ac:dyDescent="0.25">
      <c r="A1769" s="7">
        <v>2863</v>
      </c>
      <c r="B1769" s="7">
        <v>2014</v>
      </c>
      <c r="C1769" s="8" t="s">
        <v>136</v>
      </c>
      <c r="D1769" s="8" t="s">
        <v>90</v>
      </c>
      <c r="E1769" s="8" t="s">
        <v>91</v>
      </c>
      <c r="F1769" s="7" t="s">
        <v>21</v>
      </c>
      <c r="G1769" s="8" t="s">
        <v>22</v>
      </c>
      <c r="H1769" s="8" t="s">
        <v>136</v>
      </c>
      <c r="I1769" s="9">
        <v>11215.539000000001</v>
      </c>
      <c r="J1769" s="10">
        <v>0</v>
      </c>
      <c r="K1769" s="10">
        <f t="shared" si="69"/>
        <v>0</v>
      </c>
      <c r="L1769" s="10"/>
      <c r="M1769" s="11" t="s">
        <v>49</v>
      </c>
      <c r="N1769" s="12"/>
      <c r="O1769" s="13"/>
      <c r="P1769" s="13"/>
      <c r="Q1769" s="13"/>
      <c r="R1769" s="13"/>
    </row>
    <row r="1770" spans="1:19" x14ac:dyDescent="0.2">
      <c r="A1770" s="7">
        <v>2864</v>
      </c>
      <c r="B1770" s="7">
        <v>2014</v>
      </c>
      <c r="C1770" s="8" t="s">
        <v>137</v>
      </c>
      <c r="D1770" s="8" t="s">
        <v>90</v>
      </c>
      <c r="E1770" s="8" t="s">
        <v>91</v>
      </c>
      <c r="F1770" s="7" t="s">
        <v>57</v>
      </c>
      <c r="G1770" s="8" t="s">
        <v>22</v>
      </c>
      <c r="H1770" s="8" t="s">
        <v>137</v>
      </c>
      <c r="I1770" s="9">
        <v>133020</v>
      </c>
      <c r="J1770" s="17">
        <f>R1770</f>
        <v>2369.4801521895856</v>
      </c>
      <c r="K1770" s="17">
        <f>(I1770*J1770)/2000</f>
        <v>157594.12492212933</v>
      </c>
      <c r="L1770" s="17"/>
      <c r="M1770" s="11" t="s">
        <v>138</v>
      </c>
      <c r="N1770" s="20">
        <v>0.10711</v>
      </c>
      <c r="O1770" s="21">
        <v>73927637</v>
      </c>
      <c r="P1770" s="21">
        <f>(O1770*N1770)</f>
        <v>7918389.1990700001</v>
      </c>
      <c r="Q1770" s="21">
        <v>6683651.0040000007</v>
      </c>
      <c r="R1770" s="21">
        <f>(P1770*2000)/Q1770</f>
        <v>2369.4801521895856</v>
      </c>
      <c r="S1770" s="7" t="s">
        <v>122</v>
      </c>
    </row>
    <row r="1771" spans="1:19" x14ac:dyDescent="0.25">
      <c r="A1771" s="7">
        <v>2865</v>
      </c>
      <c r="B1771" s="7">
        <v>2014</v>
      </c>
      <c r="C1771" s="8" t="s">
        <v>139</v>
      </c>
      <c r="D1771" s="8" t="s">
        <v>90</v>
      </c>
      <c r="E1771" s="8" t="s">
        <v>91</v>
      </c>
      <c r="F1771" s="7" t="s">
        <v>21</v>
      </c>
      <c r="G1771" s="8" t="s">
        <v>22</v>
      </c>
      <c r="H1771" s="8" t="s">
        <v>139</v>
      </c>
      <c r="I1771" s="9">
        <v>2188.8200000000002</v>
      </c>
      <c r="J1771" s="10">
        <v>0</v>
      </c>
      <c r="K1771" s="10">
        <f t="shared" ref="K1771:K1781" si="70">(J1771*I1771)/2000</f>
        <v>0</v>
      </c>
      <c r="L1771" s="10"/>
      <c r="M1771" s="11" t="s">
        <v>112</v>
      </c>
      <c r="N1771" s="12"/>
      <c r="O1771" s="13"/>
      <c r="P1771" s="13"/>
      <c r="Q1771" s="13"/>
      <c r="R1771" s="13"/>
    </row>
    <row r="1772" spans="1:19" x14ac:dyDescent="0.25">
      <c r="A1772" s="7">
        <v>2866</v>
      </c>
      <c r="B1772" s="7">
        <v>2014</v>
      </c>
      <c r="C1772" s="8" t="s">
        <v>140</v>
      </c>
      <c r="D1772" s="8" t="s">
        <v>90</v>
      </c>
      <c r="E1772" s="8" t="s">
        <v>91</v>
      </c>
      <c r="F1772" s="7" t="s">
        <v>21</v>
      </c>
      <c r="G1772" s="8" t="s">
        <v>22</v>
      </c>
      <c r="H1772" s="8" t="s">
        <v>140</v>
      </c>
      <c r="I1772" s="9">
        <v>3510.7820000000002</v>
      </c>
      <c r="J1772" s="10">
        <v>0</v>
      </c>
      <c r="K1772" s="10">
        <f t="shared" si="70"/>
        <v>0</v>
      </c>
      <c r="L1772" s="10"/>
      <c r="M1772" s="11" t="s">
        <v>112</v>
      </c>
      <c r="N1772" s="12"/>
      <c r="O1772" s="13"/>
      <c r="P1772" s="13"/>
      <c r="Q1772" s="13"/>
      <c r="R1772" s="13"/>
    </row>
    <row r="1773" spans="1:19" x14ac:dyDescent="0.25">
      <c r="A1773" s="7">
        <v>2868</v>
      </c>
      <c r="B1773" s="7">
        <v>2014</v>
      </c>
      <c r="C1773" s="8" t="s">
        <v>143</v>
      </c>
      <c r="D1773" s="8" t="s">
        <v>142</v>
      </c>
      <c r="E1773" s="8" t="s">
        <v>91</v>
      </c>
      <c r="F1773" s="7" t="s">
        <v>21</v>
      </c>
      <c r="G1773" s="8" t="s">
        <v>22</v>
      </c>
      <c r="H1773" s="8" t="s">
        <v>143</v>
      </c>
      <c r="I1773" s="9">
        <v>36676.847000000002</v>
      </c>
      <c r="J1773" s="10">
        <v>0</v>
      </c>
      <c r="K1773" s="10">
        <f t="shared" si="70"/>
        <v>0</v>
      </c>
      <c r="L1773" s="10"/>
      <c r="M1773" s="11" t="s">
        <v>144</v>
      </c>
      <c r="N1773" s="12"/>
      <c r="O1773" s="13"/>
      <c r="P1773" s="13"/>
      <c r="Q1773" s="13"/>
      <c r="R1773" s="13"/>
    </row>
    <row r="1774" spans="1:19" x14ac:dyDescent="0.25">
      <c r="A1774" s="7">
        <v>2870</v>
      </c>
      <c r="B1774" s="7">
        <v>2014</v>
      </c>
      <c r="C1774" s="8" t="s">
        <v>145</v>
      </c>
      <c r="D1774" s="8" t="s">
        <v>142</v>
      </c>
      <c r="E1774" s="8" t="s">
        <v>91</v>
      </c>
      <c r="F1774" s="7" t="s">
        <v>21</v>
      </c>
      <c r="G1774" s="8" t="s">
        <v>22</v>
      </c>
      <c r="H1774" s="8" t="s">
        <v>145</v>
      </c>
      <c r="I1774" s="9">
        <v>8568.0669999999991</v>
      </c>
      <c r="J1774" s="10">
        <v>0</v>
      </c>
      <c r="K1774" s="10">
        <f t="shared" si="70"/>
        <v>0</v>
      </c>
      <c r="L1774" s="10"/>
      <c r="M1774" s="11" t="s">
        <v>23</v>
      </c>
      <c r="N1774" s="12"/>
      <c r="O1774" s="13"/>
      <c r="P1774" s="13"/>
      <c r="Q1774" s="13"/>
      <c r="R1774" s="13"/>
    </row>
    <row r="1775" spans="1:19" x14ac:dyDescent="0.25">
      <c r="A1775" s="7">
        <v>2871</v>
      </c>
      <c r="B1775" s="7">
        <v>2014</v>
      </c>
      <c r="C1775" s="8" t="s">
        <v>148</v>
      </c>
      <c r="D1775" s="8" t="s">
        <v>142</v>
      </c>
      <c r="E1775" s="8" t="s">
        <v>91</v>
      </c>
      <c r="F1775" s="7" t="s">
        <v>21</v>
      </c>
      <c r="G1775" s="8" t="s">
        <v>22</v>
      </c>
      <c r="H1775" s="8" t="s">
        <v>148</v>
      </c>
      <c r="I1775" s="9">
        <v>233.12</v>
      </c>
      <c r="J1775" s="10">
        <v>0</v>
      </c>
      <c r="K1775" s="10">
        <f t="shared" si="70"/>
        <v>0</v>
      </c>
      <c r="L1775" s="10"/>
      <c r="M1775" s="11" t="s">
        <v>23</v>
      </c>
      <c r="N1775" s="12"/>
      <c r="O1775" s="13"/>
      <c r="P1775" s="13"/>
      <c r="Q1775" s="13"/>
      <c r="R1775" s="13"/>
    </row>
    <row r="1776" spans="1:19" x14ac:dyDescent="0.25">
      <c r="A1776" s="7">
        <v>2872</v>
      </c>
      <c r="B1776" s="7">
        <v>2014</v>
      </c>
      <c r="C1776" s="8" t="s">
        <v>149</v>
      </c>
      <c r="D1776" s="8" t="s">
        <v>142</v>
      </c>
      <c r="E1776" s="8" t="s">
        <v>91</v>
      </c>
      <c r="F1776" s="7" t="s">
        <v>21</v>
      </c>
      <c r="G1776" s="8" t="s">
        <v>22</v>
      </c>
      <c r="H1776" s="8" t="s">
        <v>149</v>
      </c>
      <c r="I1776" s="9">
        <v>48522.928999999996</v>
      </c>
      <c r="J1776" s="10">
        <v>0</v>
      </c>
      <c r="K1776" s="10">
        <f t="shared" si="70"/>
        <v>0</v>
      </c>
      <c r="L1776" s="10"/>
      <c r="M1776" s="11" t="s">
        <v>23</v>
      </c>
      <c r="N1776" s="12"/>
      <c r="O1776" s="13"/>
      <c r="P1776" s="13"/>
      <c r="Q1776" s="13"/>
      <c r="R1776" s="13"/>
    </row>
    <row r="1777" spans="1:18" x14ac:dyDescent="0.25">
      <c r="A1777" s="7">
        <v>2873</v>
      </c>
      <c r="B1777" s="7">
        <v>2014</v>
      </c>
      <c r="C1777" s="8" t="s">
        <v>150</v>
      </c>
      <c r="D1777" s="8" t="s">
        <v>142</v>
      </c>
      <c r="E1777" s="8" t="s">
        <v>91</v>
      </c>
      <c r="F1777" s="7" t="s">
        <v>21</v>
      </c>
      <c r="G1777" s="8" t="s">
        <v>22</v>
      </c>
      <c r="H1777" s="8" t="s">
        <v>150</v>
      </c>
      <c r="I1777" s="9">
        <v>271.08</v>
      </c>
      <c r="J1777" s="10">
        <v>0</v>
      </c>
      <c r="K1777" s="10">
        <f t="shared" si="70"/>
        <v>0</v>
      </c>
      <c r="L1777" s="10"/>
      <c r="M1777" s="11" t="s">
        <v>102</v>
      </c>
      <c r="N1777" s="12"/>
      <c r="O1777" s="13"/>
      <c r="P1777" s="13"/>
      <c r="Q1777" s="13"/>
      <c r="R1777" s="13"/>
    </row>
    <row r="1778" spans="1:18" x14ac:dyDescent="0.25">
      <c r="A1778" s="7">
        <v>2874</v>
      </c>
      <c r="B1778" s="7">
        <v>2014</v>
      </c>
      <c r="C1778" s="8" t="s">
        <v>152</v>
      </c>
      <c r="D1778" s="8" t="s">
        <v>142</v>
      </c>
      <c r="E1778" s="8" t="s">
        <v>91</v>
      </c>
      <c r="F1778" s="7" t="s">
        <v>21</v>
      </c>
      <c r="G1778" s="8" t="s">
        <v>22</v>
      </c>
      <c r="H1778" s="8" t="s">
        <v>152</v>
      </c>
      <c r="I1778" s="9">
        <v>25212.421999999999</v>
      </c>
      <c r="J1778" s="10">
        <v>0</v>
      </c>
      <c r="K1778" s="10">
        <f t="shared" si="70"/>
        <v>0</v>
      </c>
      <c r="L1778" s="10"/>
      <c r="M1778" s="11" t="s">
        <v>23</v>
      </c>
      <c r="N1778" s="12"/>
      <c r="O1778" s="13"/>
      <c r="P1778" s="13"/>
      <c r="Q1778" s="13"/>
      <c r="R1778" s="13"/>
    </row>
    <row r="1779" spans="1:18" x14ac:dyDescent="0.25">
      <c r="A1779" s="7">
        <v>2875</v>
      </c>
      <c r="B1779" s="7">
        <v>2014</v>
      </c>
      <c r="C1779" s="8" t="s">
        <v>160</v>
      </c>
      <c r="D1779" s="8" t="s">
        <v>142</v>
      </c>
      <c r="E1779" s="8" t="s">
        <v>91</v>
      </c>
      <c r="F1779" s="7" t="s">
        <v>21</v>
      </c>
      <c r="G1779" s="8" t="s">
        <v>22</v>
      </c>
      <c r="H1779" s="8" t="s">
        <v>160</v>
      </c>
      <c r="I1779" s="9">
        <v>1168.2139999999999</v>
      </c>
      <c r="J1779" s="10">
        <v>0</v>
      </c>
      <c r="K1779" s="10">
        <f t="shared" si="70"/>
        <v>0</v>
      </c>
      <c r="L1779" s="10"/>
      <c r="M1779" s="11" t="s">
        <v>23</v>
      </c>
      <c r="N1779" s="12"/>
      <c r="O1779" s="13"/>
      <c r="P1779" s="13"/>
      <c r="Q1779" s="13"/>
      <c r="R1779" s="13"/>
    </row>
    <row r="1780" spans="1:18" x14ac:dyDescent="0.25">
      <c r="A1780" s="7">
        <v>2876</v>
      </c>
      <c r="B1780" s="7">
        <v>2014</v>
      </c>
      <c r="C1780" s="8" t="s">
        <v>162</v>
      </c>
      <c r="D1780" s="8" t="s">
        <v>142</v>
      </c>
      <c r="E1780" s="8" t="s">
        <v>91</v>
      </c>
      <c r="F1780" s="7" t="s">
        <v>21</v>
      </c>
      <c r="G1780" s="8" t="s">
        <v>22</v>
      </c>
      <c r="H1780" s="8" t="s">
        <v>162</v>
      </c>
      <c r="I1780" s="9">
        <v>92557.659</v>
      </c>
      <c r="J1780" s="10">
        <v>0</v>
      </c>
      <c r="K1780" s="10">
        <f t="shared" si="70"/>
        <v>0</v>
      </c>
      <c r="L1780" s="10"/>
      <c r="M1780" s="11" t="s">
        <v>23</v>
      </c>
      <c r="N1780" s="12"/>
      <c r="O1780" s="13"/>
      <c r="P1780" s="13"/>
      <c r="Q1780" s="13"/>
      <c r="R1780" s="13"/>
    </row>
    <row r="1781" spans="1:18" x14ac:dyDescent="0.25">
      <c r="A1781" s="7">
        <v>2877</v>
      </c>
      <c r="B1781" s="7">
        <v>2014</v>
      </c>
      <c r="C1781" s="8" t="s">
        <v>163</v>
      </c>
      <c r="D1781" s="8" t="s">
        <v>142</v>
      </c>
      <c r="E1781" s="8" t="s">
        <v>91</v>
      </c>
      <c r="F1781" s="7" t="s">
        <v>21</v>
      </c>
      <c r="G1781" s="8" t="s">
        <v>22</v>
      </c>
      <c r="H1781" s="8" t="s">
        <v>163</v>
      </c>
      <c r="I1781" s="9">
        <v>16407.221000000001</v>
      </c>
      <c r="J1781" s="10">
        <v>0</v>
      </c>
      <c r="K1781" s="10">
        <f t="shared" si="70"/>
        <v>0</v>
      </c>
      <c r="L1781" s="10"/>
      <c r="M1781" s="11" t="s">
        <v>23</v>
      </c>
      <c r="N1781" s="12"/>
      <c r="O1781" s="13"/>
      <c r="P1781" s="13"/>
      <c r="Q1781" s="13"/>
      <c r="R1781" s="13"/>
    </row>
    <row r="1782" spans="1:18" x14ac:dyDescent="0.25">
      <c r="A1782" s="7">
        <v>2879</v>
      </c>
      <c r="B1782" s="7">
        <v>2014</v>
      </c>
      <c r="C1782" s="8" t="s">
        <v>167</v>
      </c>
      <c r="D1782" s="8" t="s">
        <v>165</v>
      </c>
      <c r="E1782" s="8" t="s">
        <v>38</v>
      </c>
      <c r="F1782" s="7" t="s">
        <v>39</v>
      </c>
      <c r="G1782" s="8" t="s">
        <v>22</v>
      </c>
      <c r="H1782" s="8" t="s">
        <v>167</v>
      </c>
      <c r="I1782" s="9">
        <v>321265</v>
      </c>
      <c r="J1782" s="9">
        <f>'[1]Rates for Discussion'!$D$4</f>
        <v>1023.5733035868635</v>
      </c>
      <c r="K1782" s="9">
        <f t="shared" ref="K1782:K1813" si="71">(I1782*J1782)/2000</f>
        <v>164419.13868841686</v>
      </c>
      <c r="N1782" s="12"/>
      <c r="O1782" s="13"/>
      <c r="P1782" s="13"/>
      <c r="Q1782" s="13"/>
      <c r="R1782" s="13"/>
    </row>
    <row r="1783" spans="1:18" x14ac:dyDescent="0.25">
      <c r="A1783" s="7">
        <v>2881</v>
      </c>
      <c r="B1783" s="7">
        <v>2014</v>
      </c>
      <c r="C1783" s="8" t="s">
        <v>171</v>
      </c>
      <c r="D1783" s="8" t="s">
        <v>165</v>
      </c>
      <c r="E1783" s="8" t="s">
        <v>38</v>
      </c>
      <c r="F1783" s="7" t="s">
        <v>39</v>
      </c>
      <c r="G1783" s="8" t="s">
        <v>22</v>
      </c>
      <c r="H1783" s="8" t="s">
        <v>171</v>
      </c>
      <c r="I1783" s="9">
        <v>875</v>
      </c>
      <c r="J1783" s="9">
        <f>'[1]Rates for Discussion'!$D$4</f>
        <v>1023.5733035868635</v>
      </c>
      <c r="K1783" s="9">
        <f t="shared" si="71"/>
        <v>447.8133203192528</v>
      </c>
      <c r="N1783" s="12"/>
      <c r="O1783" s="13"/>
      <c r="P1783" s="13"/>
      <c r="Q1783" s="13"/>
      <c r="R1783" s="13"/>
    </row>
    <row r="1784" spans="1:18" x14ac:dyDescent="0.25">
      <c r="A1784" s="7">
        <v>2882</v>
      </c>
      <c r="B1784" s="7">
        <v>2014</v>
      </c>
      <c r="C1784" s="8" t="s">
        <v>98</v>
      </c>
      <c r="D1784" s="8" t="s">
        <v>165</v>
      </c>
      <c r="E1784" s="8" t="s">
        <v>38</v>
      </c>
      <c r="F1784" s="7" t="s">
        <v>39</v>
      </c>
      <c r="G1784" s="8" t="s">
        <v>22</v>
      </c>
      <c r="H1784" s="8" t="s">
        <v>98</v>
      </c>
      <c r="I1784" s="9">
        <v>-2005870</v>
      </c>
      <c r="J1784" s="9">
        <f>'[1]Rates for Discussion'!$D$4</f>
        <v>1023.5733035868635</v>
      </c>
      <c r="K1784" s="9">
        <f t="shared" si="71"/>
        <v>-1026577.491232891</v>
      </c>
      <c r="N1784" s="12"/>
      <c r="O1784" s="13"/>
      <c r="P1784" s="13"/>
      <c r="Q1784" s="13"/>
      <c r="R1784" s="13"/>
    </row>
    <row r="1785" spans="1:18" x14ac:dyDescent="0.25">
      <c r="A1785" s="7">
        <v>2883</v>
      </c>
      <c r="B1785" s="7">
        <v>2014</v>
      </c>
      <c r="C1785" s="8" t="s">
        <v>174</v>
      </c>
      <c r="D1785" s="8" t="s">
        <v>165</v>
      </c>
      <c r="E1785" s="8" t="s">
        <v>38</v>
      </c>
      <c r="F1785" s="7" t="s">
        <v>39</v>
      </c>
      <c r="G1785" s="8" t="s">
        <v>22</v>
      </c>
      <c r="H1785" s="8" t="s">
        <v>174</v>
      </c>
      <c r="I1785" s="9">
        <v>1096755</v>
      </c>
      <c r="J1785" s="9">
        <f>'[1]Rates for Discussion'!$D$4</f>
        <v>1023.5733035868635</v>
      </c>
      <c r="K1785" s="9">
        <f t="shared" si="71"/>
        <v>561304.56928770535</v>
      </c>
      <c r="N1785" s="12"/>
      <c r="O1785" s="13"/>
      <c r="P1785" s="13"/>
      <c r="Q1785" s="13"/>
      <c r="R1785" s="13"/>
    </row>
    <row r="1786" spans="1:18" x14ac:dyDescent="0.25">
      <c r="A1786" s="7">
        <v>2884</v>
      </c>
      <c r="B1786" s="7">
        <v>2014</v>
      </c>
      <c r="C1786" s="8" t="s">
        <v>69</v>
      </c>
      <c r="D1786" s="8" t="s">
        <v>165</v>
      </c>
      <c r="E1786" s="8" t="s">
        <v>38</v>
      </c>
      <c r="F1786" s="7" t="s">
        <v>39</v>
      </c>
      <c r="G1786" s="8" t="s">
        <v>22</v>
      </c>
      <c r="H1786" s="8" t="s">
        <v>69</v>
      </c>
      <c r="I1786" s="9">
        <v>169672</v>
      </c>
      <c r="J1786" s="9">
        <f>'[1]Rates for Discussion'!$D$4</f>
        <v>1023.5733035868635</v>
      </c>
      <c r="K1786" s="9">
        <f t="shared" si="71"/>
        <v>86835.864783095152</v>
      </c>
      <c r="N1786" s="12"/>
      <c r="O1786" s="13"/>
      <c r="P1786" s="13"/>
      <c r="Q1786" s="13"/>
      <c r="R1786" s="13"/>
    </row>
    <row r="1787" spans="1:18" x14ac:dyDescent="0.25">
      <c r="A1787" s="7">
        <v>2886</v>
      </c>
      <c r="B1787" s="7">
        <v>2014</v>
      </c>
      <c r="C1787" s="8" t="s">
        <v>177</v>
      </c>
      <c r="D1787" s="8" t="s">
        <v>165</v>
      </c>
      <c r="E1787" s="8" t="s">
        <v>38</v>
      </c>
      <c r="F1787" s="7" t="s">
        <v>39</v>
      </c>
      <c r="G1787" s="8" t="s">
        <v>22</v>
      </c>
      <c r="H1787" s="8" t="s">
        <v>177</v>
      </c>
      <c r="I1787" s="9">
        <v>200</v>
      </c>
      <c r="J1787" s="9">
        <f>'[1]Rates for Discussion'!$D$4</f>
        <v>1023.5733035868635</v>
      </c>
      <c r="K1787" s="9">
        <f t="shared" si="71"/>
        <v>102.35733035868635</v>
      </c>
      <c r="N1787" s="12"/>
      <c r="O1787" s="13"/>
      <c r="P1787" s="13"/>
      <c r="Q1787" s="13"/>
      <c r="R1787" s="13"/>
    </row>
    <row r="1788" spans="1:18" x14ac:dyDescent="0.25">
      <c r="A1788" s="7">
        <v>2887</v>
      </c>
      <c r="B1788" s="7">
        <v>2014</v>
      </c>
      <c r="C1788" s="8" t="s">
        <v>179</v>
      </c>
      <c r="D1788" s="8" t="s">
        <v>165</v>
      </c>
      <c r="E1788" s="8" t="s">
        <v>38</v>
      </c>
      <c r="F1788" s="7" t="s">
        <v>39</v>
      </c>
      <c r="G1788" s="8" t="s">
        <v>22</v>
      </c>
      <c r="H1788" s="8" t="s">
        <v>179</v>
      </c>
      <c r="I1788" s="9">
        <v>65176</v>
      </c>
      <c r="J1788" s="9">
        <f>'[1]Rates for Discussion'!$D$4</f>
        <v>1023.5733035868635</v>
      </c>
      <c r="K1788" s="9">
        <f t="shared" si="71"/>
        <v>33356.206817288708</v>
      </c>
      <c r="N1788" s="12"/>
      <c r="O1788" s="13"/>
      <c r="P1788" s="13"/>
      <c r="Q1788" s="13"/>
      <c r="R1788" s="13"/>
    </row>
    <row r="1789" spans="1:18" x14ac:dyDescent="0.25">
      <c r="A1789" s="7">
        <v>2888</v>
      </c>
      <c r="B1789" s="7">
        <v>2014</v>
      </c>
      <c r="C1789" s="8" t="s">
        <v>181</v>
      </c>
      <c r="D1789" s="8" t="s">
        <v>165</v>
      </c>
      <c r="E1789" s="8" t="s">
        <v>38</v>
      </c>
      <c r="F1789" s="7" t="s">
        <v>39</v>
      </c>
      <c r="G1789" s="8" t="s">
        <v>22</v>
      </c>
      <c r="H1789" s="8" t="s">
        <v>181</v>
      </c>
      <c r="I1789" s="9">
        <v>47482</v>
      </c>
      <c r="J1789" s="9">
        <f>'[1]Rates for Discussion'!$D$4</f>
        <v>1023.5733035868635</v>
      </c>
      <c r="K1789" s="9">
        <f t="shared" si="71"/>
        <v>24300.653800455726</v>
      </c>
      <c r="N1789" s="12"/>
      <c r="O1789" s="13"/>
      <c r="P1789" s="13"/>
      <c r="Q1789" s="13"/>
      <c r="R1789" s="13"/>
    </row>
    <row r="1790" spans="1:18" x14ac:dyDescent="0.25">
      <c r="A1790" s="7">
        <v>2889</v>
      </c>
      <c r="B1790" s="7">
        <v>2014</v>
      </c>
      <c r="C1790" s="8" t="s">
        <v>70</v>
      </c>
      <c r="D1790" s="8" t="s">
        <v>165</v>
      </c>
      <c r="E1790" s="8" t="s">
        <v>38</v>
      </c>
      <c r="F1790" s="7" t="s">
        <v>39</v>
      </c>
      <c r="G1790" s="8" t="s">
        <v>22</v>
      </c>
      <c r="H1790" s="8" t="s">
        <v>70</v>
      </c>
      <c r="I1790" s="9">
        <v>609585</v>
      </c>
      <c r="J1790" s="9">
        <f>'[1]Rates for Discussion'!$D$4</f>
        <v>1023.5733035868635</v>
      </c>
      <c r="K1790" s="9">
        <f t="shared" si="71"/>
        <v>311977.46613349911</v>
      </c>
      <c r="N1790" s="12"/>
      <c r="O1790" s="13"/>
      <c r="P1790" s="13"/>
      <c r="Q1790" s="13"/>
      <c r="R1790" s="13"/>
    </row>
    <row r="1791" spans="1:18" x14ac:dyDescent="0.25">
      <c r="A1791" s="7">
        <v>2890</v>
      </c>
      <c r="B1791" s="7">
        <v>2014</v>
      </c>
      <c r="C1791" s="8" t="s">
        <v>183</v>
      </c>
      <c r="D1791" s="8" t="s">
        <v>165</v>
      </c>
      <c r="E1791" s="8" t="s">
        <v>38</v>
      </c>
      <c r="F1791" s="7" t="s">
        <v>39</v>
      </c>
      <c r="G1791" s="8" t="s">
        <v>22</v>
      </c>
      <c r="H1791" s="8" t="s">
        <v>183</v>
      </c>
      <c r="I1791" s="9">
        <v>4821</v>
      </c>
      <c r="J1791" s="9">
        <f>'[1]Rates for Discussion'!$D$4</f>
        <v>1023.5733035868635</v>
      </c>
      <c r="K1791" s="9">
        <f t="shared" si="71"/>
        <v>2467.3234482961343</v>
      </c>
      <c r="N1791" s="12"/>
      <c r="O1791" s="13"/>
      <c r="P1791" s="13"/>
      <c r="Q1791" s="13"/>
      <c r="R1791" s="13"/>
    </row>
    <row r="1792" spans="1:18" x14ac:dyDescent="0.25">
      <c r="A1792" s="7">
        <v>2892</v>
      </c>
      <c r="B1792" s="7">
        <v>2014</v>
      </c>
      <c r="C1792" s="8" t="s">
        <v>85</v>
      </c>
      <c r="D1792" s="8" t="s">
        <v>165</v>
      </c>
      <c r="E1792" s="8" t="s">
        <v>38</v>
      </c>
      <c r="F1792" s="7" t="s">
        <v>39</v>
      </c>
      <c r="G1792" s="8" t="s">
        <v>22</v>
      </c>
      <c r="H1792" s="8" t="s">
        <v>85</v>
      </c>
      <c r="I1792" s="9">
        <v>145653</v>
      </c>
      <c r="J1792" s="9">
        <f>'[1]Rates for Discussion'!$D$4</f>
        <v>1023.5733035868635</v>
      </c>
      <c r="K1792" s="9">
        <f t="shared" si="71"/>
        <v>74543.261193668717</v>
      </c>
      <c r="N1792" s="12"/>
      <c r="O1792" s="13"/>
      <c r="P1792" s="13"/>
      <c r="Q1792" s="13"/>
      <c r="R1792" s="13"/>
    </row>
    <row r="1793" spans="1:18" x14ac:dyDescent="0.25">
      <c r="A1793" s="7">
        <v>2893</v>
      </c>
      <c r="B1793" s="7">
        <v>2014</v>
      </c>
      <c r="C1793" s="8" t="s">
        <v>187</v>
      </c>
      <c r="D1793" s="8" t="s">
        <v>165</v>
      </c>
      <c r="E1793" s="8" t="s">
        <v>38</v>
      </c>
      <c r="F1793" s="7" t="s">
        <v>39</v>
      </c>
      <c r="G1793" s="8" t="s">
        <v>22</v>
      </c>
      <c r="H1793" s="8" t="s">
        <v>187</v>
      </c>
      <c r="I1793" s="9">
        <v>10</v>
      </c>
      <c r="J1793" s="9">
        <f>'[1]Rates for Discussion'!$D$4</f>
        <v>1023.5733035868635</v>
      </c>
      <c r="K1793" s="9">
        <f t="shared" si="71"/>
        <v>5.1178665179343179</v>
      </c>
      <c r="N1793" s="12"/>
      <c r="O1793" s="13"/>
      <c r="P1793" s="13"/>
      <c r="Q1793" s="13"/>
      <c r="R1793" s="13"/>
    </row>
    <row r="1794" spans="1:18" x14ac:dyDescent="0.25">
      <c r="A1794" s="7">
        <v>2894</v>
      </c>
      <c r="B1794" s="7">
        <v>2014</v>
      </c>
      <c r="C1794" s="8" t="s">
        <v>188</v>
      </c>
      <c r="D1794" s="8" t="s">
        <v>165</v>
      </c>
      <c r="E1794" s="8" t="s">
        <v>38</v>
      </c>
      <c r="F1794" s="7" t="s">
        <v>39</v>
      </c>
      <c r="G1794" s="8" t="s">
        <v>22</v>
      </c>
      <c r="H1794" s="8" t="s">
        <v>188</v>
      </c>
      <c r="I1794" s="9">
        <v>5396</v>
      </c>
      <c r="J1794" s="9">
        <f>'[1]Rates for Discussion'!$D$4</f>
        <v>1023.5733035868635</v>
      </c>
      <c r="K1794" s="9">
        <f t="shared" si="71"/>
        <v>2761.6007730773576</v>
      </c>
      <c r="N1794" s="12"/>
      <c r="O1794" s="13"/>
      <c r="P1794" s="13"/>
      <c r="Q1794" s="13"/>
      <c r="R1794" s="13"/>
    </row>
    <row r="1795" spans="1:18" x14ac:dyDescent="0.25">
      <c r="A1795" s="7">
        <v>2895</v>
      </c>
      <c r="B1795" s="7">
        <v>2014</v>
      </c>
      <c r="C1795" s="8" t="s">
        <v>189</v>
      </c>
      <c r="D1795" s="8" t="s">
        <v>165</v>
      </c>
      <c r="E1795" s="8" t="s">
        <v>38</v>
      </c>
      <c r="F1795" s="7" t="s">
        <v>39</v>
      </c>
      <c r="G1795" s="8" t="s">
        <v>22</v>
      </c>
      <c r="H1795" s="8" t="s">
        <v>189</v>
      </c>
      <c r="I1795" s="9">
        <v>2270</v>
      </c>
      <c r="J1795" s="9">
        <f>'[1]Rates for Discussion'!$D$4</f>
        <v>1023.5733035868635</v>
      </c>
      <c r="K1795" s="9">
        <f t="shared" si="71"/>
        <v>1161.75569957109</v>
      </c>
      <c r="N1795" s="12"/>
      <c r="O1795" s="13"/>
      <c r="P1795" s="13"/>
      <c r="Q1795" s="13"/>
      <c r="R1795" s="13"/>
    </row>
    <row r="1796" spans="1:18" x14ac:dyDescent="0.25">
      <c r="A1796" s="7">
        <v>2896</v>
      </c>
      <c r="B1796" s="7">
        <v>2014</v>
      </c>
      <c r="C1796" s="8" t="s">
        <v>71</v>
      </c>
      <c r="D1796" s="8" t="s">
        <v>165</v>
      </c>
      <c r="E1796" s="8" t="s">
        <v>38</v>
      </c>
      <c r="F1796" s="7" t="s">
        <v>39</v>
      </c>
      <c r="G1796" s="8" t="s">
        <v>22</v>
      </c>
      <c r="H1796" s="8" t="s">
        <v>71</v>
      </c>
      <c r="I1796" s="9">
        <v>20</v>
      </c>
      <c r="J1796" s="9">
        <f>'[1]Rates for Discussion'!$D$4</f>
        <v>1023.5733035868635</v>
      </c>
      <c r="K1796" s="9">
        <f t="shared" si="71"/>
        <v>10.235733035868636</v>
      </c>
      <c r="N1796" s="12"/>
      <c r="O1796" s="13"/>
      <c r="P1796" s="13"/>
      <c r="Q1796" s="13"/>
      <c r="R1796" s="13"/>
    </row>
    <row r="1797" spans="1:18" x14ac:dyDescent="0.25">
      <c r="A1797" s="7">
        <v>2897</v>
      </c>
      <c r="B1797" s="7">
        <v>2014</v>
      </c>
      <c r="C1797" s="8" t="s">
        <v>192</v>
      </c>
      <c r="D1797" s="8" t="s">
        <v>165</v>
      </c>
      <c r="E1797" s="8" t="s">
        <v>38</v>
      </c>
      <c r="F1797" s="7" t="s">
        <v>39</v>
      </c>
      <c r="G1797" s="8" t="s">
        <v>22</v>
      </c>
      <c r="H1797" s="8" t="s">
        <v>192</v>
      </c>
      <c r="I1797" s="9">
        <v>825</v>
      </c>
      <c r="J1797" s="9">
        <f>'[1]Rates for Discussion'!$D$4</f>
        <v>1023.5733035868635</v>
      </c>
      <c r="K1797" s="9">
        <f t="shared" si="71"/>
        <v>422.22398772958121</v>
      </c>
      <c r="N1797" s="12"/>
      <c r="O1797" s="13"/>
      <c r="P1797" s="13"/>
      <c r="Q1797" s="13"/>
      <c r="R1797" s="13"/>
    </row>
    <row r="1798" spans="1:18" x14ac:dyDescent="0.25">
      <c r="A1798" s="7">
        <v>2899</v>
      </c>
      <c r="B1798" s="7">
        <v>2014</v>
      </c>
      <c r="C1798" s="8" t="s">
        <v>73</v>
      </c>
      <c r="D1798" s="8" t="s">
        <v>165</v>
      </c>
      <c r="E1798" s="8" t="s">
        <v>38</v>
      </c>
      <c r="F1798" s="7" t="s">
        <v>39</v>
      </c>
      <c r="G1798" s="8" t="s">
        <v>22</v>
      </c>
      <c r="H1798" s="8" t="s">
        <v>73</v>
      </c>
      <c r="I1798" s="9">
        <v>277023</v>
      </c>
      <c r="J1798" s="9">
        <f>'[1]Rates for Discussion'!$D$4</f>
        <v>1023.5733035868635</v>
      </c>
      <c r="K1798" s="9">
        <f t="shared" si="71"/>
        <v>141776.67363977185</v>
      </c>
      <c r="N1798" s="12"/>
      <c r="O1798" s="13"/>
      <c r="P1798" s="13"/>
      <c r="Q1798" s="13"/>
      <c r="R1798" s="13"/>
    </row>
    <row r="1799" spans="1:18" x14ac:dyDescent="0.25">
      <c r="A1799" s="7">
        <v>2901</v>
      </c>
      <c r="B1799" s="7">
        <v>2014</v>
      </c>
      <c r="C1799" s="8" t="s">
        <v>196</v>
      </c>
      <c r="D1799" s="8" t="s">
        <v>165</v>
      </c>
      <c r="E1799" s="8" t="s">
        <v>38</v>
      </c>
      <c r="F1799" s="7" t="s">
        <v>39</v>
      </c>
      <c r="G1799" s="8" t="s">
        <v>22</v>
      </c>
      <c r="H1799" s="8" t="s">
        <v>196</v>
      </c>
      <c r="I1799" s="9">
        <v>611857</v>
      </c>
      <c r="J1799" s="9">
        <f>'[1]Rates for Discussion'!$D$4</f>
        <v>1023.5733035868635</v>
      </c>
      <c r="K1799" s="9">
        <f t="shared" si="71"/>
        <v>313140.24540637381</v>
      </c>
      <c r="N1799" s="12"/>
      <c r="O1799" s="13"/>
      <c r="P1799" s="13"/>
      <c r="Q1799" s="13"/>
      <c r="R1799" s="13"/>
    </row>
    <row r="1800" spans="1:18" x14ac:dyDescent="0.25">
      <c r="A1800" s="7">
        <v>2902</v>
      </c>
      <c r="B1800" s="7">
        <v>2014</v>
      </c>
      <c r="C1800" s="8" t="s">
        <v>198</v>
      </c>
      <c r="D1800" s="8" t="s">
        <v>165</v>
      </c>
      <c r="E1800" s="8" t="s">
        <v>38</v>
      </c>
      <c r="F1800" s="7" t="s">
        <v>39</v>
      </c>
      <c r="G1800" s="8" t="s">
        <v>22</v>
      </c>
      <c r="H1800" s="8" t="s">
        <v>198</v>
      </c>
      <c r="I1800" s="9">
        <v>100</v>
      </c>
      <c r="J1800" s="9">
        <f>'[1]Rates for Discussion'!$D$4</f>
        <v>1023.5733035868635</v>
      </c>
      <c r="K1800" s="9">
        <f t="shared" si="71"/>
        <v>51.178665179343177</v>
      </c>
      <c r="N1800" s="12"/>
      <c r="O1800" s="13"/>
      <c r="P1800" s="13"/>
      <c r="Q1800" s="13"/>
      <c r="R1800" s="13"/>
    </row>
    <row r="1801" spans="1:18" x14ac:dyDescent="0.25">
      <c r="A1801" s="7">
        <v>2903</v>
      </c>
      <c r="B1801" s="7">
        <v>2014</v>
      </c>
      <c r="C1801" s="8" t="s">
        <v>200</v>
      </c>
      <c r="D1801" s="8" t="s">
        <v>165</v>
      </c>
      <c r="E1801" s="8" t="s">
        <v>38</v>
      </c>
      <c r="F1801" s="7" t="s">
        <v>39</v>
      </c>
      <c r="G1801" s="8" t="s">
        <v>22</v>
      </c>
      <c r="H1801" s="8" t="s">
        <v>200</v>
      </c>
      <c r="I1801" s="9">
        <v>12875</v>
      </c>
      <c r="J1801" s="9">
        <f>'[1]Rates for Discussion'!$D$4</f>
        <v>1023.5733035868635</v>
      </c>
      <c r="K1801" s="9">
        <f t="shared" si="71"/>
        <v>6589.2531418404333</v>
      </c>
      <c r="N1801" s="12"/>
      <c r="O1801" s="13"/>
      <c r="P1801" s="13"/>
      <c r="Q1801" s="13"/>
      <c r="R1801" s="13"/>
    </row>
    <row r="1802" spans="1:18" x14ac:dyDescent="0.25">
      <c r="A1802" s="7">
        <v>2904</v>
      </c>
      <c r="B1802" s="7">
        <v>2014</v>
      </c>
      <c r="C1802" s="8" t="s">
        <v>86</v>
      </c>
      <c r="D1802" s="8" t="s">
        <v>165</v>
      </c>
      <c r="E1802" s="8" t="s">
        <v>38</v>
      </c>
      <c r="F1802" s="7" t="s">
        <v>39</v>
      </c>
      <c r="G1802" s="8" t="s">
        <v>22</v>
      </c>
      <c r="H1802" s="8" t="s">
        <v>86</v>
      </c>
      <c r="I1802" s="9">
        <v>187630</v>
      </c>
      <c r="J1802" s="9">
        <f>'[1]Rates for Discussion'!$D$4</f>
        <v>1023.5733035868635</v>
      </c>
      <c r="K1802" s="9">
        <f t="shared" si="71"/>
        <v>96026.529476001611</v>
      </c>
      <c r="N1802" s="12"/>
      <c r="O1802" s="13"/>
      <c r="P1802" s="13"/>
      <c r="Q1802" s="13"/>
      <c r="R1802" s="13"/>
    </row>
    <row r="1803" spans="1:18" x14ac:dyDescent="0.25">
      <c r="A1803" s="7">
        <v>2905</v>
      </c>
      <c r="B1803" s="7">
        <v>2014</v>
      </c>
      <c r="C1803" s="8" t="s">
        <v>203</v>
      </c>
      <c r="D1803" s="8" t="s">
        <v>165</v>
      </c>
      <c r="E1803" s="8" t="s">
        <v>38</v>
      </c>
      <c r="F1803" s="7" t="s">
        <v>39</v>
      </c>
      <c r="G1803" s="8" t="s">
        <v>22</v>
      </c>
      <c r="H1803" s="8" t="s">
        <v>203</v>
      </c>
      <c r="I1803" s="9">
        <v>12652</v>
      </c>
      <c r="J1803" s="9">
        <f>'[1]Rates for Discussion'!$D$4</f>
        <v>1023.5733035868635</v>
      </c>
      <c r="K1803" s="9">
        <f t="shared" si="71"/>
        <v>6475.1247184904987</v>
      </c>
      <c r="N1803" s="12"/>
      <c r="O1803" s="13"/>
      <c r="P1803" s="13"/>
      <c r="Q1803" s="13"/>
      <c r="R1803" s="13"/>
    </row>
    <row r="1804" spans="1:18" x14ac:dyDescent="0.25">
      <c r="A1804" s="7">
        <v>2906</v>
      </c>
      <c r="B1804" s="7">
        <v>2014</v>
      </c>
      <c r="C1804" s="8" t="s">
        <v>207</v>
      </c>
      <c r="D1804" s="8" t="s">
        <v>165</v>
      </c>
      <c r="E1804" s="8" t="s">
        <v>38</v>
      </c>
      <c r="F1804" s="7" t="s">
        <v>39</v>
      </c>
      <c r="G1804" s="8" t="s">
        <v>22</v>
      </c>
      <c r="H1804" s="8" t="s">
        <v>207</v>
      </c>
      <c r="I1804" s="9">
        <v>716696</v>
      </c>
      <c r="J1804" s="9">
        <f>'[1]Rates for Discussion'!$D$4</f>
        <v>1023.5733035868635</v>
      </c>
      <c r="K1804" s="9">
        <f t="shared" si="71"/>
        <v>366795.44619374536</v>
      </c>
      <c r="N1804" s="12"/>
      <c r="O1804" s="13"/>
      <c r="P1804" s="13"/>
      <c r="Q1804" s="13"/>
      <c r="R1804" s="13"/>
    </row>
    <row r="1805" spans="1:18" x14ac:dyDescent="0.25">
      <c r="A1805" s="7">
        <v>2907</v>
      </c>
      <c r="B1805" s="7">
        <v>2014</v>
      </c>
      <c r="C1805" s="8" t="s">
        <v>209</v>
      </c>
      <c r="D1805" s="8" t="s">
        <v>165</v>
      </c>
      <c r="E1805" s="8" t="s">
        <v>38</v>
      </c>
      <c r="F1805" s="7" t="s">
        <v>39</v>
      </c>
      <c r="G1805" s="8" t="s">
        <v>22</v>
      </c>
      <c r="H1805" s="8" t="s">
        <v>209</v>
      </c>
      <c r="I1805" s="9">
        <v>12466</v>
      </c>
      <c r="J1805" s="9">
        <f>'[1]Rates for Discussion'!$D$4</f>
        <v>1023.5733035868635</v>
      </c>
      <c r="K1805" s="9">
        <f t="shared" si="71"/>
        <v>6379.9324012569195</v>
      </c>
      <c r="N1805" s="12"/>
      <c r="O1805" s="13"/>
      <c r="P1805" s="13"/>
      <c r="Q1805" s="13"/>
      <c r="R1805" s="13"/>
    </row>
    <row r="1806" spans="1:18" x14ac:dyDescent="0.25">
      <c r="A1806" s="7">
        <v>2908</v>
      </c>
      <c r="B1806" s="7">
        <v>2014</v>
      </c>
      <c r="C1806" s="8" t="s">
        <v>213</v>
      </c>
      <c r="D1806" s="8" t="s">
        <v>165</v>
      </c>
      <c r="E1806" s="8" t="s">
        <v>38</v>
      </c>
      <c r="F1806" s="7" t="s">
        <v>39</v>
      </c>
      <c r="G1806" s="8" t="s">
        <v>22</v>
      </c>
      <c r="H1806" s="8" t="s">
        <v>213</v>
      </c>
      <c r="I1806" s="9">
        <v>20400</v>
      </c>
      <c r="J1806" s="9">
        <f>'[1]Rates for Discussion'!$D$4</f>
        <v>1023.5733035868635</v>
      </c>
      <c r="K1806" s="9">
        <f t="shared" si="71"/>
        <v>10440.447696586007</v>
      </c>
      <c r="N1806" s="12"/>
      <c r="O1806" s="13"/>
      <c r="P1806" s="13"/>
      <c r="Q1806" s="13"/>
      <c r="R1806" s="13"/>
    </row>
    <row r="1807" spans="1:18" x14ac:dyDescent="0.25">
      <c r="A1807" s="7">
        <v>2910</v>
      </c>
      <c r="B1807" s="7">
        <v>2014</v>
      </c>
      <c r="C1807" s="8" t="s">
        <v>119</v>
      </c>
      <c r="D1807" s="8" t="s">
        <v>165</v>
      </c>
      <c r="E1807" s="8" t="s">
        <v>38</v>
      </c>
      <c r="F1807" s="7" t="s">
        <v>39</v>
      </c>
      <c r="G1807" s="8" t="s">
        <v>22</v>
      </c>
      <c r="H1807" s="8" t="s">
        <v>119</v>
      </c>
      <c r="I1807" s="9">
        <v>156705</v>
      </c>
      <c r="J1807" s="9">
        <f>'[1]Rates for Discussion'!$D$4</f>
        <v>1023.5733035868635</v>
      </c>
      <c r="K1807" s="9">
        <f t="shared" si="71"/>
        <v>80199.527269289712</v>
      </c>
      <c r="N1807" s="12"/>
      <c r="O1807" s="13"/>
      <c r="P1807" s="13"/>
      <c r="Q1807" s="13"/>
      <c r="R1807" s="13"/>
    </row>
    <row r="1808" spans="1:18" x14ac:dyDescent="0.25">
      <c r="A1808" s="7">
        <v>2913</v>
      </c>
      <c r="B1808" s="7">
        <v>2014</v>
      </c>
      <c r="C1808" s="8" t="s">
        <v>75</v>
      </c>
      <c r="D1808" s="8" t="s">
        <v>165</v>
      </c>
      <c r="E1808" s="8" t="s">
        <v>38</v>
      </c>
      <c r="F1808" s="7" t="s">
        <v>39</v>
      </c>
      <c r="G1808" s="8" t="s">
        <v>22</v>
      </c>
      <c r="H1808" s="8" t="s">
        <v>75</v>
      </c>
      <c r="I1808" s="9">
        <v>1790503</v>
      </c>
      <c r="J1808" s="9">
        <f>'[1]Rates for Discussion'!$D$4</f>
        <v>1023.5733035868635</v>
      </c>
      <c r="K1808" s="9">
        <f t="shared" si="71"/>
        <v>916355.5353960949</v>
      </c>
      <c r="N1808" s="12"/>
      <c r="O1808" s="13"/>
      <c r="P1808" s="13"/>
      <c r="Q1808" s="13"/>
      <c r="R1808" s="13"/>
    </row>
    <row r="1809" spans="1:18" x14ac:dyDescent="0.25">
      <c r="A1809" s="7">
        <v>2914</v>
      </c>
      <c r="B1809" s="7">
        <v>2014</v>
      </c>
      <c r="C1809" s="8" t="s">
        <v>224</v>
      </c>
      <c r="D1809" s="8" t="s">
        <v>165</v>
      </c>
      <c r="E1809" s="8" t="s">
        <v>38</v>
      </c>
      <c r="F1809" s="7" t="s">
        <v>39</v>
      </c>
      <c r="G1809" s="8" t="s">
        <v>22</v>
      </c>
      <c r="H1809" s="8" t="s">
        <v>224</v>
      </c>
      <c r="I1809" s="9">
        <v>1</v>
      </c>
      <c r="J1809" s="9">
        <f>'[1]Rates for Discussion'!$D$4</f>
        <v>1023.5733035868635</v>
      </c>
      <c r="K1809" s="9">
        <f t="shared" si="71"/>
        <v>0.51178665179343175</v>
      </c>
      <c r="N1809" s="12"/>
      <c r="O1809" s="13"/>
      <c r="P1809" s="13"/>
      <c r="Q1809" s="13"/>
      <c r="R1809" s="13"/>
    </row>
    <row r="1810" spans="1:18" x14ac:dyDescent="0.25">
      <c r="A1810" s="7">
        <v>2915</v>
      </c>
      <c r="B1810" s="7">
        <v>2014</v>
      </c>
      <c r="C1810" s="8" t="s">
        <v>226</v>
      </c>
      <c r="D1810" s="8" t="s">
        <v>165</v>
      </c>
      <c r="E1810" s="8" t="s">
        <v>38</v>
      </c>
      <c r="F1810" s="7" t="s">
        <v>39</v>
      </c>
      <c r="G1810" s="8" t="s">
        <v>22</v>
      </c>
      <c r="H1810" s="8" t="s">
        <v>226</v>
      </c>
      <c r="I1810" s="9">
        <v>56233</v>
      </c>
      <c r="J1810" s="9">
        <f>'[1]Rates for Discussion'!$D$4</f>
        <v>1023.5733035868635</v>
      </c>
      <c r="K1810" s="9">
        <f t="shared" si="71"/>
        <v>28779.29879030005</v>
      </c>
      <c r="N1810" s="12"/>
      <c r="O1810" s="13"/>
      <c r="P1810" s="13"/>
      <c r="Q1810" s="13"/>
      <c r="R1810" s="13"/>
    </row>
    <row r="1811" spans="1:18" x14ac:dyDescent="0.25">
      <c r="A1811" s="7">
        <v>2916</v>
      </c>
      <c r="B1811" s="7">
        <v>2014</v>
      </c>
      <c r="C1811" s="8" t="s">
        <v>227</v>
      </c>
      <c r="D1811" s="8" t="s">
        <v>165</v>
      </c>
      <c r="E1811" s="8" t="s">
        <v>38</v>
      </c>
      <c r="F1811" s="7" t="s">
        <v>39</v>
      </c>
      <c r="G1811" s="8" t="s">
        <v>22</v>
      </c>
      <c r="H1811" s="8" t="s">
        <v>227</v>
      </c>
      <c r="I1811" s="9">
        <v>4000</v>
      </c>
      <c r="J1811" s="9">
        <f>'[1]Rates for Discussion'!$D$4</f>
        <v>1023.5733035868635</v>
      </c>
      <c r="K1811" s="9">
        <f t="shared" si="71"/>
        <v>2047.146607173727</v>
      </c>
      <c r="N1811" s="12"/>
      <c r="O1811" s="13"/>
      <c r="P1811" s="13"/>
      <c r="Q1811" s="13"/>
      <c r="R1811" s="13"/>
    </row>
    <row r="1812" spans="1:18" x14ac:dyDescent="0.25">
      <c r="A1812" s="7">
        <v>2917</v>
      </c>
      <c r="B1812" s="7">
        <v>2014</v>
      </c>
      <c r="C1812" s="8" t="s">
        <v>228</v>
      </c>
      <c r="D1812" s="8" t="s">
        <v>165</v>
      </c>
      <c r="E1812" s="8" t="s">
        <v>38</v>
      </c>
      <c r="F1812" s="7" t="s">
        <v>39</v>
      </c>
      <c r="G1812" s="8" t="s">
        <v>22</v>
      </c>
      <c r="H1812" s="8" t="s">
        <v>228</v>
      </c>
      <c r="I1812" s="9">
        <v>4000</v>
      </c>
      <c r="J1812" s="9">
        <f>'[1]Rates for Discussion'!$D$4</f>
        <v>1023.5733035868635</v>
      </c>
      <c r="K1812" s="9">
        <f t="shared" si="71"/>
        <v>2047.146607173727</v>
      </c>
      <c r="N1812" s="12"/>
      <c r="O1812" s="13"/>
      <c r="P1812" s="13"/>
      <c r="Q1812" s="13"/>
      <c r="R1812" s="13"/>
    </row>
    <row r="1813" spans="1:18" x14ac:dyDescent="0.25">
      <c r="A1813" s="7">
        <v>2918</v>
      </c>
      <c r="B1813" s="7">
        <v>2014</v>
      </c>
      <c r="C1813" s="8" t="s">
        <v>229</v>
      </c>
      <c r="D1813" s="8" t="s">
        <v>165</v>
      </c>
      <c r="E1813" s="8" t="s">
        <v>38</v>
      </c>
      <c r="F1813" s="7" t="s">
        <v>39</v>
      </c>
      <c r="G1813" s="8" t="s">
        <v>22</v>
      </c>
      <c r="H1813" s="8" t="s">
        <v>229</v>
      </c>
      <c r="I1813" s="9">
        <v>871</v>
      </c>
      <c r="J1813" s="9">
        <f>'[1]Rates for Discussion'!$D$4</f>
        <v>1023.5733035868635</v>
      </c>
      <c r="K1813" s="9">
        <f t="shared" si="71"/>
        <v>445.76617371207908</v>
      </c>
      <c r="N1813" s="12"/>
      <c r="O1813" s="13"/>
      <c r="P1813" s="13"/>
      <c r="Q1813" s="13"/>
      <c r="R1813" s="13"/>
    </row>
    <row r="1814" spans="1:18" x14ac:dyDescent="0.25">
      <c r="A1814" s="7">
        <v>2919</v>
      </c>
      <c r="B1814" s="7">
        <v>2014</v>
      </c>
      <c r="C1814" s="8" t="s">
        <v>230</v>
      </c>
      <c r="D1814" s="8" t="s">
        <v>165</v>
      </c>
      <c r="E1814" s="8" t="s">
        <v>38</v>
      </c>
      <c r="F1814" s="7" t="s">
        <v>39</v>
      </c>
      <c r="G1814" s="8" t="s">
        <v>22</v>
      </c>
      <c r="H1814" s="8" t="s">
        <v>230</v>
      </c>
      <c r="I1814" s="9">
        <v>1948</v>
      </c>
      <c r="J1814" s="9">
        <f>'[1]Rates for Discussion'!$D$4</f>
        <v>1023.5733035868635</v>
      </c>
      <c r="K1814" s="9">
        <f t="shared" ref="K1814:K1845" si="72">(I1814*J1814)/2000</f>
        <v>996.96039769360505</v>
      </c>
      <c r="N1814" s="12"/>
      <c r="O1814" s="13"/>
      <c r="P1814" s="13"/>
      <c r="Q1814" s="13"/>
      <c r="R1814" s="13"/>
    </row>
    <row r="1815" spans="1:18" x14ac:dyDescent="0.25">
      <c r="A1815" s="7">
        <v>2920</v>
      </c>
      <c r="B1815" s="7">
        <v>2014</v>
      </c>
      <c r="C1815" s="8" t="s">
        <v>232</v>
      </c>
      <c r="D1815" s="8" t="s">
        <v>165</v>
      </c>
      <c r="E1815" s="8" t="s">
        <v>38</v>
      </c>
      <c r="F1815" s="7" t="s">
        <v>39</v>
      </c>
      <c r="G1815" s="8" t="s">
        <v>22</v>
      </c>
      <c r="H1815" s="8" t="s">
        <v>232</v>
      </c>
      <c r="I1815" s="9">
        <v>7707</v>
      </c>
      <c r="J1815" s="9">
        <f>'[1]Rates for Discussion'!$D$4</f>
        <v>1023.5733035868635</v>
      </c>
      <c r="K1815" s="9">
        <f t="shared" si="72"/>
        <v>3944.3397253719786</v>
      </c>
      <c r="N1815" s="12"/>
      <c r="O1815" s="13"/>
      <c r="P1815" s="13"/>
      <c r="Q1815" s="13"/>
      <c r="R1815" s="13"/>
    </row>
    <row r="1816" spans="1:18" x14ac:dyDescent="0.25">
      <c r="A1816" s="7">
        <v>2921</v>
      </c>
      <c r="B1816" s="7">
        <v>2014</v>
      </c>
      <c r="C1816" s="8" t="s">
        <v>235</v>
      </c>
      <c r="D1816" s="8" t="s">
        <v>165</v>
      </c>
      <c r="E1816" s="8" t="s">
        <v>38</v>
      </c>
      <c r="F1816" s="7" t="s">
        <v>39</v>
      </c>
      <c r="G1816" s="8" t="s">
        <v>22</v>
      </c>
      <c r="H1816" s="8" t="s">
        <v>235</v>
      </c>
      <c r="I1816" s="9">
        <v>71357</v>
      </c>
      <c r="J1816" s="9">
        <f>'[1]Rates for Discussion'!$D$4</f>
        <v>1023.5733035868635</v>
      </c>
      <c r="K1816" s="9">
        <f t="shared" si="72"/>
        <v>36519.560112023915</v>
      </c>
      <c r="N1816" s="12"/>
      <c r="O1816" s="13"/>
      <c r="P1816" s="13"/>
      <c r="Q1816" s="13"/>
      <c r="R1816" s="13"/>
    </row>
    <row r="1817" spans="1:18" x14ac:dyDescent="0.25">
      <c r="A1817" s="7">
        <v>2922</v>
      </c>
      <c r="B1817" s="7">
        <v>2014</v>
      </c>
      <c r="C1817" s="8" t="s">
        <v>239</v>
      </c>
      <c r="D1817" s="8" t="s">
        <v>165</v>
      </c>
      <c r="E1817" s="8" t="s">
        <v>38</v>
      </c>
      <c r="F1817" s="7" t="s">
        <v>39</v>
      </c>
      <c r="G1817" s="8" t="s">
        <v>22</v>
      </c>
      <c r="H1817" s="8" t="s">
        <v>239</v>
      </c>
      <c r="I1817" s="9">
        <v>183483</v>
      </c>
      <c r="J1817" s="9">
        <f>'[1]Rates for Discussion'!$D$4</f>
        <v>1023.5733035868635</v>
      </c>
      <c r="K1817" s="9">
        <f t="shared" si="72"/>
        <v>93904.150231014239</v>
      </c>
      <c r="N1817" s="12"/>
      <c r="O1817" s="13"/>
      <c r="P1817" s="13"/>
      <c r="Q1817" s="13"/>
      <c r="R1817" s="13"/>
    </row>
    <row r="1818" spans="1:18" x14ac:dyDescent="0.25">
      <c r="A1818" s="7">
        <v>2923</v>
      </c>
      <c r="B1818" s="7">
        <v>2014</v>
      </c>
      <c r="C1818" s="8" t="s">
        <v>78</v>
      </c>
      <c r="D1818" s="8" t="s">
        <v>165</v>
      </c>
      <c r="E1818" s="8" t="s">
        <v>38</v>
      </c>
      <c r="F1818" s="7" t="s">
        <v>39</v>
      </c>
      <c r="G1818" s="8" t="s">
        <v>22</v>
      </c>
      <c r="H1818" s="8" t="s">
        <v>78</v>
      </c>
      <c r="I1818" s="9">
        <v>100896</v>
      </c>
      <c r="J1818" s="9">
        <f>'[1]Rates for Discussion'!$D$4</f>
        <v>1023.5733035868635</v>
      </c>
      <c r="K1818" s="9">
        <f t="shared" si="72"/>
        <v>51637.226019350092</v>
      </c>
      <c r="N1818" s="12"/>
      <c r="O1818" s="13"/>
      <c r="P1818" s="13"/>
      <c r="Q1818" s="13"/>
      <c r="R1818" s="13"/>
    </row>
    <row r="1819" spans="1:18" x14ac:dyDescent="0.25">
      <c r="A1819" s="7">
        <v>2924</v>
      </c>
      <c r="B1819" s="7">
        <v>2014</v>
      </c>
      <c r="C1819" s="8" t="s">
        <v>242</v>
      </c>
      <c r="D1819" s="8" t="s">
        <v>165</v>
      </c>
      <c r="E1819" s="8" t="s">
        <v>38</v>
      </c>
      <c r="F1819" s="7" t="s">
        <v>39</v>
      </c>
      <c r="G1819" s="8" t="s">
        <v>22</v>
      </c>
      <c r="H1819" s="8" t="s">
        <v>242</v>
      </c>
      <c r="I1819" s="9">
        <v>5071</v>
      </c>
      <c r="J1819" s="9">
        <f>'[1]Rates for Discussion'!$D$4</f>
        <v>1023.5733035868635</v>
      </c>
      <c r="K1819" s="9">
        <f t="shared" si="72"/>
        <v>2595.2701112444925</v>
      </c>
      <c r="N1819" s="12"/>
      <c r="O1819" s="13"/>
      <c r="P1819" s="13"/>
      <c r="Q1819" s="13"/>
      <c r="R1819" s="13"/>
    </row>
    <row r="1820" spans="1:18" x14ac:dyDescent="0.25">
      <c r="A1820" s="7">
        <v>2925</v>
      </c>
      <c r="B1820" s="7">
        <v>2014</v>
      </c>
      <c r="C1820" s="8" t="s">
        <v>244</v>
      </c>
      <c r="D1820" s="8" t="s">
        <v>165</v>
      </c>
      <c r="E1820" s="8" t="s">
        <v>38</v>
      </c>
      <c r="F1820" s="7" t="s">
        <v>39</v>
      </c>
      <c r="G1820" s="8" t="s">
        <v>22</v>
      </c>
      <c r="H1820" s="8" t="s">
        <v>244</v>
      </c>
      <c r="I1820" s="9">
        <v>2075</v>
      </c>
      <c r="J1820" s="9">
        <f>'[1]Rates for Discussion'!$D$4</f>
        <v>1023.5733035868635</v>
      </c>
      <c r="K1820" s="9">
        <f t="shared" si="72"/>
        <v>1061.9573024713709</v>
      </c>
      <c r="N1820" s="12"/>
      <c r="O1820" s="13"/>
      <c r="P1820" s="13"/>
      <c r="Q1820" s="13"/>
      <c r="R1820" s="13"/>
    </row>
    <row r="1821" spans="1:18" x14ac:dyDescent="0.25">
      <c r="A1821" s="7">
        <v>2926</v>
      </c>
      <c r="B1821" s="7">
        <v>2014</v>
      </c>
      <c r="C1821" s="8" t="s">
        <v>79</v>
      </c>
      <c r="D1821" s="8" t="s">
        <v>165</v>
      </c>
      <c r="E1821" s="8" t="s">
        <v>38</v>
      </c>
      <c r="F1821" s="7" t="s">
        <v>39</v>
      </c>
      <c r="G1821" s="8" t="s">
        <v>22</v>
      </c>
      <c r="H1821" s="8" t="s">
        <v>79</v>
      </c>
      <c r="I1821" s="9">
        <v>69998</v>
      </c>
      <c r="J1821" s="9">
        <f>'[1]Rates for Discussion'!$D$4</f>
        <v>1023.5733035868635</v>
      </c>
      <c r="K1821" s="9">
        <f t="shared" si="72"/>
        <v>35824.04205223664</v>
      </c>
      <c r="N1821" s="12"/>
      <c r="O1821" s="13"/>
      <c r="P1821" s="13"/>
      <c r="Q1821" s="13"/>
      <c r="R1821" s="13"/>
    </row>
    <row r="1822" spans="1:18" x14ac:dyDescent="0.25">
      <c r="A1822" s="7">
        <v>2928</v>
      </c>
      <c r="B1822" s="7">
        <v>2014</v>
      </c>
      <c r="C1822" s="8" t="s">
        <v>80</v>
      </c>
      <c r="D1822" s="8" t="s">
        <v>165</v>
      </c>
      <c r="E1822" s="8" t="s">
        <v>38</v>
      </c>
      <c r="F1822" s="7" t="s">
        <v>39</v>
      </c>
      <c r="G1822" s="8" t="s">
        <v>22</v>
      </c>
      <c r="H1822" s="8" t="s">
        <v>80</v>
      </c>
      <c r="I1822" s="9">
        <v>365203</v>
      </c>
      <c r="J1822" s="9">
        <f>'[1]Rates for Discussion'!$D$4</f>
        <v>1023.5733035868635</v>
      </c>
      <c r="K1822" s="9">
        <f t="shared" si="72"/>
        <v>186906.02059491668</v>
      </c>
      <c r="N1822" s="12"/>
      <c r="O1822" s="13"/>
      <c r="P1822" s="13"/>
      <c r="Q1822" s="13"/>
      <c r="R1822" s="13"/>
    </row>
    <row r="1823" spans="1:18" x14ac:dyDescent="0.25">
      <c r="A1823" s="7">
        <v>2930</v>
      </c>
      <c r="B1823" s="7">
        <v>2014</v>
      </c>
      <c r="C1823" s="8" t="s">
        <v>250</v>
      </c>
      <c r="D1823" s="8" t="s">
        <v>165</v>
      </c>
      <c r="E1823" s="8" t="s">
        <v>38</v>
      </c>
      <c r="F1823" s="7" t="s">
        <v>39</v>
      </c>
      <c r="G1823" s="8" t="s">
        <v>22</v>
      </c>
      <c r="H1823" s="8" t="s">
        <v>250</v>
      </c>
      <c r="I1823" s="9">
        <v>20464</v>
      </c>
      <c r="J1823" s="9">
        <f>'[1]Rates for Discussion'!$D$4</f>
        <v>1023.5733035868635</v>
      </c>
      <c r="K1823" s="9">
        <f t="shared" si="72"/>
        <v>10473.202042300787</v>
      </c>
      <c r="N1823" s="12"/>
      <c r="O1823" s="13"/>
      <c r="P1823" s="13"/>
      <c r="Q1823" s="13"/>
      <c r="R1823" s="13"/>
    </row>
    <row r="1824" spans="1:18" x14ac:dyDescent="0.25">
      <c r="A1824" s="7">
        <v>2931</v>
      </c>
      <c r="B1824" s="7">
        <v>2014</v>
      </c>
      <c r="C1824" s="8" t="s">
        <v>251</v>
      </c>
      <c r="D1824" s="8" t="s">
        <v>165</v>
      </c>
      <c r="E1824" s="8" t="s">
        <v>38</v>
      </c>
      <c r="F1824" s="7" t="s">
        <v>39</v>
      </c>
      <c r="G1824" s="8" t="s">
        <v>22</v>
      </c>
      <c r="H1824" s="8" t="s">
        <v>251</v>
      </c>
      <c r="I1824" s="9">
        <v>47417</v>
      </c>
      <c r="J1824" s="9">
        <f>'[1]Rates for Discussion'!$D$4</f>
        <v>1023.5733035868635</v>
      </c>
      <c r="K1824" s="9">
        <f t="shared" si="72"/>
        <v>24267.387668089155</v>
      </c>
      <c r="N1824" s="12"/>
      <c r="O1824" s="13"/>
      <c r="P1824" s="13"/>
      <c r="Q1824" s="13"/>
      <c r="R1824" s="13"/>
    </row>
    <row r="1825" spans="1:18" x14ac:dyDescent="0.25">
      <c r="A1825" s="7">
        <v>2932</v>
      </c>
      <c r="B1825" s="7">
        <v>2014</v>
      </c>
      <c r="C1825" s="8" t="s">
        <v>81</v>
      </c>
      <c r="D1825" s="8" t="s">
        <v>165</v>
      </c>
      <c r="E1825" s="8" t="s">
        <v>38</v>
      </c>
      <c r="F1825" s="7" t="s">
        <v>39</v>
      </c>
      <c r="G1825" s="8" t="s">
        <v>22</v>
      </c>
      <c r="H1825" s="8" t="s">
        <v>81</v>
      </c>
      <c r="I1825" s="9">
        <v>151109</v>
      </c>
      <c r="J1825" s="9">
        <f>'[1]Rates for Discussion'!$D$4</f>
        <v>1023.5733035868635</v>
      </c>
      <c r="K1825" s="9">
        <f t="shared" si="72"/>
        <v>77335.569165853682</v>
      </c>
      <c r="N1825" s="12"/>
      <c r="O1825" s="13"/>
      <c r="P1825" s="13"/>
      <c r="Q1825" s="13"/>
      <c r="R1825" s="13"/>
    </row>
    <row r="1826" spans="1:18" x14ac:dyDescent="0.25">
      <c r="A1826" s="7">
        <v>2933</v>
      </c>
      <c r="B1826" s="7">
        <v>2014</v>
      </c>
      <c r="C1826" s="8" t="s">
        <v>253</v>
      </c>
      <c r="D1826" s="8" t="s">
        <v>165</v>
      </c>
      <c r="E1826" s="8" t="s">
        <v>38</v>
      </c>
      <c r="F1826" s="7" t="s">
        <v>39</v>
      </c>
      <c r="G1826" s="8" t="s">
        <v>22</v>
      </c>
      <c r="H1826" s="8" t="s">
        <v>253</v>
      </c>
      <c r="I1826" s="9">
        <v>235629</v>
      </c>
      <c r="J1826" s="9">
        <f>'[1]Rates for Discussion'!$D$4</f>
        <v>1023.5733035868635</v>
      </c>
      <c r="K1826" s="9">
        <f t="shared" si="72"/>
        <v>120591.77697543452</v>
      </c>
      <c r="N1826" s="12"/>
      <c r="O1826" s="13"/>
      <c r="P1826" s="13"/>
      <c r="Q1826" s="13"/>
      <c r="R1826" s="13"/>
    </row>
    <row r="1827" spans="1:18" x14ac:dyDescent="0.25">
      <c r="A1827" s="7">
        <v>2934</v>
      </c>
      <c r="B1827" s="7">
        <v>2014</v>
      </c>
      <c r="C1827" s="8" t="s">
        <v>254</v>
      </c>
      <c r="D1827" s="8" t="s">
        <v>165</v>
      </c>
      <c r="E1827" s="8" t="s">
        <v>38</v>
      </c>
      <c r="F1827" s="7" t="s">
        <v>39</v>
      </c>
      <c r="G1827" s="8" t="s">
        <v>22</v>
      </c>
      <c r="H1827" s="8" t="s">
        <v>254</v>
      </c>
      <c r="I1827" s="9">
        <v>4534</v>
      </c>
      <c r="J1827" s="9">
        <f>'[1]Rates for Discussion'!$D$4</f>
        <v>1023.5733035868635</v>
      </c>
      <c r="K1827" s="9">
        <f t="shared" si="72"/>
        <v>2320.4406792314198</v>
      </c>
      <c r="N1827" s="12"/>
      <c r="O1827" s="13"/>
      <c r="P1827" s="13"/>
      <c r="Q1827" s="13"/>
      <c r="R1827" s="13"/>
    </row>
    <row r="1828" spans="1:18" x14ac:dyDescent="0.25">
      <c r="A1828" s="7">
        <v>2935</v>
      </c>
      <c r="B1828" s="7">
        <v>2014</v>
      </c>
      <c r="C1828" s="8" t="s">
        <v>255</v>
      </c>
      <c r="D1828" s="8" t="s">
        <v>165</v>
      </c>
      <c r="E1828" s="8" t="s">
        <v>38</v>
      </c>
      <c r="F1828" s="7" t="s">
        <v>39</v>
      </c>
      <c r="G1828" s="8" t="s">
        <v>22</v>
      </c>
      <c r="H1828" s="8" t="s">
        <v>255</v>
      </c>
      <c r="I1828" s="9">
        <v>51948</v>
      </c>
      <c r="J1828" s="9">
        <f>'[1]Rates for Discussion'!$D$4</f>
        <v>1023.5733035868635</v>
      </c>
      <c r="K1828" s="9">
        <f t="shared" si="72"/>
        <v>26586.292987365192</v>
      </c>
      <c r="N1828" s="12"/>
      <c r="O1828" s="13"/>
      <c r="P1828" s="13"/>
      <c r="Q1828" s="13"/>
      <c r="R1828" s="13"/>
    </row>
    <row r="1829" spans="1:18" x14ac:dyDescent="0.25">
      <c r="A1829" s="7">
        <v>2936</v>
      </c>
      <c r="B1829" s="7">
        <v>2014</v>
      </c>
      <c r="C1829" s="8" t="s">
        <v>83</v>
      </c>
      <c r="D1829" s="8" t="s">
        <v>165</v>
      </c>
      <c r="E1829" s="8" t="s">
        <v>38</v>
      </c>
      <c r="F1829" s="7" t="s">
        <v>39</v>
      </c>
      <c r="G1829" s="8" t="s">
        <v>22</v>
      </c>
      <c r="H1829" s="8" t="s">
        <v>83</v>
      </c>
      <c r="I1829" s="9">
        <v>1300789</v>
      </c>
      <c r="J1829" s="9">
        <f>'[1]Rates for Discussion'!$D$4</f>
        <v>1023.5733035868635</v>
      </c>
      <c r="K1829" s="9">
        <f t="shared" si="72"/>
        <v>665726.44699972635</v>
      </c>
      <c r="N1829" s="12"/>
      <c r="O1829" s="13"/>
      <c r="P1829" s="13"/>
      <c r="Q1829" s="13"/>
      <c r="R1829" s="13"/>
    </row>
    <row r="1830" spans="1:18" x14ac:dyDescent="0.25">
      <c r="A1830" s="7">
        <v>2937</v>
      </c>
      <c r="B1830" s="7">
        <v>2014</v>
      </c>
      <c r="C1830" s="8" t="s">
        <v>257</v>
      </c>
      <c r="D1830" s="8" t="s">
        <v>165</v>
      </c>
      <c r="E1830" s="8" t="s">
        <v>38</v>
      </c>
      <c r="F1830" s="7" t="s">
        <v>39</v>
      </c>
      <c r="G1830" s="8" t="s">
        <v>22</v>
      </c>
      <c r="H1830" s="8" t="s">
        <v>257</v>
      </c>
      <c r="I1830" s="9">
        <v>2410</v>
      </c>
      <c r="J1830" s="9">
        <f>'[1]Rates for Discussion'!$D$4</f>
        <v>1023.5733035868635</v>
      </c>
      <c r="K1830" s="9">
        <f t="shared" si="72"/>
        <v>1233.4058308221704</v>
      </c>
      <c r="N1830" s="12"/>
      <c r="O1830" s="13"/>
      <c r="P1830" s="13"/>
      <c r="Q1830" s="13"/>
      <c r="R1830" s="13"/>
    </row>
    <row r="1831" spans="1:18" x14ac:dyDescent="0.25">
      <c r="A1831" s="7">
        <v>2938</v>
      </c>
      <c r="B1831" s="7">
        <v>2014</v>
      </c>
      <c r="C1831" s="8" t="s">
        <v>260</v>
      </c>
      <c r="D1831" s="8" t="s">
        <v>165</v>
      </c>
      <c r="E1831" s="8" t="s">
        <v>38</v>
      </c>
      <c r="F1831" s="7" t="s">
        <v>39</v>
      </c>
      <c r="G1831" s="8" t="s">
        <v>22</v>
      </c>
      <c r="H1831" s="8" t="s">
        <v>260</v>
      </c>
      <c r="I1831" s="9">
        <v>81172</v>
      </c>
      <c r="J1831" s="9">
        <f>'[1]Rates for Discussion'!$D$4</f>
        <v>1023.5733035868635</v>
      </c>
      <c r="K1831" s="9">
        <f t="shared" si="72"/>
        <v>41542.74609937644</v>
      </c>
      <c r="N1831" s="12"/>
      <c r="O1831" s="13"/>
      <c r="P1831" s="13"/>
      <c r="Q1831" s="13"/>
      <c r="R1831" s="13"/>
    </row>
    <row r="1832" spans="1:18" x14ac:dyDescent="0.25">
      <c r="A1832" s="7">
        <v>2939</v>
      </c>
      <c r="B1832" s="7">
        <v>2014</v>
      </c>
      <c r="C1832" s="8" t="s">
        <v>262</v>
      </c>
      <c r="D1832" s="8" t="s">
        <v>165</v>
      </c>
      <c r="E1832" s="8" t="s">
        <v>38</v>
      </c>
      <c r="F1832" s="7" t="s">
        <v>39</v>
      </c>
      <c r="G1832" s="8" t="s">
        <v>22</v>
      </c>
      <c r="H1832" s="8" t="s">
        <v>262</v>
      </c>
      <c r="I1832" s="9">
        <v>452905</v>
      </c>
      <c r="J1832" s="9">
        <f>'[1]Rates for Discussion'!$D$4</f>
        <v>1023.5733035868635</v>
      </c>
      <c r="K1832" s="9">
        <f t="shared" si="72"/>
        <v>231790.73353050419</v>
      </c>
      <c r="N1832" s="12"/>
      <c r="O1832" s="13"/>
      <c r="P1832" s="13"/>
      <c r="Q1832" s="13"/>
      <c r="R1832" s="13"/>
    </row>
    <row r="1833" spans="1:18" x14ac:dyDescent="0.25">
      <c r="A1833" s="7">
        <v>2941</v>
      </c>
      <c r="B1833" s="7">
        <v>2014</v>
      </c>
      <c r="C1833" s="8" t="s">
        <v>66</v>
      </c>
      <c r="D1833" s="8" t="s">
        <v>65</v>
      </c>
      <c r="E1833" s="8" t="s">
        <v>38</v>
      </c>
      <c r="F1833" s="7" t="s">
        <v>39</v>
      </c>
      <c r="G1833" s="8" t="s">
        <v>22</v>
      </c>
      <c r="H1833" s="8" t="s">
        <v>66</v>
      </c>
      <c r="I1833" s="9">
        <v>22326.400000000001</v>
      </c>
      <c r="J1833" s="9">
        <f>'[1]Rates for Discussion'!$D$4</f>
        <v>1023.5733035868635</v>
      </c>
      <c r="K1833" s="9">
        <f t="shared" si="72"/>
        <v>11426.353502600874</v>
      </c>
      <c r="N1833" s="12"/>
      <c r="O1833" s="13"/>
      <c r="P1833" s="13"/>
      <c r="Q1833" s="13"/>
      <c r="R1833" s="13"/>
    </row>
    <row r="1834" spans="1:18" x14ac:dyDescent="0.25">
      <c r="A1834" s="7">
        <v>2942</v>
      </c>
      <c r="B1834" s="7">
        <v>2014</v>
      </c>
      <c r="C1834" s="8" t="s">
        <v>76</v>
      </c>
      <c r="D1834" s="8" t="s">
        <v>65</v>
      </c>
      <c r="E1834" s="8" t="s">
        <v>38</v>
      </c>
      <c r="F1834" s="7" t="s">
        <v>39</v>
      </c>
      <c r="G1834" s="8" t="s">
        <v>22</v>
      </c>
      <c r="H1834" s="8" t="s">
        <v>76</v>
      </c>
      <c r="I1834" s="9">
        <v>413000</v>
      </c>
      <c r="J1834" s="9">
        <f>'[1]Rates for Discussion'!$D$4</f>
        <v>1023.5733035868635</v>
      </c>
      <c r="K1834" s="9">
        <f t="shared" si="72"/>
        <v>211367.88719068732</v>
      </c>
      <c r="N1834" s="12"/>
      <c r="O1834" s="13"/>
      <c r="P1834" s="13"/>
      <c r="Q1834" s="13"/>
      <c r="R1834" s="13"/>
    </row>
    <row r="1835" spans="1:18" x14ac:dyDescent="0.25">
      <c r="A1835" s="7">
        <v>2944</v>
      </c>
      <c r="B1835" s="7">
        <v>2014</v>
      </c>
      <c r="C1835" s="8" t="s">
        <v>72</v>
      </c>
      <c r="D1835" s="8" t="s">
        <v>84</v>
      </c>
      <c r="E1835" s="8" t="s">
        <v>38</v>
      </c>
      <c r="F1835" s="7" t="s">
        <v>39</v>
      </c>
      <c r="G1835" s="8" t="s">
        <v>22</v>
      </c>
      <c r="H1835" s="8" t="s">
        <v>72</v>
      </c>
      <c r="I1835" s="9">
        <v>76073.797000000006</v>
      </c>
      <c r="J1835" s="9">
        <f>'[1]Rates for Discussion'!$D$4</f>
        <v>1023.5733035868635</v>
      </c>
      <c r="K1835" s="9">
        <f t="shared" si="72"/>
        <v>38933.553855843216</v>
      </c>
      <c r="N1835" s="12"/>
      <c r="O1835" s="13"/>
      <c r="P1835" s="13"/>
      <c r="Q1835" s="13"/>
      <c r="R1835" s="13"/>
    </row>
    <row r="1836" spans="1:18" x14ac:dyDescent="0.25">
      <c r="A1836" s="7">
        <v>2945</v>
      </c>
      <c r="B1836" s="7">
        <v>2014</v>
      </c>
      <c r="C1836" s="8" t="s">
        <v>86</v>
      </c>
      <c r="D1836" s="8" t="s">
        <v>84</v>
      </c>
      <c r="E1836" s="8" t="s">
        <v>38</v>
      </c>
      <c r="F1836" s="7" t="s">
        <v>39</v>
      </c>
      <c r="G1836" s="8" t="s">
        <v>22</v>
      </c>
      <c r="H1836" s="8" t="s">
        <v>86</v>
      </c>
      <c r="I1836" s="9">
        <v>-25</v>
      </c>
      <c r="J1836" s="9">
        <f>'[1]Rates for Discussion'!$D$4</f>
        <v>1023.5733035868635</v>
      </c>
      <c r="K1836" s="9">
        <f t="shared" si="72"/>
        <v>-12.794666294835794</v>
      </c>
      <c r="N1836" s="12"/>
      <c r="O1836" s="13"/>
      <c r="P1836" s="13"/>
      <c r="Q1836" s="13"/>
      <c r="R1836" s="13"/>
    </row>
    <row r="1837" spans="1:18" x14ac:dyDescent="0.25">
      <c r="A1837" s="7">
        <v>2946</v>
      </c>
      <c r="B1837" s="7">
        <v>2014</v>
      </c>
      <c r="C1837" s="8" t="s">
        <v>76</v>
      </c>
      <c r="D1837" s="8" t="s">
        <v>84</v>
      </c>
      <c r="E1837" s="8" t="s">
        <v>38</v>
      </c>
      <c r="F1837" s="7" t="s">
        <v>39</v>
      </c>
      <c r="G1837" s="8" t="s">
        <v>22</v>
      </c>
      <c r="H1837" s="8" t="s">
        <v>76</v>
      </c>
      <c r="I1837" s="9">
        <v>-413000</v>
      </c>
      <c r="J1837" s="9">
        <f>'[1]Rates for Discussion'!$D$4</f>
        <v>1023.5733035868635</v>
      </c>
      <c r="K1837" s="9">
        <f t="shared" si="72"/>
        <v>-211367.88719068732</v>
      </c>
      <c r="N1837" s="12"/>
      <c r="O1837" s="13"/>
      <c r="P1837" s="13"/>
      <c r="Q1837" s="13"/>
      <c r="R1837" s="13"/>
    </row>
    <row r="1838" spans="1:18" x14ac:dyDescent="0.25">
      <c r="A1838" s="7">
        <v>2995</v>
      </c>
      <c r="B1838" s="7">
        <v>2014</v>
      </c>
      <c r="C1838" s="8" t="s">
        <v>167</v>
      </c>
      <c r="D1838" s="8" t="s">
        <v>266</v>
      </c>
      <c r="E1838" s="8" t="s">
        <v>38</v>
      </c>
      <c r="F1838" s="7" t="s">
        <v>39</v>
      </c>
      <c r="G1838" s="8" t="s">
        <v>22</v>
      </c>
      <c r="H1838" s="8" t="s">
        <v>167</v>
      </c>
      <c r="I1838" s="9">
        <v>-60183</v>
      </c>
      <c r="J1838" s="9">
        <f>'[1]Rates for Discussion'!$D$4</f>
        <v>1023.5733035868635</v>
      </c>
      <c r="K1838" s="9">
        <f t="shared" si="72"/>
        <v>-30800.856064884105</v>
      </c>
      <c r="N1838" s="12"/>
      <c r="O1838" s="13"/>
      <c r="P1838" s="13"/>
      <c r="Q1838" s="13"/>
      <c r="R1838" s="13"/>
    </row>
    <row r="1839" spans="1:18" x14ac:dyDescent="0.25">
      <c r="A1839" s="7">
        <v>2996</v>
      </c>
      <c r="B1839" s="7">
        <v>2014</v>
      </c>
      <c r="C1839" s="8" t="s">
        <v>171</v>
      </c>
      <c r="D1839" s="8" t="s">
        <v>266</v>
      </c>
      <c r="E1839" s="8" t="s">
        <v>38</v>
      </c>
      <c r="F1839" s="7" t="s">
        <v>39</v>
      </c>
      <c r="G1839" s="8" t="s">
        <v>22</v>
      </c>
      <c r="H1839" s="8" t="s">
        <v>171</v>
      </c>
      <c r="I1839" s="9">
        <v>-390</v>
      </c>
      <c r="J1839" s="9">
        <f>'[1]Rates for Discussion'!$D$4</f>
        <v>1023.5733035868635</v>
      </c>
      <c r="K1839" s="9">
        <f t="shared" si="72"/>
        <v>-199.59679419943839</v>
      </c>
      <c r="N1839" s="12"/>
      <c r="O1839" s="13"/>
      <c r="P1839" s="13"/>
      <c r="Q1839" s="13"/>
      <c r="R1839" s="13"/>
    </row>
    <row r="1840" spans="1:18" x14ac:dyDescent="0.25">
      <c r="A1840" s="7">
        <v>2997</v>
      </c>
      <c r="B1840" s="7">
        <v>2014</v>
      </c>
      <c r="C1840" s="8" t="s">
        <v>98</v>
      </c>
      <c r="D1840" s="8" t="s">
        <v>266</v>
      </c>
      <c r="E1840" s="8" t="s">
        <v>38</v>
      </c>
      <c r="F1840" s="7" t="s">
        <v>39</v>
      </c>
      <c r="G1840" s="8" t="s">
        <v>22</v>
      </c>
      <c r="H1840" s="8" t="s">
        <v>98</v>
      </c>
      <c r="I1840" s="9">
        <v>2016042</v>
      </c>
      <c r="J1840" s="9">
        <f>'[1]Rates for Discussion'!$D$4</f>
        <v>1023.5733035868635</v>
      </c>
      <c r="K1840" s="9">
        <f t="shared" si="72"/>
        <v>1031783.3850549338</v>
      </c>
      <c r="N1840" s="12"/>
      <c r="O1840" s="13"/>
      <c r="P1840" s="13"/>
      <c r="Q1840" s="13"/>
      <c r="R1840" s="13"/>
    </row>
    <row r="1841" spans="1:18" x14ac:dyDescent="0.25">
      <c r="A1841" s="7">
        <v>2998</v>
      </c>
      <c r="B1841" s="7">
        <v>2014</v>
      </c>
      <c r="C1841" s="8" t="s">
        <v>174</v>
      </c>
      <c r="D1841" s="8" t="s">
        <v>266</v>
      </c>
      <c r="E1841" s="8" t="s">
        <v>38</v>
      </c>
      <c r="F1841" s="7" t="s">
        <v>39</v>
      </c>
      <c r="G1841" s="8" t="s">
        <v>22</v>
      </c>
      <c r="H1841" s="8" t="s">
        <v>174</v>
      </c>
      <c r="I1841" s="9">
        <v>-51111</v>
      </c>
      <c r="J1841" s="9">
        <f>'[1]Rates for Discussion'!$D$4</f>
        <v>1023.5733035868635</v>
      </c>
      <c r="K1841" s="9">
        <f t="shared" si="72"/>
        <v>-26157.927559814092</v>
      </c>
      <c r="N1841" s="12"/>
      <c r="O1841" s="13"/>
      <c r="P1841" s="13"/>
      <c r="Q1841" s="13"/>
      <c r="R1841" s="13"/>
    </row>
    <row r="1842" spans="1:18" x14ac:dyDescent="0.25">
      <c r="A1842" s="7">
        <v>2999</v>
      </c>
      <c r="B1842" s="7">
        <v>2014</v>
      </c>
      <c r="C1842" s="8" t="s">
        <v>69</v>
      </c>
      <c r="D1842" s="8" t="s">
        <v>266</v>
      </c>
      <c r="E1842" s="8" t="s">
        <v>38</v>
      </c>
      <c r="F1842" s="7" t="s">
        <v>39</v>
      </c>
      <c r="G1842" s="8" t="s">
        <v>22</v>
      </c>
      <c r="H1842" s="8" t="s">
        <v>69</v>
      </c>
      <c r="I1842" s="9">
        <v>-159211</v>
      </c>
      <c r="J1842" s="9">
        <f>'[1]Rates for Discussion'!$D$4</f>
        <v>1023.5733035868635</v>
      </c>
      <c r="K1842" s="9">
        <f t="shared" si="72"/>
        <v>-81482.064618684075</v>
      </c>
      <c r="N1842" s="12"/>
      <c r="O1842" s="13"/>
      <c r="P1842" s="13"/>
      <c r="Q1842" s="13"/>
      <c r="R1842" s="13"/>
    </row>
    <row r="1843" spans="1:18" x14ac:dyDescent="0.25">
      <c r="A1843" s="7">
        <v>3000</v>
      </c>
      <c r="B1843" s="7">
        <v>2014</v>
      </c>
      <c r="C1843" s="8" t="s">
        <v>175</v>
      </c>
      <c r="D1843" s="8" t="s">
        <v>266</v>
      </c>
      <c r="E1843" s="8" t="s">
        <v>38</v>
      </c>
      <c r="F1843" s="7" t="s">
        <v>39</v>
      </c>
      <c r="G1843" s="8" t="s">
        <v>22</v>
      </c>
      <c r="H1843" s="8" t="s">
        <v>175</v>
      </c>
      <c r="I1843" s="9">
        <v>-49</v>
      </c>
      <c r="J1843" s="9">
        <f>'[1]Rates for Discussion'!$D$4</f>
        <v>1023.5733035868635</v>
      </c>
      <c r="K1843" s="9">
        <f t="shared" si="72"/>
        <v>-25.077545937878156</v>
      </c>
      <c r="N1843" s="12"/>
      <c r="O1843" s="13"/>
      <c r="P1843" s="13"/>
      <c r="Q1843" s="13"/>
      <c r="R1843" s="13"/>
    </row>
    <row r="1844" spans="1:18" x14ac:dyDescent="0.25">
      <c r="A1844" s="7">
        <v>3001</v>
      </c>
      <c r="B1844" s="7">
        <v>2014</v>
      </c>
      <c r="C1844" s="8" t="s">
        <v>176</v>
      </c>
      <c r="D1844" s="8" t="s">
        <v>266</v>
      </c>
      <c r="E1844" s="8" t="s">
        <v>38</v>
      </c>
      <c r="F1844" s="7" t="s">
        <v>39</v>
      </c>
      <c r="G1844" s="8" t="s">
        <v>22</v>
      </c>
      <c r="H1844" s="8" t="s">
        <v>176</v>
      </c>
      <c r="I1844" s="9">
        <v>-800</v>
      </c>
      <c r="J1844" s="9">
        <f>'[1]Rates for Discussion'!$D$4</f>
        <v>1023.5733035868635</v>
      </c>
      <c r="K1844" s="9">
        <f t="shared" si="72"/>
        <v>-409.42932143474542</v>
      </c>
      <c r="N1844" s="12"/>
      <c r="O1844" s="13"/>
      <c r="P1844" s="13"/>
      <c r="Q1844" s="13"/>
      <c r="R1844" s="13"/>
    </row>
    <row r="1845" spans="1:18" x14ac:dyDescent="0.25">
      <c r="A1845" s="7">
        <v>3002</v>
      </c>
      <c r="B1845" s="7">
        <v>2014</v>
      </c>
      <c r="C1845" s="8" t="s">
        <v>177</v>
      </c>
      <c r="D1845" s="8" t="s">
        <v>266</v>
      </c>
      <c r="E1845" s="8" t="s">
        <v>38</v>
      </c>
      <c r="F1845" s="7" t="s">
        <v>39</v>
      </c>
      <c r="G1845" s="8" t="s">
        <v>22</v>
      </c>
      <c r="H1845" s="8" t="s">
        <v>177</v>
      </c>
      <c r="I1845" s="9">
        <v>-2400</v>
      </c>
      <c r="J1845" s="9">
        <f>'[1]Rates for Discussion'!$D$4</f>
        <v>1023.5733035868635</v>
      </c>
      <c r="K1845" s="9">
        <f t="shared" si="72"/>
        <v>-1228.2879643042363</v>
      </c>
      <c r="N1845" s="12"/>
      <c r="O1845" s="13"/>
      <c r="P1845" s="13"/>
      <c r="Q1845" s="13"/>
      <c r="R1845" s="13"/>
    </row>
    <row r="1846" spans="1:18" x14ac:dyDescent="0.25">
      <c r="A1846" s="7">
        <v>3004</v>
      </c>
      <c r="B1846" s="7">
        <v>2014</v>
      </c>
      <c r="C1846" s="8" t="s">
        <v>181</v>
      </c>
      <c r="D1846" s="8" t="s">
        <v>266</v>
      </c>
      <c r="E1846" s="8" t="s">
        <v>38</v>
      </c>
      <c r="F1846" s="7" t="s">
        <v>39</v>
      </c>
      <c r="G1846" s="8" t="s">
        <v>22</v>
      </c>
      <c r="H1846" s="8" t="s">
        <v>181</v>
      </c>
      <c r="I1846" s="9">
        <v>-117424</v>
      </c>
      <c r="J1846" s="9">
        <f>'[1]Rates for Discussion'!$D$4</f>
        <v>1023.5733035868635</v>
      </c>
      <c r="K1846" s="9">
        <f t="shared" ref="K1846:K1877" si="73">(I1846*J1846)/2000</f>
        <v>-60096.03580019193</v>
      </c>
      <c r="N1846" s="12"/>
      <c r="O1846" s="13"/>
      <c r="P1846" s="13"/>
      <c r="Q1846" s="13"/>
      <c r="R1846" s="13"/>
    </row>
    <row r="1847" spans="1:18" x14ac:dyDescent="0.25">
      <c r="A1847" s="7">
        <v>3005</v>
      </c>
      <c r="B1847" s="7">
        <v>2014</v>
      </c>
      <c r="C1847" s="8" t="s">
        <v>70</v>
      </c>
      <c r="D1847" s="8" t="s">
        <v>266</v>
      </c>
      <c r="E1847" s="8" t="s">
        <v>38</v>
      </c>
      <c r="F1847" s="7" t="s">
        <v>39</v>
      </c>
      <c r="G1847" s="8" t="s">
        <v>22</v>
      </c>
      <c r="H1847" s="8" t="s">
        <v>70</v>
      </c>
      <c r="I1847" s="9">
        <v>-190421</v>
      </c>
      <c r="J1847" s="9">
        <f>'[1]Rates for Discussion'!$D$4</f>
        <v>1023.5733035868635</v>
      </c>
      <c r="K1847" s="9">
        <f t="shared" si="73"/>
        <v>-97454.926021157065</v>
      </c>
      <c r="N1847" s="12"/>
      <c r="O1847" s="13"/>
      <c r="P1847" s="13"/>
      <c r="Q1847" s="13"/>
      <c r="R1847" s="13"/>
    </row>
    <row r="1848" spans="1:18" x14ac:dyDescent="0.25">
      <c r="A1848" s="7">
        <v>3006</v>
      </c>
      <c r="B1848" s="7">
        <v>2014</v>
      </c>
      <c r="C1848" s="8" t="s">
        <v>183</v>
      </c>
      <c r="D1848" s="8" t="s">
        <v>266</v>
      </c>
      <c r="E1848" s="8" t="s">
        <v>38</v>
      </c>
      <c r="F1848" s="7" t="s">
        <v>39</v>
      </c>
      <c r="G1848" s="8" t="s">
        <v>22</v>
      </c>
      <c r="H1848" s="8" t="s">
        <v>183</v>
      </c>
      <c r="I1848" s="9">
        <v>-16609</v>
      </c>
      <c r="J1848" s="9">
        <f>'[1]Rates for Discussion'!$D$4</f>
        <v>1023.5733035868635</v>
      </c>
      <c r="K1848" s="9">
        <f t="shared" si="73"/>
        <v>-8500.2644996371091</v>
      </c>
      <c r="N1848" s="12"/>
      <c r="O1848" s="13"/>
      <c r="P1848" s="13"/>
      <c r="Q1848" s="13"/>
      <c r="R1848" s="13"/>
    </row>
    <row r="1849" spans="1:18" x14ac:dyDescent="0.25">
      <c r="A1849" s="7">
        <v>3007</v>
      </c>
      <c r="B1849" s="7">
        <v>2014</v>
      </c>
      <c r="C1849" s="8" t="s">
        <v>85</v>
      </c>
      <c r="D1849" s="8" t="s">
        <v>266</v>
      </c>
      <c r="E1849" s="8" t="s">
        <v>38</v>
      </c>
      <c r="F1849" s="7" t="s">
        <v>39</v>
      </c>
      <c r="G1849" s="8" t="s">
        <v>22</v>
      </c>
      <c r="H1849" s="8" t="s">
        <v>85</v>
      </c>
      <c r="I1849" s="9">
        <v>-26800</v>
      </c>
      <c r="J1849" s="9">
        <f>'[1]Rates for Discussion'!$D$4</f>
        <v>1023.5733035868635</v>
      </c>
      <c r="K1849" s="9">
        <f t="shared" si="73"/>
        <v>-13715.882268063971</v>
      </c>
      <c r="N1849" s="12"/>
      <c r="O1849" s="13"/>
      <c r="P1849" s="13"/>
      <c r="Q1849" s="13"/>
      <c r="R1849" s="13"/>
    </row>
    <row r="1850" spans="1:18" x14ac:dyDescent="0.25">
      <c r="A1850" s="7">
        <v>3008</v>
      </c>
      <c r="B1850" s="7">
        <v>2014</v>
      </c>
      <c r="C1850" s="8" t="s">
        <v>188</v>
      </c>
      <c r="D1850" s="8" t="s">
        <v>266</v>
      </c>
      <c r="E1850" s="8" t="s">
        <v>38</v>
      </c>
      <c r="F1850" s="7" t="s">
        <v>39</v>
      </c>
      <c r="G1850" s="8" t="s">
        <v>22</v>
      </c>
      <c r="H1850" s="8" t="s">
        <v>188</v>
      </c>
      <c r="I1850" s="9">
        <v>-9222</v>
      </c>
      <c r="J1850" s="9">
        <f>'[1]Rates for Discussion'!$D$4</f>
        <v>1023.5733035868635</v>
      </c>
      <c r="K1850" s="9">
        <f t="shared" si="73"/>
        <v>-4719.6965028390277</v>
      </c>
      <c r="N1850" s="12"/>
      <c r="O1850" s="13"/>
      <c r="P1850" s="13"/>
      <c r="Q1850" s="13"/>
      <c r="R1850" s="13"/>
    </row>
    <row r="1851" spans="1:18" x14ac:dyDescent="0.25">
      <c r="A1851" s="7">
        <v>3009</v>
      </c>
      <c r="B1851" s="7">
        <v>2014</v>
      </c>
      <c r="C1851" s="8" t="s">
        <v>189</v>
      </c>
      <c r="D1851" s="8" t="s">
        <v>266</v>
      </c>
      <c r="E1851" s="8" t="s">
        <v>38</v>
      </c>
      <c r="F1851" s="7" t="s">
        <v>39</v>
      </c>
      <c r="G1851" s="8" t="s">
        <v>22</v>
      </c>
      <c r="H1851" s="8" t="s">
        <v>189</v>
      </c>
      <c r="I1851" s="9">
        <v>-4124</v>
      </c>
      <c r="J1851" s="9">
        <f>'[1]Rates for Discussion'!$D$4</f>
        <v>1023.5733035868635</v>
      </c>
      <c r="K1851" s="9">
        <f t="shared" si="73"/>
        <v>-2110.6081519961126</v>
      </c>
      <c r="N1851" s="12"/>
      <c r="O1851" s="13"/>
      <c r="P1851" s="13"/>
      <c r="Q1851" s="13"/>
      <c r="R1851" s="13"/>
    </row>
    <row r="1852" spans="1:18" x14ac:dyDescent="0.25">
      <c r="A1852" s="7">
        <v>3010</v>
      </c>
      <c r="B1852" s="7">
        <v>2014</v>
      </c>
      <c r="C1852" s="8" t="s">
        <v>190</v>
      </c>
      <c r="D1852" s="8" t="s">
        <v>266</v>
      </c>
      <c r="E1852" s="8" t="s">
        <v>38</v>
      </c>
      <c r="F1852" s="7" t="s">
        <v>39</v>
      </c>
      <c r="G1852" s="8" t="s">
        <v>22</v>
      </c>
      <c r="H1852" s="8" t="s">
        <v>190</v>
      </c>
      <c r="I1852" s="9">
        <v>-1200</v>
      </c>
      <c r="J1852" s="9">
        <f>'[1]Rates for Discussion'!$D$4</f>
        <v>1023.5733035868635</v>
      </c>
      <c r="K1852" s="9">
        <f t="shared" si="73"/>
        <v>-614.14398215211816</v>
      </c>
      <c r="N1852" s="12"/>
      <c r="O1852" s="13"/>
      <c r="P1852" s="13"/>
      <c r="Q1852" s="13"/>
      <c r="R1852" s="13"/>
    </row>
    <row r="1853" spans="1:18" x14ac:dyDescent="0.25">
      <c r="A1853" s="7">
        <v>3011</v>
      </c>
      <c r="B1853" s="7">
        <v>2014</v>
      </c>
      <c r="C1853" s="8" t="s">
        <v>71</v>
      </c>
      <c r="D1853" s="8" t="s">
        <v>266</v>
      </c>
      <c r="E1853" s="8" t="s">
        <v>38</v>
      </c>
      <c r="F1853" s="7" t="s">
        <v>39</v>
      </c>
      <c r="G1853" s="8" t="s">
        <v>22</v>
      </c>
      <c r="H1853" s="8" t="s">
        <v>71</v>
      </c>
      <c r="I1853" s="9">
        <v>-119</v>
      </c>
      <c r="J1853" s="9">
        <f>'[1]Rates for Discussion'!$D$4</f>
        <v>1023.5733035868635</v>
      </c>
      <c r="K1853" s="9">
        <f t="shared" si="73"/>
        <v>-60.902611563418382</v>
      </c>
      <c r="N1853" s="12"/>
      <c r="O1853" s="13"/>
      <c r="P1853" s="13"/>
      <c r="Q1853" s="13"/>
      <c r="R1853" s="13"/>
    </row>
    <row r="1854" spans="1:18" x14ac:dyDescent="0.25">
      <c r="A1854" s="7">
        <v>3012</v>
      </c>
      <c r="B1854" s="7">
        <v>2014</v>
      </c>
      <c r="C1854" s="8" t="s">
        <v>192</v>
      </c>
      <c r="D1854" s="8" t="s">
        <v>266</v>
      </c>
      <c r="E1854" s="8" t="s">
        <v>38</v>
      </c>
      <c r="F1854" s="7" t="s">
        <v>39</v>
      </c>
      <c r="G1854" s="8" t="s">
        <v>22</v>
      </c>
      <c r="H1854" s="8" t="s">
        <v>192</v>
      </c>
      <c r="I1854" s="9">
        <v>-947</v>
      </c>
      <c r="J1854" s="9">
        <f>'[1]Rates for Discussion'!$D$4</f>
        <v>1023.5733035868635</v>
      </c>
      <c r="K1854" s="9">
        <f t="shared" si="73"/>
        <v>-484.66195924837984</v>
      </c>
      <c r="N1854" s="12"/>
      <c r="O1854" s="13"/>
      <c r="P1854" s="13"/>
      <c r="Q1854" s="13"/>
      <c r="R1854" s="13"/>
    </row>
    <row r="1855" spans="1:18" x14ac:dyDescent="0.25">
      <c r="A1855" s="7">
        <v>3013</v>
      </c>
      <c r="B1855" s="7">
        <v>2014</v>
      </c>
      <c r="C1855" s="8" t="s">
        <v>73</v>
      </c>
      <c r="D1855" s="8" t="s">
        <v>266</v>
      </c>
      <c r="E1855" s="8" t="s">
        <v>38</v>
      </c>
      <c r="F1855" s="7" t="s">
        <v>39</v>
      </c>
      <c r="G1855" s="8" t="s">
        <v>22</v>
      </c>
      <c r="H1855" s="8" t="s">
        <v>73</v>
      </c>
      <c r="I1855" s="9">
        <v>-1819</v>
      </c>
      <c r="J1855" s="9">
        <f>'[1]Rates for Discussion'!$D$4</f>
        <v>1023.5733035868635</v>
      </c>
      <c r="K1855" s="9">
        <f t="shared" si="73"/>
        <v>-930.93991961225242</v>
      </c>
      <c r="N1855" s="12"/>
      <c r="O1855" s="13"/>
      <c r="P1855" s="13"/>
      <c r="Q1855" s="13"/>
      <c r="R1855" s="13"/>
    </row>
    <row r="1856" spans="1:18" x14ac:dyDescent="0.25">
      <c r="A1856" s="7">
        <v>3014</v>
      </c>
      <c r="B1856" s="7">
        <v>2014</v>
      </c>
      <c r="C1856" s="8" t="s">
        <v>196</v>
      </c>
      <c r="D1856" s="8" t="s">
        <v>266</v>
      </c>
      <c r="E1856" s="8" t="s">
        <v>38</v>
      </c>
      <c r="F1856" s="7" t="s">
        <v>39</v>
      </c>
      <c r="G1856" s="8" t="s">
        <v>22</v>
      </c>
      <c r="H1856" s="8" t="s">
        <v>196</v>
      </c>
      <c r="I1856" s="9">
        <v>-136984</v>
      </c>
      <c r="J1856" s="9">
        <f>'[1]Rates for Discussion'!$D$4</f>
        <v>1023.5733035868635</v>
      </c>
      <c r="K1856" s="9">
        <f t="shared" si="73"/>
        <v>-70106.582709271461</v>
      </c>
      <c r="N1856" s="12"/>
      <c r="O1856" s="13"/>
      <c r="P1856" s="13"/>
      <c r="Q1856" s="13"/>
      <c r="R1856" s="13"/>
    </row>
    <row r="1857" spans="1:18" x14ac:dyDescent="0.25">
      <c r="A1857" s="7">
        <v>3016</v>
      </c>
      <c r="B1857" s="7">
        <v>2014</v>
      </c>
      <c r="C1857" s="8" t="s">
        <v>200</v>
      </c>
      <c r="D1857" s="8" t="s">
        <v>266</v>
      </c>
      <c r="E1857" s="8" t="s">
        <v>38</v>
      </c>
      <c r="F1857" s="7" t="s">
        <v>39</v>
      </c>
      <c r="G1857" s="8" t="s">
        <v>22</v>
      </c>
      <c r="H1857" s="8" t="s">
        <v>200</v>
      </c>
      <c r="I1857" s="9">
        <v>-38757</v>
      </c>
      <c r="J1857" s="9">
        <f>'[1]Rates for Discussion'!$D$4</f>
        <v>1023.5733035868635</v>
      </c>
      <c r="K1857" s="9">
        <f t="shared" si="73"/>
        <v>-19835.315263558034</v>
      </c>
      <c r="N1857" s="12"/>
      <c r="O1857" s="13"/>
      <c r="P1857" s="13"/>
      <c r="Q1857" s="13"/>
      <c r="R1857" s="13"/>
    </row>
    <row r="1858" spans="1:18" x14ac:dyDescent="0.25">
      <c r="A1858" s="7">
        <v>3017</v>
      </c>
      <c r="B1858" s="7">
        <v>2014</v>
      </c>
      <c r="C1858" s="8" t="s">
        <v>86</v>
      </c>
      <c r="D1858" s="8" t="s">
        <v>266</v>
      </c>
      <c r="E1858" s="8" t="s">
        <v>38</v>
      </c>
      <c r="F1858" s="7" t="s">
        <v>39</v>
      </c>
      <c r="G1858" s="8" t="s">
        <v>22</v>
      </c>
      <c r="H1858" s="8" t="s">
        <v>86</v>
      </c>
      <c r="I1858" s="9">
        <v>-16580</v>
      </c>
      <c r="J1858" s="9">
        <f>'[1]Rates for Discussion'!$D$4</f>
        <v>1023.5733035868635</v>
      </c>
      <c r="K1858" s="9">
        <f t="shared" si="73"/>
        <v>-8485.422686735099</v>
      </c>
      <c r="N1858" s="12"/>
      <c r="O1858" s="13"/>
      <c r="P1858" s="13"/>
      <c r="Q1858" s="13"/>
      <c r="R1858" s="13"/>
    </row>
    <row r="1859" spans="1:18" x14ac:dyDescent="0.25">
      <c r="A1859" s="7">
        <v>3018</v>
      </c>
      <c r="B1859" s="7">
        <v>2014</v>
      </c>
      <c r="C1859" s="8" t="s">
        <v>267</v>
      </c>
      <c r="D1859" s="8" t="s">
        <v>266</v>
      </c>
      <c r="E1859" s="8" t="s">
        <v>38</v>
      </c>
      <c r="F1859" s="7" t="s">
        <v>39</v>
      </c>
      <c r="G1859" s="8" t="s">
        <v>22</v>
      </c>
      <c r="H1859" s="8" t="s">
        <v>267</v>
      </c>
      <c r="I1859" s="9">
        <v>-27508</v>
      </c>
      <c r="J1859" s="9">
        <f>'[1]Rates for Discussion'!$D$4</f>
        <v>1023.5733035868635</v>
      </c>
      <c r="K1859" s="9">
        <f t="shared" si="73"/>
        <v>-14078.22721753372</v>
      </c>
      <c r="N1859" s="12"/>
      <c r="O1859" s="13"/>
      <c r="P1859" s="13"/>
      <c r="Q1859" s="13"/>
      <c r="R1859" s="13"/>
    </row>
    <row r="1860" spans="1:18" x14ac:dyDescent="0.25">
      <c r="A1860" s="7">
        <v>3019</v>
      </c>
      <c r="B1860" s="7">
        <v>2014</v>
      </c>
      <c r="C1860" s="8" t="s">
        <v>203</v>
      </c>
      <c r="D1860" s="8" t="s">
        <v>266</v>
      </c>
      <c r="E1860" s="8" t="s">
        <v>38</v>
      </c>
      <c r="F1860" s="7" t="s">
        <v>39</v>
      </c>
      <c r="G1860" s="8" t="s">
        <v>22</v>
      </c>
      <c r="H1860" s="8" t="s">
        <v>203</v>
      </c>
      <c r="I1860" s="9">
        <v>-27899</v>
      </c>
      <c r="J1860" s="9">
        <f>'[1]Rates for Discussion'!$D$4</f>
        <v>1023.5733035868635</v>
      </c>
      <c r="K1860" s="9">
        <f t="shared" si="73"/>
        <v>-14278.335798384953</v>
      </c>
      <c r="N1860" s="12"/>
      <c r="O1860" s="13"/>
      <c r="P1860" s="13"/>
      <c r="Q1860" s="13"/>
      <c r="R1860" s="13"/>
    </row>
    <row r="1861" spans="1:18" x14ac:dyDescent="0.25">
      <c r="A1861" s="7">
        <v>3020</v>
      </c>
      <c r="B1861" s="7">
        <v>2014</v>
      </c>
      <c r="C1861" s="8" t="s">
        <v>207</v>
      </c>
      <c r="D1861" s="8" t="s">
        <v>266</v>
      </c>
      <c r="E1861" s="8" t="s">
        <v>38</v>
      </c>
      <c r="F1861" s="7" t="s">
        <v>39</v>
      </c>
      <c r="G1861" s="8" t="s">
        <v>22</v>
      </c>
      <c r="H1861" s="8" t="s">
        <v>207</v>
      </c>
      <c r="I1861" s="9">
        <v>-536036</v>
      </c>
      <c r="J1861" s="9">
        <f>'[1]Rates for Discussion'!$D$4</f>
        <v>1023.5733035868635</v>
      </c>
      <c r="K1861" s="9">
        <f t="shared" si="73"/>
        <v>-274336.06968074397</v>
      </c>
      <c r="N1861" s="12"/>
      <c r="O1861" s="13"/>
      <c r="P1861" s="13"/>
      <c r="Q1861" s="13"/>
      <c r="R1861" s="13"/>
    </row>
    <row r="1862" spans="1:18" x14ac:dyDescent="0.25">
      <c r="A1862" s="7">
        <v>3021</v>
      </c>
      <c r="B1862" s="7">
        <v>2014</v>
      </c>
      <c r="C1862" s="8" t="s">
        <v>209</v>
      </c>
      <c r="D1862" s="8" t="s">
        <v>266</v>
      </c>
      <c r="E1862" s="8" t="s">
        <v>38</v>
      </c>
      <c r="F1862" s="7" t="s">
        <v>39</v>
      </c>
      <c r="G1862" s="8" t="s">
        <v>22</v>
      </c>
      <c r="H1862" s="8" t="s">
        <v>209</v>
      </c>
      <c r="I1862" s="9">
        <v>-15235</v>
      </c>
      <c r="J1862" s="9">
        <f>'[1]Rates for Discussion'!$D$4</f>
        <v>1023.5733035868635</v>
      </c>
      <c r="K1862" s="9">
        <f t="shared" si="73"/>
        <v>-7797.0696400729321</v>
      </c>
      <c r="N1862" s="12"/>
      <c r="O1862" s="13"/>
      <c r="P1862" s="13"/>
      <c r="Q1862" s="13"/>
      <c r="R1862" s="13"/>
    </row>
    <row r="1863" spans="1:18" x14ac:dyDescent="0.25">
      <c r="A1863" s="7">
        <v>3022</v>
      </c>
      <c r="B1863" s="7">
        <v>2014</v>
      </c>
      <c r="C1863" s="8" t="s">
        <v>213</v>
      </c>
      <c r="D1863" s="8" t="s">
        <v>266</v>
      </c>
      <c r="E1863" s="8" t="s">
        <v>38</v>
      </c>
      <c r="F1863" s="7" t="s">
        <v>39</v>
      </c>
      <c r="G1863" s="8" t="s">
        <v>22</v>
      </c>
      <c r="H1863" s="8" t="s">
        <v>213</v>
      </c>
      <c r="I1863" s="9">
        <v>-2600</v>
      </c>
      <c r="J1863" s="9">
        <f>'[1]Rates for Discussion'!$D$4</f>
        <v>1023.5733035868635</v>
      </c>
      <c r="K1863" s="9">
        <f t="shared" si="73"/>
        <v>-1330.6452946629227</v>
      </c>
      <c r="N1863" s="12"/>
      <c r="O1863" s="13"/>
      <c r="P1863" s="13"/>
      <c r="Q1863" s="13"/>
      <c r="R1863" s="13"/>
    </row>
    <row r="1864" spans="1:18" x14ac:dyDescent="0.25">
      <c r="A1864" s="7">
        <v>3023</v>
      </c>
      <c r="B1864" s="7">
        <v>2014</v>
      </c>
      <c r="C1864" s="8" t="s">
        <v>119</v>
      </c>
      <c r="D1864" s="8" t="s">
        <v>266</v>
      </c>
      <c r="E1864" s="8" t="s">
        <v>38</v>
      </c>
      <c r="F1864" s="7" t="s">
        <v>39</v>
      </c>
      <c r="G1864" s="8" t="s">
        <v>22</v>
      </c>
      <c r="H1864" s="8" t="s">
        <v>119</v>
      </c>
      <c r="I1864" s="9">
        <v>-5071</v>
      </c>
      <c r="J1864" s="9">
        <f>'[1]Rates for Discussion'!$D$4</f>
        <v>1023.5733035868635</v>
      </c>
      <c r="K1864" s="9">
        <f t="shared" si="73"/>
        <v>-2595.2701112444925</v>
      </c>
      <c r="N1864" s="12"/>
      <c r="O1864" s="13"/>
      <c r="P1864" s="13"/>
      <c r="Q1864" s="13"/>
      <c r="R1864" s="13"/>
    </row>
    <row r="1865" spans="1:18" x14ac:dyDescent="0.25">
      <c r="A1865" s="7">
        <v>3024</v>
      </c>
      <c r="B1865" s="7">
        <v>2014</v>
      </c>
      <c r="C1865" s="8" t="s">
        <v>75</v>
      </c>
      <c r="D1865" s="8" t="s">
        <v>266</v>
      </c>
      <c r="E1865" s="8" t="s">
        <v>38</v>
      </c>
      <c r="F1865" s="7" t="s">
        <v>39</v>
      </c>
      <c r="G1865" s="8" t="s">
        <v>22</v>
      </c>
      <c r="H1865" s="8" t="s">
        <v>75</v>
      </c>
      <c r="I1865" s="9">
        <v>-332554</v>
      </c>
      <c r="J1865" s="9">
        <f>'[1]Rates for Discussion'!$D$4</f>
        <v>1023.5733035868635</v>
      </c>
      <c r="K1865" s="9">
        <f t="shared" si="73"/>
        <v>-170196.69820051291</v>
      </c>
      <c r="N1865" s="12"/>
      <c r="O1865" s="13"/>
      <c r="P1865" s="13"/>
      <c r="Q1865" s="13"/>
      <c r="R1865" s="13"/>
    </row>
    <row r="1866" spans="1:18" x14ac:dyDescent="0.25">
      <c r="A1866" s="7">
        <v>3025</v>
      </c>
      <c r="B1866" s="7">
        <v>2014</v>
      </c>
      <c r="C1866" s="8" t="s">
        <v>224</v>
      </c>
      <c r="D1866" s="8" t="s">
        <v>266</v>
      </c>
      <c r="E1866" s="8" t="s">
        <v>38</v>
      </c>
      <c r="F1866" s="7" t="s">
        <v>39</v>
      </c>
      <c r="G1866" s="8" t="s">
        <v>22</v>
      </c>
      <c r="H1866" s="8" t="s">
        <v>224</v>
      </c>
      <c r="I1866" s="9">
        <v>-24</v>
      </c>
      <c r="J1866" s="9">
        <f>'[1]Rates for Discussion'!$D$4</f>
        <v>1023.5733035868635</v>
      </c>
      <c r="K1866" s="9">
        <f t="shared" si="73"/>
        <v>-12.282879643042362</v>
      </c>
      <c r="N1866" s="12"/>
      <c r="O1866" s="13"/>
      <c r="P1866" s="13"/>
      <c r="Q1866" s="13"/>
      <c r="R1866" s="13"/>
    </row>
    <row r="1867" spans="1:18" x14ac:dyDescent="0.25">
      <c r="A1867" s="7">
        <v>3026</v>
      </c>
      <c r="B1867" s="7">
        <v>2014</v>
      </c>
      <c r="C1867" s="8" t="s">
        <v>268</v>
      </c>
      <c r="D1867" s="8" t="s">
        <v>266</v>
      </c>
      <c r="E1867" s="8" t="s">
        <v>38</v>
      </c>
      <c r="F1867" s="7" t="s">
        <v>39</v>
      </c>
      <c r="G1867" s="8" t="s">
        <v>22</v>
      </c>
      <c r="H1867" s="8" t="s">
        <v>268</v>
      </c>
      <c r="I1867" s="9">
        <v>-159</v>
      </c>
      <c r="J1867" s="9">
        <f>'[1]Rates for Discussion'!$D$4</f>
        <v>1023.5733035868635</v>
      </c>
      <c r="K1867" s="9">
        <f t="shared" si="73"/>
        <v>-81.374077635155658</v>
      </c>
      <c r="N1867" s="12"/>
      <c r="O1867" s="13"/>
      <c r="P1867" s="13"/>
      <c r="Q1867" s="13"/>
      <c r="R1867" s="13"/>
    </row>
    <row r="1868" spans="1:18" x14ac:dyDescent="0.25">
      <c r="A1868" s="7">
        <v>3027</v>
      </c>
      <c r="B1868" s="7">
        <v>2014</v>
      </c>
      <c r="C1868" s="8" t="s">
        <v>226</v>
      </c>
      <c r="D1868" s="8" t="s">
        <v>266</v>
      </c>
      <c r="E1868" s="8" t="s">
        <v>38</v>
      </c>
      <c r="F1868" s="7" t="s">
        <v>39</v>
      </c>
      <c r="G1868" s="8" t="s">
        <v>22</v>
      </c>
      <c r="H1868" s="8" t="s">
        <v>226</v>
      </c>
      <c r="I1868" s="9">
        <v>-159</v>
      </c>
      <c r="J1868" s="9">
        <f>'[1]Rates for Discussion'!$D$4</f>
        <v>1023.5733035868635</v>
      </c>
      <c r="K1868" s="9">
        <f t="shared" si="73"/>
        <v>-81.374077635155658</v>
      </c>
      <c r="N1868" s="12"/>
      <c r="O1868" s="13"/>
      <c r="P1868" s="13"/>
      <c r="Q1868" s="13"/>
      <c r="R1868" s="13"/>
    </row>
    <row r="1869" spans="1:18" x14ac:dyDescent="0.25">
      <c r="A1869" s="7">
        <v>3028</v>
      </c>
      <c r="B1869" s="7">
        <v>2014</v>
      </c>
      <c r="C1869" s="8" t="s">
        <v>228</v>
      </c>
      <c r="D1869" s="8" t="s">
        <v>266</v>
      </c>
      <c r="E1869" s="8" t="s">
        <v>38</v>
      </c>
      <c r="F1869" s="7" t="s">
        <v>39</v>
      </c>
      <c r="G1869" s="8" t="s">
        <v>22</v>
      </c>
      <c r="H1869" s="8" t="s">
        <v>228</v>
      </c>
      <c r="I1869" s="9">
        <v>-400</v>
      </c>
      <c r="J1869" s="9">
        <f>'[1]Rates for Discussion'!$D$4</f>
        <v>1023.5733035868635</v>
      </c>
      <c r="K1869" s="9">
        <f t="shared" si="73"/>
        <v>-204.71466071737271</v>
      </c>
      <c r="N1869" s="12"/>
      <c r="O1869" s="13"/>
      <c r="P1869" s="13"/>
      <c r="Q1869" s="13"/>
      <c r="R1869" s="13"/>
    </row>
    <row r="1870" spans="1:18" x14ac:dyDescent="0.25">
      <c r="A1870" s="7">
        <v>3029</v>
      </c>
      <c r="B1870" s="7">
        <v>2014</v>
      </c>
      <c r="C1870" s="8" t="s">
        <v>229</v>
      </c>
      <c r="D1870" s="8" t="s">
        <v>266</v>
      </c>
      <c r="E1870" s="8" t="s">
        <v>38</v>
      </c>
      <c r="F1870" s="7" t="s">
        <v>39</v>
      </c>
      <c r="G1870" s="8" t="s">
        <v>22</v>
      </c>
      <c r="H1870" s="8" t="s">
        <v>229</v>
      </c>
      <c r="I1870" s="9">
        <v>-3481</v>
      </c>
      <c r="J1870" s="9">
        <f>'[1]Rates for Discussion'!$D$4</f>
        <v>1023.5733035868635</v>
      </c>
      <c r="K1870" s="9">
        <f t="shared" si="73"/>
        <v>-1781.529334892936</v>
      </c>
      <c r="N1870" s="12"/>
      <c r="O1870" s="13"/>
      <c r="P1870" s="13"/>
      <c r="Q1870" s="13"/>
      <c r="R1870" s="13"/>
    </row>
    <row r="1871" spans="1:18" x14ac:dyDescent="0.25">
      <c r="A1871" s="7">
        <v>3030</v>
      </c>
      <c r="B1871" s="7">
        <v>2014</v>
      </c>
      <c r="C1871" s="8" t="s">
        <v>230</v>
      </c>
      <c r="D1871" s="8" t="s">
        <v>266</v>
      </c>
      <c r="E1871" s="8" t="s">
        <v>38</v>
      </c>
      <c r="F1871" s="7" t="s">
        <v>39</v>
      </c>
      <c r="G1871" s="8" t="s">
        <v>22</v>
      </c>
      <c r="H1871" s="8" t="s">
        <v>230</v>
      </c>
      <c r="I1871" s="9">
        <v>-68236</v>
      </c>
      <c r="J1871" s="9">
        <f>'[1]Rates for Discussion'!$D$4</f>
        <v>1023.5733035868635</v>
      </c>
      <c r="K1871" s="9">
        <f t="shared" si="73"/>
        <v>-34922.273971776609</v>
      </c>
      <c r="N1871" s="12"/>
      <c r="O1871" s="13"/>
      <c r="P1871" s="13"/>
      <c r="Q1871" s="13"/>
      <c r="R1871" s="13"/>
    </row>
    <row r="1872" spans="1:18" x14ac:dyDescent="0.25">
      <c r="A1872" s="7">
        <v>3031</v>
      </c>
      <c r="B1872" s="7">
        <v>2014</v>
      </c>
      <c r="C1872" s="8" t="s">
        <v>232</v>
      </c>
      <c r="D1872" s="8" t="s">
        <v>266</v>
      </c>
      <c r="E1872" s="8" t="s">
        <v>38</v>
      </c>
      <c r="F1872" s="7" t="s">
        <v>39</v>
      </c>
      <c r="G1872" s="8" t="s">
        <v>22</v>
      </c>
      <c r="H1872" s="8" t="s">
        <v>232</v>
      </c>
      <c r="I1872" s="9">
        <v>-1855</v>
      </c>
      <c r="J1872" s="9">
        <f>'[1]Rates for Discussion'!$D$4</f>
        <v>1023.5733035868635</v>
      </c>
      <c r="K1872" s="9">
        <f t="shared" si="73"/>
        <v>-949.36423907681592</v>
      </c>
      <c r="N1872" s="12"/>
      <c r="O1872" s="13"/>
      <c r="P1872" s="13"/>
      <c r="Q1872" s="13"/>
      <c r="R1872" s="13"/>
    </row>
    <row r="1873" spans="1:18" x14ac:dyDescent="0.25">
      <c r="A1873" s="7">
        <v>3033</v>
      </c>
      <c r="B1873" s="7">
        <v>2014</v>
      </c>
      <c r="C1873" s="8" t="s">
        <v>235</v>
      </c>
      <c r="D1873" s="8" t="s">
        <v>266</v>
      </c>
      <c r="E1873" s="8" t="s">
        <v>38</v>
      </c>
      <c r="F1873" s="7" t="s">
        <v>39</v>
      </c>
      <c r="G1873" s="8" t="s">
        <v>22</v>
      </c>
      <c r="H1873" s="8" t="s">
        <v>235</v>
      </c>
      <c r="I1873" s="9">
        <v>-109675</v>
      </c>
      <c r="J1873" s="9">
        <f>'[1]Rates for Discussion'!$D$4</f>
        <v>1023.5733035868635</v>
      </c>
      <c r="K1873" s="9">
        <f t="shared" si="73"/>
        <v>-56130.201035444625</v>
      </c>
      <c r="N1873" s="12"/>
      <c r="O1873" s="13"/>
      <c r="P1873" s="13"/>
      <c r="Q1873" s="13"/>
      <c r="R1873" s="13"/>
    </row>
    <row r="1874" spans="1:18" x14ac:dyDescent="0.25">
      <c r="A1874" s="7">
        <v>3034</v>
      </c>
      <c r="B1874" s="7">
        <v>2014</v>
      </c>
      <c r="C1874" s="8" t="s">
        <v>239</v>
      </c>
      <c r="D1874" s="8" t="s">
        <v>266</v>
      </c>
      <c r="E1874" s="8" t="s">
        <v>38</v>
      </c>
      <c r="F1874" s="7" t="s">
        <v>39</v>
      </c>
      <c r="G1874" s="8" t="s">
        <v>22</v>
      </c>
      <c r="H1874" s="8" t="s">
        <v>239</v>
      </c>
      <c r="I1874" s="9">
        <v>-123272</v>
      </c>
      <c r="J1874" s="9">
        <f>'[1]Rates for Discussion'!$D$4</f>
        <v>1023.5733035868635</v>
      </c>
      <c r="K1874" s="9">
        <f t="shared" si="73"/>
        <v>-63088.964139879921</v>
      </c>
      <c r="N1874" s="12"/>
      <c r="O1874" s="13"/>
      <c r="P1874" s="13"/>
      <c r="Q1874" s="13"/>
      <c r="R1874" s="13"/>
    </row>
    <row r="1875" spans="1:18" x14ac:dyDescent="0.25">
      <c r="A1875" s="7">
        <v>3035</v>
      </c>
      <c r="B1875" s="7">
        <v>2014</v>
      </c>
      <c r="C1875" s="8" t="s">
        <v>78</v>
      </c>
      <c r="D1875" s="8" t="s">
        <v>266</v>
      </c>
      <c r="E1875" s="8" t="s">
        <v>38</v>
      </c>
      <c r="F1875" s="7" t="s">
        <v>39</v>
      </c>
      <c r="G1875" s="8" t="s">
        <v>22</v>
      </c>
      <c r="H1875" s="8" t="s">
        <v>78</v>
      </c>
      <c r="I1875" s="9">
        <v>-401453</v>
      </c>
      <c r="J1875" s="9">
        <f>'[1]Rates for Discussion'!$D$4</f>
        <v>1023.5733035868635</v>
      </c>
      <c r="K1875" s="9">
        <f t="shared" si="73"/>
        <v>-205458.28672242857</v>
      </c>
      <c r="N1875" s="12"/>
      <c r="O1875" s="13"/>
      <c r="P1875" s="13"/>
      <c r="Q1875" s="13"/>
      <c r="R1875" s="13"/>
    </row>
    <row r="1876" spans="1:18" x14ac:dyDescent="0.25">
      <c r="A1876" s="7">
        <v>3036</v>
      </c>
      <c r="B1876" s="7">
        <v>2014</v>
      </c>
      <c r="C1876" s="8" t="s">
        <v>242</v>
      </c>
      <c r="D1876" s="8" t="s">
        <v>266</v>
      </c>
      <c r="E1876" s="8" t="s">
        <v>38</v>
      </c>
      <c r="F1876" s="7" t="s">
        <v>39</v>
      </c>
      <c r="G1876" s="8" t="s">
        <v>22</v>
      </c>
      <c r="H1876" s="8" t="s">
        <v>242</v>
      </c>
      <c r="I1876" s="9">
        <v>-21430</v>
      </c>
      <c r="J1876" s="9">
        <f>'[1]Rates for Discussion'!$D$4</f>
        <v>1023.5733035868635</v>
      </c>
      <c r="K1876" s="9">
        <f t="shared" si="73"/>
        <v>-10967.587947933242</v>
      </c>
      <c r="N1876" s="12"/>
      <c r="O1876" s="13"/>
      <c r="P1876" s="13"/>
      <c r="Q1876" s="13"/>
      <c r="R1876" s="13"/>
    </row>
    <row r="1877" spans="1:18" x14ac:dyDescent="0.25">
      <c r="A1877" s="7">
        <v>3037</v>
      </c>
      <c r="B1877" s="7">
        <v>2014</v>
      </c>
      <c r="C1877" s="8" t="s">
        <v>244</v>
      </c>
      <c r="D1877" s="8" t="s">
        <v>266</v>
      </c>
      <c r="E1877" s="8" t="s">
        <v>38</v>
      </c>
      <c r="F1877" s="7" t="s">
        <v>39</v>
      </c>
      <c r="G1877" s="8" t="s">
        <v>22</v>
      </c>
      <c r="H1877" s="8" t="s">
        <v>244</v>
      </c>
      <c r="I1877" s="9">
        <v>-4593</v>
      </c>
      <c r="J1877" s="9">
        <f>'[1]Rates for Discussion'!$D$4</f>
        <v>1023.5733035868635</v>
      </c>
      <c r="K1877" s="9">
        <f t="shared" si="73"/>
        <v>-2350.6360916872322</v>
      </c>
      <c r="N1877" s="12"/>
      <c r="O1877" s="13"/>
      <c r="P1877" s="13"/>
      <c r="Q1877" s="13"/>
      <c r="R1877" s="13"/>
    </row>
    <row r="1878" spans="1:18" x14ac:dyDescent="0.25">
      <c r="A1878" s="7">
        <v>3038</v>
      </c>
      <c r="B1878" s="7">
        <v>2014</v>
      </c>
      <c r="C1878" s="8" t="s">
        <v>79</v>
      </c>
      <c r="D1878" s="8" t="s">
        <v>266</v>
      </c>
      <c r="E1878" s="8" t="s">
        <v>38</v>
      </c>
      <c r="F1878" s="7" t="s">
        <v>39</v>
      </c>
      <c r="G1878" s="8" t="s">
        <v>22</v>
      </c>
      <c r="H1878" s="8" t="s">
        <v>79</v>
      </c>
      <c r="I1878" s="9">
        <v>-20865</v>
      </c>
      <c r="J1878" s="9">
        <f>'[1]Rates for Discussion'!$D$4</f>
        <v>1023.5733035868635</v>
      </c>
      <c r="K1878" s="9">
        <f t="shared" ref="K1878:K1888" si="74">(I1878*J1878)/2000</f>
        <v>-10678.428489669954</v>
      </c>
      <c r="N1878" s="12"/>
      <c r="O1878" s="13"/>
      <c r="P1878" s="13"/>
      <c r="Q1878" s="13"/>
      <c r="R1878" s="13"/>
    </row>
    <row r="1879" spans="1:18" x14ac:dyDescent="0.25">
      <c r="A1879" s="7">
        <v>3039</v>
      </c>
      <c r="B1879" s="7">
        <v>2014</v>
      </c>
      <c r="C1879" s="8" t="s">
        <v>80</v>
      </c>
      <c r="D1879" s="8" t="s">
        <v>266</v>
      </c>
      <c r="E1879" s="8" t="s">
        <v>38</v>
      </c>
      <c r="F1879" s="7" t="s">
        <v>39</v>
      </c>
      <c r="G1879" s="8" t="s">
        <v>22</v>
      </c>
      <c r="H1879" s="8" t="s">
        <v>80</v>
      </c>
      <c r="I1879" s="9">
        <v>-210325</v>
      </c>
      <c r="J1879" s="9">
        <f>'[1]Rates for Discussion'!$D$4</f>
        <v>1023.5733035868635</v>
      </c>
      <c r="K1879" s="9">
        <f t="shared" si="74"/>
        <v>-107641.52753845353</v>
      </c>
      <c r="N1879" s="12"/>
      <c r="O1879" s="13"/>
      <c r="P1879" s="13"/>
      <c r="Q1879" s="13"/>
      <c r="R1879" s="13"/>
    </row>
    <row r="1880" spans="1:18" x14ac:dyDescent="0.25">
      <c r="A1880" s="7">
        <v>3041</v>
      </c>
      <c r="B1880" s="7">
        <v>2014</v>
      </c>
      <c r="C1880" s="8" t="s">
        <v>250</v>
      </c>
      <c r="D1880" s="8" t="s">
        <v>266</v>
      </c>
      <c r="E1880" s="8" t="s">
        <v>38</v>
      </c>
      <c r="F1880" s="7" t="s">
        <v>39</v>
      </c>
      <c r="G1880" s="8" t="s">
        <v>22</v>
      </c>
      <c r="H1880" s="8" t="s">
        <v>250</v>
      </c>
      <c r="I1880" s="9">
        <v>-12377</v>
      </c>
      <c r="J1880" s="9">
        <f>'[1]Rates for Discussion'!$D$4</f>
        <v>1023.5733035868635</v>
      </c>
      <c r="K1880" s="9">
        <f t="shared" si="74"/>
        <v>-6334.3833892473049</v>
      </c>
      <c r="N1880" s="12"/>
      <c r="O1880" s="13"/>
      <c r="P1880" s="13"/>
      <c r="Q1880" s="13"/>
      <c r="R1880" s="13"/>
    </row>
    <row r="1881" spans="1:18" x14ac:dyDescent="0.25">
      <c r="A1881" s="7">
        <v>3042</v>
      </c>
      <c r="B1881" s="7">
        <v>2014</v>
      </c>
      <c r="C1881" s="8" t="s">
        <v>81</v>
      </c>
      <c r="D1881" s="8" t="s">
        <v>266</v>
      </c>
      <c r="E1881" s="8" t="s">
        <v>38</v>
      </c>
      <c r="F1881" s="7" t="s">
        <v>39</v>
      </c>
      <c r="G1881" s="8" t="s">
        <v>22</v>
      </c>
      <c r="H1881" s="8" t="s">
        <v>81</v>
      </c>
      <c r="I1881" s="9">
        <v>-14402</v>
      </c>
      <c r="J1881" s="9">
        <f>'[1]Rates for Discussion'!$D$4</f>
        <v>1023.5733035868635</v>
      </c>
      <c r="K1881" s="9">
        <f t="shared" si="74"/>
        <v>-7370.7513591290044</v>
      </c>
      <c r="N1881" s="12"/>
      <c r="O1881" s="13"/>
      <c r="P1881" s="13"/>
      <c r="Q1881" s="13"/>
      <c r="R1881" s="13"/>
    </row>
    <row r="1882" spans="1:18" x14ac:dyDescent="0.25">
      <c r="A1882" s="7">
        <v>3043</v>
      </c>
      <c r="B1882" s="7">
        <v>2014</v>
      </c>
      <c r="C1882" s="8" t="s">
        <v>253</v>
      </c>
      <c r="D1882" s="8" t="s">
        <v>266</v>
      </c>
      <c r="E1882" s="8" t="s">
        <v>38</v>
      </c>
      <c r="F1882" s="7" t="s">
        <v>39</v>
      </c>
      <c r="G1882" s="8" t="s">
        <v>22</v>
      </c>
      <c r="H1882" s="8" t="s">
        <v>253</v>
      </c>
      <c r="I1882" s="9">
        <v>-52930</v>
      </c>
      <c r="J1882" s="9">
        <f>'[1]Rates for Discussion'!$D$4</f>
        <v>1023.5733035868635</v>
      </c>
      <c r="K1882" s="9">
        <f t="shared" si="74"/>
        <v>-27088.867479426342</v>
      </c>
      <c r="N1882" s="12"/>
      <c r="O1882" s="13"/>
      <c r="P1882" s="13"/>
      <c r="Q1882" s="13"/>
      <c r="R1882" s="13"/>
    </row>
    <row r="1883" spans="1:18" x14ac:dyDescent="0.25">
      <c r="A1883" s="7">
        <v>3044</v>
      </c>
      <c r="B1883" s="7">
        <v>2014</v>
      </c>
      <c r="C1883" s="8" t="s">
        <v>254</v>
      </c>
      <c r="D1883" s="8" t="s">
        <v>266</v>
      </c>
      <c r="E1883" s="8" t="s">
        <v>38</v>
      </c>
      <c r="F1883" s="7" t="s">
        <v>39</v>
      </c>
      <c r="G1883" s="8" t="s">
        <v>22</v>
      </c>
      <c r="H1883" s="8" t="s">
        <v>254</v>
      </c>
      <c r="I1883" s="9">
        <v>-512</v>
      </c>
      <c r="J1883" s="9">
        <f>'[1]Rates for Discussion'!$D$4</f>
        <v>1023.5733035868635</v>
      </c>
      <c r="K1883" s="9">
        <f t="shared" si="74"/>
        <v>-262.03476571823705</v>
      </c>
      <c r="N1883" s="12"/>
      <c r="O1883" s="13"/>
      <c r="P1883" s="13"/>
      <c r="Q1883" s="13"/>
      <c r="R1883" s="13"/>
    </row>
    <row r="1884" spans="1:18" x14ac:dyDescent="0.25">
      <c r="A1884" s="7">
        <v>3045</v>
      </c>
      <c r="B1884" s="7">
        <v>2014</v>
      </c>
      <c r="C1884" s="8" t="s">
        <v>255</v>
      </c>
      <c r="D1884" s="8" t="s">
        <v>266</v>
      </c>
      <c r="E1884" s="8" t="s">
        <v>38</v>
      </c>
      <c r="F1884" s="7" t="s">
        <v>39</v>
      </c>
      <c r="G1884" s="8" t="s">
        <v>22</v>
      </c>
      <c r="H1884" s="8" t="s">
        <v>255</v>
      </c>
      <c r="I1884" s="9">
        <v>-36276</v>
      </c>
      <c r="J1884" s="9">
        <f>'[1]Rates for Discussion'!$D$4</f>
        <v>1023.5733035868635</v>
      </c>
      <c r="K1884" s="9">
        <f t="shared" si="74"/>
        <v>-18565.572580458531</v>
      </c>
      <c r="N1884" s="12"/>
      <c r="O1884" s="13"/>
      <c r="P1884" s="13"/>
      <c r="Q1884" s="13"/>
      <c r="R1884" s="13"/>
    </row>
    <row r="1885" spans="1:18" x14ac:dyDescent="0.25">
      <c r="A1885" s="7">
        <v>3046</v>
      </c>
      <c r="B1885" s="7">
        <v>2014</v>
      </c>
      <c r="C1885" s="8" t="s">
        <v>83</v>
      </c>
      <c r="D1885" s="8" t="s">
        <v>266</v>
      </c>
      <c r="E1885" s="8" t="s">
        <v>38</v>
      </c>
      <c r="F1885" s="7" t="s">
        <v>39</v>
      </c>
      <c r="G1885" s="8" t="s">
        <v>22</v>
      </c>
      <c r="H1885" s="8" t="s">
        <v>83</v>
      </c>
      <c r="I1885" s="9">
        <v>-302261</v>
      </c>
      <c r="J1885" s="9">
        <f>'[1]Rates for Discussion'!$D$4</f>
        <v>1023.5733035868635</v>
      </c>
      <c r="K1885" s="9">
        <f t="shared" si="74"/>
        <v>-154693.14515773449</v>
      </c>
      <c r="N1885" s="12"/>
      <c r="O1885" s="13"/>
      <c r="P1885" s="13"/>
      <c r="Q1885" s="13"/>
      <c r="R1885" s="13"/>
    </row>
    <row r="1886" spans="1:18" x14ac:dyDescent="0.25">
      <c r="A1886" s="7">
        <v>3047</v>
      </c>
      <c r="B1886" s="7">
        <v>2014</v>
      </c>
      <c r="C1886" s="8" t="s">
        <v>257</v>
      </c>
      <c r="D1886" s="8" t="s">
        <v>266</v>
      </c>
      <c r="E1886" s="8" t="s">
        <v>38</v>
      </c>
      <c r="F1886" s="7" t="s">
        <v>39</v>
      </c>
      <c r="G1886" s="8" t="s">
        <v>22</v>
      </c>
      <c r="H1886" s="8" t="s">
        <v>257</v>
      </c>
      <c r="I1886" s="9">
        <v>-20682</v>
      </c>
      <c r="J1886" s="9">
        <f>'[1]Rates for Discussion'!$D$4</f>
        <v>1023.5733035868635</v>
      </c>
      <c r="K1886" s="9">
        <f t="shared" si="74"/>
        <v>-10584.771532391755</v>
      </c>
      <c r="N1886" s="12"/>
      <c r="O1886" s="13"/>
      <c r="P1886" s="13"/>
      <c r="Q1886" s="13"/>
      <c r="R1886" s="13"/>
    </row>
    <row r="1887" spans="1:18" x14ac:dyDescent="0.25">
      <c r="A1887" s="7">
        <v>3048</v>
      </c>
      <c r="B1887" s="7">
        <v>2014</v>
      </c>
      <c r="C1887" s="8" t="s">
        <v>260</v>
      </c>
      <c r="D1887" s="8" t="s">
        <v>266</v>
      </c>
      <c r="E1887" s="8" t="s">
        <v>38</v>
      </c>
      <c r="F1887" s="7" t="s">
        <v>39</v>
      </c>
      <c r="G1887" s="8" t="s">
        <v>22</v>
      </c>
      <c r="H1887" s="8" t="s">
        <v>260</v>
      </c>
      <c r="I1887" s="9">
        <v>-311</v>
      </c>
      <c r="J1887" s="9">
        <f>'[1]Rates for Discussion'!$D$4</f>
        <v>1023.5733035868635</v>
      </c>
      <c r="K1887" s="9">
        <f t="shared" si="74"/>
        <v>-159.16564870775727</v>
      </c>
      <c r="N1887" s="12"/>
      <c r="O1887" s="13"/>
      <c r="P1887" s="13"/>
      <c r="Q1887" s="13"/>
      <c r="R1887" s="13"/>
    </row>
    <row r="1888" spans="1:18" x14ac:dyDescent="0.25">
      <c r="A1888" s="7">
        <v>3049</v>
      </c>
      <c r="B1888" s="7">
        <v>2014</v>
      </c>
      <c r="C1888" s="8" t="s">
        <v>262</v>
      </c>
      <c r="D1888" s="8" t="s">
        <v>266</v>
      </c>
      <c r="E1888" s="8" t="s">
        <v>38</v>
      </c>
      <c r="F1888" s="7" t="s">
        <v>39</v>
      </c>
      <c r="G1888" s="8" t="s">
        <v>22</v>
      </c>
      <c r="H1888" s="8" t="s">
        <v>262</v>
      </c>
      <c r="I1888" s="9">
        <v>-221200</v>
      </c>
      <c r="J1888" s="9">
        <f>'[1]Rates for Discussion'!$D$4</f>
        <v>1023.5733035868635</v>
      </c>
      <c r="K1888" s="9">
        <f t="shared" si="74"/>
        <v>-113207.20737670711</v>
      </c>
      <c r="N1888" s="12"/>
      <c r="O1888" s="13"/>
      <c r="P1888" s="13"/>
      <c r="Q1888" s="13"/>
      <c r="R1888" s="13"/>
    </row>
    <row r="1889" spans="1:19" x14ac:dyDescent="0.25">
      <c r="A1889" s="7">
        <v>3062</v>
      </c>
      <c r="B1889" s="7">
        <v>2015</v>
      </c>
      <c r="C1889" s="7" t="s">
        <v>24</v>
      </c>
      <c r="D1889" s="8" t="s">
        <v>19</v>
      </c>
      <c r="E1889" s="8" t="s">
        <v>20</v>
      </c>
      <c r="F1889" s="7" t="s">
        <v>21</v>
      </c>
      <c r="G1889" s="8" t="s">
        <v>22</v>
      </c>
      <c r="H1889" s="7" t="s">
        <v>24</v>
      </c>
      <c r="I1889" s="9">
        <v>308611.20000000001</v>
      </c>
      <c r="J1889" s="10">
        <v>0</v>
      </c>
      <c r="K1889" s="10">
        <f>(J1889*I1889)/2000</f>
        <v>0</v>
      </c>
      <c r="L1889" s="10"/>
      <c r="M1889" s="11" t="s">
        <v>23</v>
      </c>
      <c r="N1889" s="12"/>
      <c r="O1889" s="13"/>
      <c r="P1889" s="13"/>
      <c r="Q1889" s="13"/>
      <c r="R1889" s="13"/>
    </row>
    <row r="1890" spans="1:19" x14ac:dyDescent="0.2">
      <c r="A1890" s="7">
        <v>3063</v>
      </c>
      <c r="B1890" s="7">
        <v>2015</v>
      </c>
      <c r="C1890" s="7" t="s">
        <v>25</v>
      </c>
      <c r="D1890" s="8" t="s">
        <v>19</v>
      </c>
      <c r="E1890" s="7" t="s">
        <v>20</v>
      </c>
      <c r="F1890" s="7" t="s">
        <v>21</v>
      </c>
      <c r="G1890" s="8" t="s">
        <v>22</v>
      </c>
      <c r="H1890" s="7" t="s">
        <v>25</v>
      </c>
      <c r="I1890" s="9">
        <v>17890.858</v>
      </c>
      <c r="J1890" s="10">
        <v>0</v>
      </c>
      <c r="K1890" s="10">
        <f>(J1890*I1890)/2000</f>
        <v>0</v>
      </c>
      <c r="L1890" s="10"/>
      <c r="M1890" s="14" t="s">
        <v>23</v>
      </c>
      <c r="N1890" s="12"/>
      <c r="O1890" s="13"/>
      <c r="P1890" s="13"/>
      <c r="Q1890" s="13"/>
      <c r="R1890" s="13"/>
    </row>
    <row r="1891" spans="1:19" x14ac:dyDescent="0.2">
      <c r="A1891" s="7">
        <v>3064</v>
      </c>
      <c r="B1891" s="7">
        <v>2015</v>
      </c>
      <c r="C1891" s="7" t="s">
        <v>26</v>
      </c>
      <c r="D1891" s="8" t="s">
        <v>19</v>
      </c>
      <c r="E1891" s="7" t="s">
        <v>20</v>
      </c>
      <c r="F1891" s="7" t="s">
        <v>21</v>
      </c>
      <c r="G1891" s="8" t="s">
        <v>22</v>
      </c>
      <c r="H1891" s="7" t="s">
        <v>26</v>
      </c>
      <c r="I1891" s="9">
        <v>100979.7</v>
      </c>
      <c r="J1891" s="10">
        <v>0</v>
      </c>
      <c r="K1891" s="10">
        <f>(J1891*I1891)/2000</f>
        <v>0</v>
      </c>
      <c r="L1891" s="10"/>
      <c r="M1891" s="14" t="s">
        <v>23</v>
      </c>
      <c r="N1891" s="12"/>
      <c r="O1891" s="13"/>
      <c r="P1891" s="13"/>
      <c r="Q1891" s="13"/>
      <c r="R1891" s="13"/>
    </row>
    <row r="1892" spans="1:19" x14ac:dyDescent="0.2">
      <c r="A1892" s="7">
        <v>3065</v>
      </c>
      <c r="B1892" s="7">
        <v>2015</v>
      </c>
      <c r="C1892" s="7" t="s">
        <v>27</v>
      </c>
      <c r="D1892" s="8" t="s">
        <v>19</v>
      </c>
      <c r="E1892" s="7" t="s">
        <v>20</v>
      </c>
      <c r="F1892" s="7" t="s">
        <v>21</v>
      </c>
      <c r="G1892" s="8" t="s">
        <v>22</v>
      </c>
      <c r="H1892" s="7" t="s">
        <v>27</v>
      </c>
      <c r="I1892" s="9">
        <v>278749.55</v>
      </c>
      <c r="J1892" s="10">
        <v>0</v>
      </c>
      <c r="K1892" s="10">
        <f>(J1892*I1892)/2000</f>
        <v>0</v>
      </c>
      <c r="L1892" s="10"/>
      <c r="M1892" s="14" t="s">
        <v>23</v>
      </c>
      <c r="N1892" s="12"/>
      <c r="O1892" s="13"/>
      <c r="P1892" s="13"/>
      <c r="Q1892" s="13"/>
      <c r="R1892" s="13"/>
    </row>
    <row r="1893" spans="1:19" x14ac:dyDescent="0.2">
      <c r="A1893" s="7">
        <v>3066</v>
      </c>
      <c r="B1893" s="7">
        <v>2015</v>
      </c>
      <c r="C1893" s="7" t="s">
        <v>55</v>
      </c>
      <c r="D1893" s="8" t="s">
        <v>56</v>
      </c>
      <c r="E1893" s="8" t="s">
        <v>20</v>
      </c>
      <c r="F1893" s="7" t="s">
        <v>57</v>
      </c>
      <c r="G1893" s="8" t="s">
        <v>22</v>
      </c>
      <c r="H1893" s="7" t="s">
        <v>55</v>
      </c>
      <c r="I1893" s="9">
        <v>1756858</v>
      </c>
      <c r="J1893" s="10">
        <f t="shared" ref="J1893:J1902" si="75">(K1893*2000)/I1893</f>
        <v>2594.5160621974005</v>
      </c>
      <c r="K1893" s="10">
        <v>2279098.1500000004</v>
      </c>
      <c r="L1893" s="17"/>
      <c r="M1893" s="14"/>
      <c r="N1893" s="12"/>
      <c r="O1893" s="13"/>
      <c r="P1893" s="13"/>
      <c r="Q1893" s="13"/>
      <c r="R1893" s="13"/>
      <c r="S1893" s="7" t="s">
        <v>62</v>
      </c>
    </row>
    <row r="1894" spans="1:19" x14ac:dyDescent="0.2">
      <c r="A1894" s="7">
        <v>3067</v>
      </c>
      <c r="B1894" s="7">
        <v>2015</v>
      </c>
      <c r="C1894" s="7" t="s">
        <v>63</v>
      </c>
      <c r="D1894" s="8" t="s">
        <v>56</v>
      </c>
      <c r="E1894" s="8" t="s">
        <v>20</v>
      </c>
      <c r="F1894" s="7" t="s">
        <v>57</v>
      </c>
      <c r="G1894" s="8" t="s">
        <v>22</v>
      </c>
      <c r="H1894" s="7" t="s">
        <v>63</v>
      </c>
      <c r="I1894" s="9">
        <v>2738174</v>
      </c>
      <c r="J1894" s="10">
        <f t="shared" si="75"/>
        <v>2358.8187967601766</v>
      </c>
      <c r="K1894" s="10">
        <v>3229428.15</v>
      </c>
      <c r="L1894" s="17"/>
      <c r="M1894" s="14"/>
      <c r="N1894" s="12"/>
      <c r="O1894" s="13"/>
      <c r="P1894" s="13"/>
      <c r="Q1894" s="13"/>
      <c r="R1894" s="13"/>
      <c r="S1894" s="7" t="s">
        <v>62</v>
      </c>
    </row>
    <row r="1895" spans="1:19" x14ac:dyDescent="0.25">
      <c r="A1895" s="7">
        <v>3068</v>
      </c>
      <c r="B1895" s="7">
        <v>2015</v>
      </c>
      <c r="C1895" s="7" t="s">
        <v>28</v>
      </c>
      <c r="D1895" s="8" t="s">
        <v>29</v>
      </c>
      <c r="E1895" s="8" t="s">
        <v>20</v>
      </c>
      <c r="F1895" s="7" t="s">
        <v>30</v>
      </c>
      <c r="G1895" s="8" t="s">
        <v>22</v>
      </c>
      <c r="H1895" s="7" t="s">
        <v>28</v>
      </c>
      <c r="I1895" s="9">
        <v>293.68</v>
      </c>
      <c r="J1895" s="9">
        <f t="shared" si="75"/>
        <v>1822.9137276553097</v>
      </c>
      <c r="K1895" s="9">
        <v>267.67665176890569</v>
      </c>
      <c r="M1895" s="11" t="s">
        <v>36</v>
      </c>
      <c r="N1895" s="12"/>
      <c r="O1895" s="13"/>
      <c r="P1895" s="13"/>
      <c r="Q1895" s="13"/>
      <c r="R1895" s="13"/>
      <c r="S1895" s="7" t="s">
        <v>35</v>
      </c>
    </row>
    <row r="1896" spans="1:19" x14ac:dyDescent="0.2">
      <c r="A1896" s="7">
        <v>3069</v>
      </c>
      <c r="B1896" s="7">
        <v>2015</v>
      </c>
      <c r="C1896" s="7" t="s">
        <v>40</v>
      </c>
      <c r="D1896" s="8" t="s">
        <v>29</v>
      </c>
      <c r="E1896" s="8" t="s">
        <v>20</v>
      </c>
      <c r="F1896" s="7" t="s">
        <v>41</v>
      </c>
      <c r="G1896" s="8" t="s">
        <v>22</v>
      </c>
      <c r="H1896" s="7" t="s">
        <v>40</v>
      </c>
      <c r="I1896" s="9">
        <v>297657.59999999998</v>
      </c>
      <c r="J1896" s="9">
        <f t="shared" si="75"/>
        <v>1058.9334859919586</v>
      </c>
      <c r="K1896" s="9">
        <v>157599.79999999999</v>
      </c>
      <c r="M1896" s="14" t="s">
        <v>41</v>
      </c>
      <c r="N1896" s="12"/>
      <c r="O1896" s="13"/>
      <c r="P1896" s="13"/>
      <c r="Q1896" s="13"/>
      <c r="R1896" s="13"/>
      <c r="S1896" s="7" t="s">
        <v>35</v>
      </c>
    </row>
    <row r="1897" spans="1:19" x14ac:dyDescent="0.2">
      <c r="A1897" s="7">
        <v>3070</v>
      </c>
      <c r="B1897" s="7">
        <v>2015</v>
      </c>
      <c r="C1897" s="7" t="s">
        <v>42</v>
      </c>
      <c r="D1897" s="8" t="s">
        <v>29</v>
      </c>
      <c r="E1897" s="8" t="s">
        <v>20</v>
      </c>
      <c r="F1897" s="7" t="s">
        <v>41</v>
      </c>
      <c r="G1897" s="8" t="s">
        <v>22</v>
      </c>
      <c r="H1897" s="7" t="s">
        <v>42</v>
      </c>
      <c r="I1897" s="9">
        <v>868466.83199999994</v>
      </c>
      <c r="J1897" s="9">
        <f t="shared" si="75"/>
        <v>1028.8920279686629</v>
      </c>
      <c r="K1897" s="9">
        <v>446779.3</v>
      </c>
      <c r="L1897" s="15"/>
      <c r="M1897" s="14" t="s">
        <v>41</v>
      </c>
      <c r="N1897" s="12"/>
      <c r="O1897" s="13"/>
      <c r="P1897" s="13"/>
      <c r="Q1897" s="13"/>
      <c r="R1897" s="13"/>
      <c r="S1897" s="7" t="s">
        <v>35</v>
      </c>
    </row>
    <row r="1898" spans="1:19" x14ac:dyDescent="0.2">
      <c r="A1898" s="7">
        <v>3071</v>
      </c>
      <c r="B1898" s="7">
        <v>2015</v>
      </c>
      <c r="C1898" s="7" t="s">
        <v>43</v>
      </c>
      <c r="D1898" s="8" t="s">
        <v>29</v>
      </c>
      <c r="E1898" s="8" t="s">
        <v>20</v>
      </c>
      <c r="F1898" s="7" t="s">
        <v>41</v>
      </c>
      <c r="G1898" s="8" t="s">
        <v>22</v>
      </c>
      <c r="H1898" s="7" t="s">
        <v>43</v>
      </c>
      <c r="I1898" s="9">
        <v>623181.11300000001</v>
      </c>
      <c r="J1898" s="10">
        <f t="shared" si="75"/>
        <v>875.14295254323611</v>
      </c>
      <c r="K1898" s="10">
        <v>272686.27960000001</v>
      </c>
      <c r="L1898" s="17"/>
      <c r="M1898" s="18" t="s">
        <v>41</v>
      </c>
      <c r="N1898" s="12"/>
      <c r="O1898" s="13"/>
      <c r="P1898" s="13"/>
      <c r="Q1898" s="13"/>
      <c r="R1898" s="13"/>
      <c r="S1898" s="7" t="s">
        <v>35</v>
      </c>
    </row>
    <row r="1899" spans="1:19" x14ac:dyDescent="0.2">
      <c r="A1899" s="7">
        <v>3072</v>
      </c>
      <c r="B1899" s="7">
        <v>2015</v>
      </c>
      <c r="C1899" s="7" t="s">
        <v>44</v>
      </c>
      <c r="D1899" s="8" t="s">
        <v>29</v>
      </c>
      <c r="E1899" s="8" t="s">
        <v>20</v>
      </c>
      <c r="F1899" s="7" t="s">
        <v>41</v>
      </c>
      <c r="G1899" s="8" t="s">
        <v>22</v>
      </c>
      <c r="H1899" s="7" t="s">
        <v>44</v>
      </c>
      <c r="I1899" s="9">
        <v>113691.1</v>
      </c>
      <c r="J1899" s="9">
        <f t="shared" si="75"/>
        <v>1576.637719260428</v>
      </c>
      <c r="K1899" s="9">
        <v>89624.838302104617</v>
      </c>
      <c r="L1899" s="17"/>
      <c r="M1899" s="14" t="s">
        <v>41</v>
      </c>
      <c r="N1899" s="12"/>
      <c r="O1899" s="13"/>
      <c r="P1899" s="13"/>
      <c r="Q1899" s="13"/>
      <c r="R1899" s="13"/>
      <c r="S1899" s="7" t="s">
        <v>35</v>
      </c>
    </row>
    <row r="1900" spans="1:19" x14ac:dyDescent="0.2">
      <c r="A1900" s="7">
        <v>3073</v>
      </c>
      <c r="B1900" s="7">
        <v>2015</v>
      </c>
      <c r="C1900" s="7" t="s">
        <v>45</v>
      </c>
      <c r="D1900" s="8" t="s">
        <v>29</v>
      </c>
      <c r="E1900" s="8" t="s">
        <v>20</v>
      </c>
      <c r="F1900" s="7" t="s">
        <v>41</v>
      </c>
      <c r="G1900" s="8" t="s">
        <v>22</v>
      </c>
      <c r="H1900" s="7" t="s">
        <v>45</v>
      </c>
      <c r="I1900" s="9">
        <v>47603.8</v>
      </c>
      <c r="J1900" s="9">
        <f t="shared" si="75"/>
        <v>1200.1394846629889</v>
      </c>
      <c r="K1900" s="9">
        <v>28565.599999999995</v>
      </c>
      <c r="L1900" s="15"/>
      <c r="M1900" s="14" t="s">
        <v>41</v>
      </c>
      <c r="N1900" s="12"/>
      <c r="O1900" s="13"/>
      <c r="P1900" s="13"/>
      <c r="Q1900" s="13"/>
      <c r="R1900" s="13"/>
      <c r="S1900" s="7" t="s">
        <v>35</v>
      </c>
    </row>
    <row r="1901" spans="1:19" x14ac:dyDescent="0.2">
      <c r="A1901" s="7">
        <v>3074</v>
      </c>
      <c r="B1901" s="7">
        <v>2015</v>
      </c>
      <c r="C1901" s="7" t="s">
        <v>46</v>
      </c>
      <c r="D1901" s="8" t="s">
        <v>29</v>
      </c>
      <c r="E1901" s="8" t="s">
        <v>20</v>
      </c>
      <c r="F1901" s="7" t="s">
        <v>41</v>
      </c>
      <c r="G1901" s="8" t="s">
        <v>22</v>
      </c>
      <c r="H1901" s="7" t="s">
        <v>46</v>
      </c>
      <c r="I1901" s="9">
        <v>39935.4</v>
      </c>
      <c r="J1901" s="9">
        <f t="shared" si="75"/>
        <v>2385.4498602543363</v>
      </c>
      <c r="K1901" s="9">
        <v>47631.947174600515</v>
      </c>
      <c r="L1901" s="17"/>
      <c r="M1901" s="14" t="s">
        <v>41</v>
      </c>
      <c r="N1901" s="12"/>
      <c r="O1901" s="13"/>
      <c r="P1901" s="13"/>
      <c r="Q1901" s="13"/>
      <c r="R1901" s="13"/>
      <c r="S1901" s="7" t="s">
        <v>35</v>
      </c>
    </row>
    <row r="1902" spans="1:19" x14ac:dyDescent="0.2">
      <c r="A1902" s="7">
        <v>3075</v>
      </c>
      <c r="B1902" s="7">
        <v>2015</v>
      </c>
      <c r="C1902" s="7" t="s">
        <v>47</v>
      </c>
      <c r="D1902" s="8" t="s">
        <v>29</v>
      </c>
      <c r="E1902" s="8" t="s">
        <v>20</v>
      </c>
      <c r="F1902" s="7" t="s">
        <v>41</v>
      </c>
      <c r="G1902" s="8" t="s">
        <v>22</v>
      </c>
      <c r="H1902" s="7" t="s">
        <v>47</v>
      </c>
      <c r="I1902" s="9">
        <v>1498666</v>
      </c>
      <c r="J1902" s="9">
        <f t="shared" si="75"/>
        <v>810.75730015894135</v>
      </c>
      <c r="K1902" s="16">
        <v>607527.19999999995</v>
      </c>
      <c r="L1902" s="15"/>
      <c r="M1902" s="14" t="s">
        <v>41</v>
      </c>
      <c r="N1902" s="12"/>
      <c r="O1902" s="13"/>
      <c r="P1902" s="13"/>
      <c r="Q1902" s="13"/>
      <c r="R1902" s="13"/>
      <c r="S1902" s="7" t="s">
        <v>35</v>
      </c>
    </row>
    <row r="1903" spans="1:19" x14ac:dyDescent="0.25">
      <c r="A1903" s="7">
        <v>3076</v>
      </c>
      <c r="B1903" s="7">
        <v>2015</v>
      </c>
      <c r="C1903" s="7" t="s">
        <v>48</v>
      </c>
      <c r="D1903" s="8" t="s">
        <v>29</v>
      </c>
      <c r="E1903" s="8" t="s">
        <v>20</v>
      </c>
      <c r="F1903" s="7" t="s">
        <v>21</v>
      </c>
      <c r="G1903" s="8" t="s">
        <v>22</v>
      </c>
      <c r="H1903" s="7" t="s">
        <v>48</v>
      </c>
      <c r="I1903" s="9">
        <v>364779.478</v>
      </c>
      <c r="J1903" s="10">
        <v>0</v>
      </c>
      <c r="K1903" s="10">
        <f>(J1903*I1903)/2000</f>
        <v>0</v>
      </c>
      <c r="L1903" s="10"/>
      <c r="M1903" s="11" t="s">
        <v>49</v>
      </c>
      <c r="N1903" s="12"/>
      <c r="O1903" s="13"/>
      <c r="P1903" s="13"/>
      <c r="Q1903" s="13"/>
      <c r="R1903" s="13"/>
    </row>
    <row r="1904" spans="1:19" x14ac:dyDescent="0.25">
      <c r="A1904" s="7">
        <v>3077</v>
      </c>
      <c r="B1904" s="7">
        <v>2015</v>
      </c>
      <c r="C1904" s="7" t="s">
        <v>50</v>
      </c>
      <c r="D1904" s="8" t="s">
        <v>29</v>
      </c>
      <c r="E1904" s="8" t="s">
        <v>20</v>
      </c>
      <c r="F1904" s="7" t="s">
        <v>21</v>
      </c>
      <c r="G1904" s="8" t="s">
        <v>22</v>
      </c>
      <c r="H1904" s="7" t="s">
        <v>50</v>
      </c>
      <c r="I1904" s="9">
        <v>741767.96</v>
      </c>
      <c r="J1904" s="10">
        <v>0</v>
      </c>
      <c r="K1904" s="10">
        <f>(J1904*I1904)/2000</f>
        <v>0</v>
      </c>
      <c r="L1904" s="10"/>
      <c r="M1904" s="11" t="s">
        <v>49</v>
      </c>
      <c r="N1904" s="12"/>
      <c r="O1904" s="13"/>
      <c r="P1904" s="13"/>
      <c r="Q1904" s="13"/>
      <c r="R1904" s="13"/>
    </row>
    <row r="1905" spans="1:19" x14ac:dyDescent="0.2">
      <c r="A1905" s="7">
        <v>3078</v>
      </c>
      <c r="B1905" s="7">
        <v>2015</v>
      </c>
      <c r="C1905" s="7" t="s">
        <v>51</v>
      </c>
      <c r="D1905" s="8" t="s">
        <v>29</v>
      </c>
      <c r="E1905" s="8" t="s">
        <v>20</v>
      </c>
      <c r="F1905" s="7" t="s">
        <v>41</v>
      </c>
      <c r="G1905" s="8" t="s">
        <v>22</v>
      </c>
      <c r="H1905" s="7" t="s">
        <v>51</v>
      </c>
      <c r="I1905" s="9">
        <v>1701035.9</v>
      </c>
      <c r="J1905" s="9">
        <f>(K1905*2000)/I1905</f>
        <v>887.90330644991093</v>
      </c>
      <c r="K1905" s="9">
        <v>755177.7</v>
      </c>
      <c r="L1905" s="15"/>
      <c r="M1905" s="14" t="s">
        <v>41</v>
      </c>
      <c r="N1905" s="12"/>
      <c r="O1905" s="13"/>
      <c r="P1905" s="13"/>
      <c r="Q1905" s="13"/>
      <c r="R1905" s="13"/>
      <c r="S1905" s="7" t="s">
        <v>35</v>
      </c>
    </row>
    <row r="1906" spans="1:19" x14ac:dyDescent="0.2">
      <c r="A1906" s="7">
        <v>3079</v>
      </c>
      <c r="B1906" s="7">
        <v>2015</v>
      </c>
      <c r="C1906" s="7" t="s">
        <v>52</v>
      </c>
      <c r="D1906" s="8" t="s">
        <v>29</v>
      </c>
      <c r="E1906" s="7" t="s">
        <v>20</v>
      </c>
      <c r="F1906" s="7" t="s">
        <v>41</v>
      </c>
      <c r="G1906" s="8" t="s">
        <v>22</v>
      </c>
      <c r="H1906" s="7" t="s">
        <v>52</v>
      </c>
      <c r="I1906" s="9">
        <v>601052.9</v>
      </c>
      <c r="J1906" s="9">
        <f>(K1906*2000)/I1906</f>
        <v>1035.8728824035288</v>
      </c>
      <c r="K1906" s="9">
        <v>311307.2</v>
      </c>
      <c r="L1906" s="15"/>
      <c r="M1906" s="14" t="s">
        <v>41</v>
      </c>
      <c r="N1906" s="12"/>
      <c r="O1906" s="13"/>
      <c r="P1906" s="13"/>
      <c r="Q1906" s="13"/>
      <c r="R1906" s="13"/>
      <c r="S1906" s="7" t="s">
        <v>35</v>
      </c>
    </row>
    <row r="1907" spans="1:19" x14ac:dyDescent="0.2">
      <c r="A1907" s="7">
        <v>3080</v>
      </c>
      <c r="B1907" s="7">
        <v>2015</v>
      </c>
      <c r="C1907" s="7" t="s">
        <v>53</v>
      </c>
      <c r="D1907" s="8" t="s">
        <v>29</v>
      </c>
      <c r="E1907" s="8" t="s">
        <v>20</v>
      </c>
      <c r="F1907" s="7" t="s">
        <v>41</v>
      </c>
      <c r="G1907" s="8" t="s">
        <v>22</v>
      </c>
      <c r="H1907" s="7" t="s">
        <v>53</v>
      </c>
      <c r="I1907" s="9">
        <v>38733.300000000003</v>
      </c>
      <c r="J1907" s="9">
        <f>(K1907*2000)/I1907</f>
        <v>1952.6062775910088</v>
      </c>
      <c r="K1907" s="9">
        <v>37815.442365907918</v>
      </c>
      <c r="L1907" s="17"/>
      <c r="M1907" s="14" t="s">
        <v>41</v>
      </c>
      <c r="N1907" s="12"/>
      <c r="O1907" s="13"/>
      <c r="P1907" s="13"/>
      <c r="Q1907" s="13"/>
      <c r="R1907" s="13"/>
      <c r="S1907" s="7" t="s">
        <v>35</v>
      </c>
    </row>
    <row r="1908" spans="1:19" x14ac:dyDescent="0.25">
      <c r="A1908" s="7">
        <v>3081</v>
      </c>
      <c r="B1908" s="7">
        <v>2015</v>
      </c>
      <c r="C1908" s="7" t="s">
        <v>54</v>
      </c>
      <c r="D1908" s="8" t="s">
        <v>29</v>
      </c>
      <c r="E1908" s="8" t="s">
        <v>20</v>
      </c>
      <c r="F1908" s="7" t="s">
        <v>21</v>
      </c>
      <c r="G1908" s="8" t="s">
        <v>22</v>
      </c>
      <c r="H1908" s="7" t="s">
        <v>54</v>
      </c>
      <c r="I1908" s="9">
        <v>608885.75</v>
      </c>
      <c r="J1908" s="10">
        <v>0</v>
      </c>
      <c r="K1908" s="10">
        <f>(J1908*I1908)/2000</f>
        <v>0</v>
      </c>
      <c r="L1908" s="10"/>
      <c r="M1908" s="11" t="s">
        <v>49</v>
      </c>
      <c r="N1908" s="12"/>
      <c r="O1908" s="13"/>
      <c r="P1908" s="13"/>
      <c r="Q1908" s="13"/>
      <c r="R1908" s="13"/>
    </row>
    <row r="1909" spans="1:19" x14ac:dyDescent="0.25">
      <c r="A1909" s="7">
        <v>3082</v>
      </c>
      <c r="B1909" s="7">
        <v>2015</v>
      </c>
      <c r="C1909" s="7" t="s">
        <v>89</v>
      </c>
      <c r="D1909" s="8" t="s">
        <v>90</v>
      </c>
      <c r="E1909" s="8" t="s">
        <v>91</v>
      </c>
      <c r="F1909" s="7" t="s">
        <v>21</v>
      </c>
      <c r="G1909" s="8" t="s">
        <v>22</v>
      </c>
      <c r="H1909" s="7" t="s">
        <v>89</v>
      </c>
      <c r="I1909" s="9">
        <v>138.036</v>
      </c>
      <c r="J1909" s="10">
        <v>0</v>
      </c>
      <c r="K1909" s="10">
        <f>(J1909*I1909)/2000</f>
        <v>0</v>
      </c>
      <c r="L1909" s="10"/>
      <c r="M1909" s="11" t="s">
        <v>49</v>
      </c>
      <c r="N1909" s="12"/>
      <c r="O1909" s="13"/>
      <c r="P1909" s="13"/>
      <c r="Q1909" s="13"/>
      <c r="R1909" s="13"/>
    </row>
    <row r="1910" spans="1:19" x14ac:dyDescent="0.2">
      <c r="A1910" s="7">
        <v>3083</v>
      </c>
      <c r="B1910" s="7">
        <v>2015</v>
      </c>
      <c r="C1910" s="7" t="s">
        <v>92</v>
      </c>
      <c r="D1910" s="8" t="s">
        <v>90</v>
      </c>
      <c r="E1910" s="8" t="s">
        <v>91</v>
      </c>
      <c r="F1910" s="7" t="s">
        <v>39</v>
      </c>
      <c r="G1910" s="8" t="s">
        <v>22</v>
      </c>
      <c r="H1910" s="7" t="s">
        <v>92</v>
      </c>
      <c r="I1910" s="9">
        <v>106200</v>
      </c>
      <c r="J1910" s="9">
        <f>'[1]NWPP Emission Rates'!$E$24</f>
        <v>696.27801899214046</v>
      </c>
      <c r="K1910" s="9">
        <f>(I1910*J1910)/2000</f>
        <v>36972.362808482663</v>
      </c>
      <c r="L1910" s="17"/>
      <c r="M1910" s="11" t="s">
        <v>93</v>
      </c>
      <c r="N1910" s="12"/>
      <c r="O1910" s="13"/>
      <c r="P1910" s="13"/>
      <c r="Q1910" s="13"/>
      <c r="R1910" s="13"/>
    </row>
    <row r="1911" spans="1:19" x14ac:dyDescent="0.2">
      <c r="A1911" s="7">
        <v>3084</v>
      </c>
      <c r="B1911" s="7">
        <v>2015</v>
      </c>
      <c r="C1911" s="7" t="s">
        <v>94</v>
      </c>
      <c r="D1911" s="8" t="s">
        <v>90</v>
      </c>
      <c r="E1911" s="8" t="s">
        <v>91</v>
      </c>
      <c r="F1911" s="7" t="s">
        <v>39</v>
      </c>
      <c r="G1911" s="8" t="s">
        <v>22</v>
      </c>
      <c r="H1911" s="7" t="s">
        <v>94</v>
      </c>
      <c r="I1911" s="9">
        <v>19583.703000000001</v>
      </c>
      <c r="J1911" s="9">
        <f>'[1]NWPP Emission Rates'!$E$24</f>
        <v>696.27801899214046</v>
      </c>
      <c r="K1911" s="9">
        <f>(I1911*J1911)/2000</f>
        <v>6817.850964685219</v>
      </c>
      <c r="L1911" s="15"/>
      <c r="M1911" s="14"/>
      <c r="N1911" s="12"/>
      <c r="O1911" s="13"/>
      <c r="P1911" s="13"/>
      <c r="Q1911" s="13"/>
      <c r="R1911" s="13"/>
    </row>
    <row r="1912" spans="1:19" x14ac:dyDescent="0.25">
      <c r="A1912" s="7">
        <v>3085</v>
      </c>
      <c r="B1912" s="7">
        <v>2015</v>
      </c>
      <c r="C1912" s="7" t="s">
        <v>95</v>
      </c>
      <c r="D1912" s="8" t="s">
        <v>90</v>
      </c>
      <c r="E1912" s="8" t="s">
        <v>91</v>
      </c>
      <c r="F1912" s="7" t="s">
        <v>21</v>
      </c>
      <c r="G1912" s="8" t="s">
        <v>22</v>
      </c>
      <c r="H1912" s="7" t="s">
        <v>95</v>
      </c>
      <c r="I1912" s="9">
        <v>1.859</v>
      </c>
      <c r="J1912" s="10">
        <v>0</v>
      </c>
      <c r="K1912" s="10">
        <f>(J1912*I1912)/2000</f>
        <v>0</v>
      </c>
      <c r="L1912" s="10"/>
      <c r="M1912" s="11" t="s">
        <v>96</v>
      </c>
      <c r="N1912" s="12"/>
      <c r="O1912" s="13"/>
      <c r="P1912" s="13"/>
      <c r="Q1912" s="13"/>
      <c r="R1912" s="13"/>
    </row>
    <row r="1913" spans="1:19" x14ac:dyDescent="0.25">
      <c r="A1913" s="7">
        <v>3086</v>
      </c>
      <c r="B1913" s="7">
        <v>2015</v>
      </c>
      <c r="C1913" s="7" t="s">
        <v>97</v>
      </c>
      <c r="D1913" s="8" t="s">
        <v>90</v>
      </c>
      <c r="E1913" s="8" t="s">
        <v>91</v>
      </c>
      <c r="F1913" s="7" t="s">
        <v>21</v>
      </c>
      <c r="G1913" s="8" t="s">
        <v>22</v>
      </c>
      <c r="H1913" s="7" t="s">
        <v>97</v>
      </c>
      <c r="I1913" s="9">
        <v>6365.9970000000003</v>
      </c>
      <c r="J1913" s="10">
        <v>0</v>
      </c>
      <c r="K1913" s="10">
        <f>(J1913*I1913)/2000</f>
        <v>0</v>
      </c>
      <c r="L1913" s="10"/>
      <c r="M1913" s="11" t="s">
        <v>23</v>
      </c>
      <c r="N1913" s="12"/>
      <c r="O1913" s="13"/>
      <c r="P1913" s="13"/>
      <c r="Q1913" s="13"/>
      <c r="R1913" s="13"/>
    </row>
    <row r="1914" spans="1:19" x14ac:dyDescent="0.25">
      <c r="A1914" s="7">
        <v>3087</v>
      </c>
      <c r="B1914" s="7">
        <v>2015</v>
      </c>
      <c r="C1914" s="7" t="s">
        <v>98</v>
      </c>
      <c r="D1914" s="8" t="s">
        <v>90</v>
      </c>
      <c r="E1914" s="8" t="s">
        <v>91</v>
      </c>
      <c r="F1914" s="7" t="s">
        <v>99</v>
      </c>
      <c r="G1914" s="8" t="s">
        <v>22</v>
      </c>
      <c r="H1914" s="7" t="s">
        <v>98</v>
      </c>
      <c r="I1914" s="9">
        <v>-2253</v>
      </c>
      <c r="J1914" s="10">
        <v>0</v>
      </c>
      <c r="K1914" s="10">
        <f>(J1914*I1914)/2000</f>
        <v>0</v>
      </c>
      <c r="L1914" s="10"/>
      <c r="M1914" s="11" t="s">
        <v>100</v>
      </c>
      <c r="N1914" s="12"/>
      <c r="O1914" s="13"/>
      <c r="P1914" s="13"/>
      <c r="Q1914" s="13"/>
      <c r="R1914" s="13"/>
    </row>
    <row r="1915" spans="1:19" x14ac:dyDescent="0.25">
      <c r="A1915" s="7">
        <v>3088</v>
      </c>
      <c r="B1915" s="7">
        <v>2015</v>
      </c>
      <c r="C1915" s="7" t="s">
        <v>69</v>
      </c>
      <c r="D1915" s="8" t="s">
        <v>90</v>
      </c>
      <c r="E1915" s="8" t="s">
        <v>91</v>
      </c>
      <c r="F1915" s="7" t="s">
        <v>21</v>
      </c>
      <c r="G1915" s="8" t="s">
        <v>22</v>
      </c>
      <c r="H1915" s="7" t="s">
        <v>69</v>
      </c>
      <c r="I1915" s="9">
        <v>7000</v>
      </c>
      <c r="J1915" s="10">
        <v>0</v>
      </c>
      <c r="K1915" s="10">
        <f>(J1915*I1915)/2000</f>
        <v>0</v>
      </c>
      <c r="L1915" s="10"/>
      <c r="M1915" s="11" t="s">
        <v>102</v>
      </c>
      <c r="N1915" s="12"/>
      <c r="O1915" s="13"/>
      <c r="P1915" s="13"/>
      <c r="Q1915" s="13"/>
      <c r="R1915" s="13"/>
    </row>
    <row r="1916" spans="1:19" x14ac:dyDescent="0.2">
      <c r="A1916" s="7">
        <v>3089</v>
      </c>
      <c r="B1916" s="7">
        <v>2015</v>
      </c>
      <c r="C1916" s="7" t="s">
        <v>103</v>
      </c>
      <c r="D1916" s="8" t="s">
        <v>90</v>
      </c>
      <c r="E1916" s="8" t="s">
        <v>91</v>
      </c>
      <c r="F1916" s="7" t="s">
        <v>39</v>
      </c>
      <c r="G1916" s="8" t="s">
        <v>22</v>
      </c>
      <c r="H1916" s="7" t="s">
        <v>103</v>
      </c>
      <c r="I1916" s="9">
        <v>343584</v>
      </c>
      <c r="J1916" s="9">
        <f>'[1]NWPP Emission Rates'!$E$24</f>
        <v>696.27801899214046</v>
      </c>
      <c r="K1916" s="9">
        <f>(I1916*J1916)/2000</f>
        <v>119614.9934386978</v>
      </c>
      <c r="L1916" s="17"/>
      <c r="M1916" s="11" t="s">
        <v>104</v>
      </c>
      <c r="N1916" s="12"/>
      <c r="O1916" s="13"/>
      <c r="P1916" s="13"/>
      <c r="Q1916" s="13"/>
      <c r="R1916" s="13"/>
    </row>
    <row r="1917" spans="1:19" x14ac:dyDescent="0.25">
      <c r="A1917" s="7">
        <v>3090</v>
      </c>
      <c r="B1917" s="7">
        <v>2015</v>
      </c>
      <c r="C1917" s="7" t="s">
        <v>105</v>
      </c>
      <c r="D1917" s="8" t="s">
        <v>90</v>
      </c>
      <c r="E1917" s="8" t="s">
        <v>91</v>
      </c>
      <c r="F1917" s="7" t="s">
        <v>21</v>
      </c>
      <c r="G1917" s="8" t="s">
        <v>22</v>
      </c>
      <c r="H1917" s="7" t="s">
        <v>105</v>
      </c>
      <c r="I1917" s="9">
        <v>22.84</v>
      </c>
      <c r="J1917" s="10">
        <v>0</v>
      </c>
      <c r="K1917" s="10">
        <f>(J1917*I1917)/2000</f>
        <v>0</v>
      </c>
      <c r="L1917" s="10"/>
      <c r="M1917" s="11" t="s">
        <v>102</v>
      </c>
      <c r="N1917" s="12"/>
      <c r="O1917" s="13"/>
      <c r="P1917" s="13"/>
      <c r="Q1917" s="13"/>
      <c r="R1917" s="13"/>
    </row>
    <row r="1918" spans="1:19" x14ac:dyDescent="0.25">
      <c r="A1918" s="7">
        <v>3091</v>
      </c>
      <c r="B1918" s="7">
        <v>2015</v>
      </c>
      <c r="C1918" s="7" t="s">
        <v>106</v>
      </c>
      <c r="D1918" s="8" t="s">
        <v>90</v>
      </c>
      <c r="E1918" s="8" t="s">
        <v>91</v>
      </c>
      <c r="F1918" s="7" t="s">
        <v>21</v>
      </c>
      <c r="G1918" s="8" t="s">
        <v>22</v>
      </c>
      <c r="H1918" s="7" t="s">
        <v>106</v>
      </c>
      <c r="I1918" s="9">
        <v>2299343</v>
      </c>
      <c r="J1918" s="10">
        <v>0</v>
      </c>
      <c r="K1918" s="10">
        <f>(J1918*I1918)/2000</f>
        <v>0</v>
      </c>
      <c r="L1918" s="10"/>
      <c r="M1918" s="11" t="s">
        <v>23</v>
      </c>
      <c r="N1918" s="12"/>
      <c r="O1918" s="13"/>
      <c r="P1918" s="13"/>
      <c r="Q1918" s="13"/>
      <c r="R1918" s="13"/>
    </row>
    <row r="1919" spans="1:19" x14ac:dyDescent="0.25">
      <c r="A1919" s="7">
        <v>3092</v>
      </c>
      <c r="B1919" s="7">
        <v>2015</v>
      </c>
      <c r="C1919" s="7" t="s">
        <v>107</v>
      </c>
      <c r="D1919" s="8" t="s">
        <v>90</v>
      </c>
      <c r="E1919" s="8" t="s">
        <v>91</v>
      </c>
      <c r="F1919" s="7" t="s">
        <v>21</v>
      </c>
      <c r="G1919" s="8" t="s">
        <v>22</v>
      </c>
      <c r="H1919" s="7" t="s">
        <v>107</v>
      </c>
      <c r="I1919" s="9">
        <v>-39940</v>
      </c>
      <c r="J1919" s="10">
        <v>0</v>
      </c>
      <c r="K1919" s="10">
        <f>(J1919*I1919)/2000</f>
        <v>0</v>
      </c>
      <c r="L1919" s="10"/>
      <c r="M1919" s="11" t="s">
        <v>23</v>
      </c>
      <c r="N1919" s="12"/>
      <c r="O1919" s="13"/>
      <c r="P1919" s="13"/>
      <c r="Q1919" s="13"/>
      <c r="R1919" s="13"/>
    </row>
    <row r="1920" spans="1:19" x14ac:dyDescent="0.25">
      <c r="A1920" s="7">
        <v>3093</v>
      </c>
      <c r="B1920" s="7">
        <v>2015</v>
      </c>
      <c r="C1920" s="7" t="s">
        <v>108</v>
      </c>
      <c r="D1920" s="8" t="s">
        <v>90</v>
      </c>
      <c r="E1920" s="8" t="s">
        <v>91</v>
      </c>
      <c r="F1920" s="7" t="s">
        <v>21</v>
      </c>
      <c r="G1920" s="8" t="s">
        <v>22</v>
      </c>
      <c r="H1920" s="7" t="s">
        <v>108</v>
      </c>
      <c r="I1920" s="9">
        <v>-82401</v>
      </c>
      <c r="J1920" s="10">
        <v>0</v>
      </c>
      <c r="K1920" s="10">
        <f>(J1920*I1920)/2000</f>
        <v>0</v>
      </c>
      <c r="L1920" s="10"/>
      <c r="M1920" s="11" t="s">
        <v>23</v>
      </c>
      <c r="N1920" s="12"/>
      <c r="O1920" s="13"/>
      <c r="P1920" s="13"/>
      <c r="Q1920" s="13"/>
      <c r="R1920" s="13"/>
    </row>
    <row r="1921" spans="1:19" x14ac:dyDescent="0.25">
      <c r="A1921" s="7">
        <v>3094</v>
      </c>
      <c r="B1921" s="7">
        <v>2015</v>
      </c>
      <c r="C1921" s="7" t="s">
        <v>110</v>
      </c>
      <c r="D1921" s="8" t="s">
        <v>90</v>
      </c>
      <c r="E1921" s="8" t="s">
        <v>91</v>
      </c>
      <c r="F1921" s="7" t="s">
        <v>21</v>
      </c>
      <c r="G1921" s="8" t="s">
        <v>22</v>
      </c>
      <c r="H1921" s="7" t="s">
        <v>110</v>
      </c>
      <c r="I1921" s="9">
        <v>1094705</v>
      </c>
      <c r="J1921" s="10">
        <v>0</v>
      </c>
      <c r="K1921" s="10">
        <f>(J1921*I1921)/2000</f>
        <v>0</v>
      </c>
      <c r="L1921" s="10"/>
      <c r="M1921" s="11" t="s">
        <v>23</v>
      </c>
      <c r="N1921" s="12"/>
      <c r="O1921" s="13"/>
      <c r="P1921" s="13"/>
      <c r="Q1921" s="13"/>
      <c r="R1921" s="13"/>
    </row>
    <row r="1922" spans="1:19" x14ac:dyDescent="0.2">
      <c r="A1922" s="7">
        <v>3095</v>
      </c>
      <c r="B1922" s="7">
        <v>2015</v>
      </c>
      <c r="C1922" s="7" t="s">
        <v>111</v>
      </c>
      <c r="D1922" s="8" t="s">
        <v>90</v>
      </c>
      <c r="E1922" s="8" t="s">
        <v>91</v>
      </c>
      <c r="F1922" s="7" t="s">
        <v>21</v>
      </c>
      <c r="G1922" s="8" t="s">
        <v>22</v>
      </c>
      <c r="H1922" s="7" t="s">
        <v>111</v>
      </c>
      <c r="I1922" s="9">
        <v>4697.4279999999999</v>
      </c>
      <c r="J1922" s="17">
        <v>0</v>
      </c>
      <c r="K1922" s="17">
        <f>(+I1922*J1922)/2000</f>
        <v>0</v>
      </c>
      <c r="L1922" s="17"/>
      <c r="M1922" s="11" t="s">
        <v>112</v>
      </c>
      <c r="N1922" s="12"/>
      <c r="O1922" s="13"/>
      <c r="P1922" s="13"/>
      <c r="Q1922" s="13"/>
      <c r="R1922" s="13"/>
    </row>
    <row r="1923" spans="1:19" x14ac:dyDescent="0.25">
      <c r="A1923" s="7">
        <v>3096</v>
      </c>
      <c r="B1923" s="7">
        <v>2015</v>
      </c>
      <c r="C1923" s="7" t="s">
        <v>113</v>
      </c>
      <c r="D1923" s="8" t="s">
        <v>90</v>
      </c>
      <c r="E1923" s="8" t="s">
        <v>91</v>
      </c>
      <c r="F1923" s="7" t="s">
        <v>21</v>
      </c>
      <c r="G1923" s="8" t="s">
        <v>22</v>
      </c>
      <c r="H1923" s="7" t="s">
        <v>113</v>
      </c>
      <c r="I1923" s="9">
        <v>4857.8090000000002</v>
      </c>
      <c r="J1923" s="10">
        <v>0</v>
      </c>
      <c r="K1923" s="10">
        <f>(J1923*I1923)/2000</f>
        <v>0</v>
      </c>
      <c r="L1923" s="10"/>
      <c r="M1923" s="11" t="s">
        <v>112</v>
      </c>
      <c r="N1923" s="12"/>
      <c r="O1923" s="13"/>
      <c r="P1923" s="13"/>
      <c r="Q1923" s="13"/>
      <c r="R1923" s="13"/>
    </row>
    <row r="1924" spans="1:19" x14ac:dyDescent="0.25">
      <c r="A1924" s="7">
        <v>3097</v>
      </c>
      <c r="B1924" s="7">
        <v>2015</v>
      </c>
      <c r="C1924" s="7" t="s">
        <v>114</v>
      </c>
      <c r="D1924" s="8" t="s">
        <v>90</v>
      </c>
      <c r="E1924" s="8" t="s">
        <v>91</v>
      </c>
      <c r="F1924" s="7" t="s">
        <v>21</v>
      </c>
      <c r="G1924" s="8" t="s">
        <v>22</v>
      </c>
      <c r="H1924" s="7" t="s">
        <v>114</v>
      </c>
      <c r="I1924" s="9">
        <v>4485.2</v>
      </c>
      <c r="J1924" s="10">
        <v>0</v>
      </c>
      <c r="K1924" s="10">
        <f>(J1924*I1924)/2000</f>
        <v>0</v>
      </c>
      <c r="L1924" s="10"/>
      <c r="M1924" s="11" t="s">
        <v>112</v>
      </c>
      <c r="N1924" s="12"/>
      <c r="O1924" s="13"/>
      <c r="P1924" s="13"/>
      <c r="Q1924" s="13"/>
      <c r="R1924" s="13"/>
    </row>
    <row r="1925" spans="1:19" x14ac:dyDescent="0.25">
      <c r="A1925" s="7">
        <v>3098</v>
      </c>
      <c r="B1925" s="7">
        <v>2015</v>
      </c>
      <c r="C1925" s="7" t="s">
        <v>116</v>
      </c>
      <c r="D1925" s="8" t="s">
        <v>90</v>
      </c>
      <c r="E1925" s="8" t="s">
        <v>91</v>
      </c>
      <c r="F1925" s="7" t="s">
        <v>21</v>
      </c>
      <c r="G1925" s="8" t="s">
        <v>22</v>
      </c>
      <c r="H1925" s="7" t="s">
        <v>116</v>
      </c>
      <c r="I1925" s="9">
        <v>53743</v>
      </c>
      <c r="J1925" s="10">
        <v>0</v>
      </c>
      <c r="K1925" s="10">
        <f>(J1925*I1925)/2000</f>
        <v>0</v>
      </c>
      <c r="L1925" s="10"/>
      <c r="M1925" s="11" t="s">
        <v>23</v>
      </c>
      <c r="N1925" s="12"/>
      <c r="O1925" s="13"/>
      <c r="P1925" s="13"/>
      <c r="Q1925" s="13"/>
      <c r="R1925" s="13"/>
    </row>
    <row r="1926" spans="1:19" x14ac:dyDescent="0.25">
      <c r="A1926" s="7">
        <v>3099</v>
      </c>
      <c r="B1926" s="7">
        <v>2015</v>
      </c>
      <c r="C1926" s="7" t="s">
        <v>118</v>
      </c>
      <c r="D1926" s="8" t="s">
        <v>90</v>
      </c>
      <c r="E1926" s="8" t="s">
        <v>91</v>
      </c>
      <c r="F1926" s="7" t="s">
        <v>21</v>
      </c>
      <c r="G1926" s="8" t="s">
        <v>22</v>
      </c>
      <c r="H1926" s="7" t="s">
        <v>118</v>
      </c>
      <c r="I1926" s="9">
        <v>61.71</v>
      </c>
      <c r="J1926" s="10">
        <v>0</v>
      </c>
      <c r="K1926" s="10">
        <f>(J1926*I1926)/2000</f>
        <v>0</v>
      </c>
      <c r="L1926" s="10"/>
      <c r="M1926" s="11" t="s">
        <v>102</v>
      </c>
      <c r="N1926" s="12"/>
      <c r="O1926" s="13"/>
      <c r="P1926" s="13"/>
      <c r="Q1926" s="13"/>
      <c r="R1926" s="13"/>
    </row>
    <row r="1927" spans="1:19" x14ac:dyDescent="0.2">
      <c r="A1927" s="7">
        <v>3100</v>
      </c>
      <c r="B1927" s="7">
        <v>2015</v>
      </c>
      <c r="C1927" s="7" t="s">
        <v>120</v>
      </c>
      <c r="D1927" s="8" t="s">
        <v>90</v>
      </c>
      <c r="E1927" s="8" t="s">
        <v>91</v>
      </c>
      <c r="F1927" s="7" t="s">
        <v>41</v>
      </c>
      <c r="G1927" s="8" t="s">
        <v>22</v>
      </c>
      <c r="H1927" s="7" t="s">
        <v>120</v>
      </c>
      <c r="I1927" s="9">
        <v>400</v>
      </c>
      <c r="J1927" s="17">
        <f>R1927</f>
        <v>806.28252911890797</v>
      </c>
      <c r="K1927" s="17">
        <f>(+I1927*J1927)/2000</f>
        <v>161.25650582378159</v>
      </c>
      <c r="L1927" s="17"/>
      <c r="M1927" s="11" t="s">
        <v>121</v>
      </c>
      <c r="N1927" s="20">
        <v>5.8439999999999999E-2</v>
      </c>
      <c r="O1927" s="21">
        <v>18449473</v>
      </c>
      <c r="P1927" s="21">
        <f>(O1927*N1927)</f>
        <v>1078187.20212</v>
      </c>
      <c r="Q1927" s="21">
        <v>2674465</v>
      </c>
      <c r="R1927" s="21">
        <f>(P1927*2000)/Q1927</f>
        <v>806.28252911890797</v>
      </c>
      <c r="S1927" s="7" t="s">
        <v>122</v>
      </c>
    </row>
    <row r="1928" spans="1:19" x14ac:dyDescent="0.25">
      <c r="A1928" s="7">
        <v>3101</v>
      </c>
      <c r="B1928" s="7">
        <v>2015</v>
      </c>
      <c r="C1928" s="7" t="s">
        <v>123</v>
      </c>
      <c r="D1928" s="8" t="s">
        <v>90</v>
      </c>
      <c r="E1928" s="8" t="s">
        <v>91</v>
      </c>
      <c r="F1928" s="7" t="s">
        <v>21</v>
      </c>
      <c r="G1928" s="8" t="s">
        <v>22</v>
      </c>
      <c r="H1928" s="7" t="s">
        <v>123</v>
      </c>
      <c r="I1928" s="9">
        <v>119141</v>
      </c>
      <c r="J1928" s="10">
        <v>0</v>
      </c>
      <c r="K1928" s="10">
        <f t="shared" ref="K1928:K1933" si="76">(J1928*I1928)/2000</f>
        <v>0</v>
      </c>
      <c r="L1928" s="10"/>
      <c r="M1928" s="11" t="s">
        <v>49</v>
      </c>
      <c r="N1928" s="12"/>
      <c r="O1928" s="13"/>
      <c r="P1928" s="13"/>
      <c r="Q1928" s="13"/>
      <c r="R1928" s="13"/>
    </row>
    <row r="1929" spans="1:19" x14ac:dyDescent="0.25">
      <c r="A1929" s="7">
        <v>3102</v>
      </c>
      <c r="B1929" s="7">
        <v>2015</v>
      </c>
      <c r="C1929" s="7" t="s">
        <v>124</v>
      </c>
      <c r="D1929" s="8" t="s">
        <v>90</v>
      </c>
      <c r="E1929" s="8" t="s">
        <v>91</v>
      </c>
      <c r="F1929" s="7" t="s">
        <v>21</v>
      </c>
      <c r="G1929" s="8" t="s">
        <v>22</v>
      </c>
      <c r="H1929" s="7" t="s">
        <v>124</v>
      </c>
      <c r="I1929" s="9">
        <v>129.62800000000001</v>
      </c>
      <c r="J1929" s="10">
        <v>0</v>
      </c>
      <c r="K1929" s="10">
        <f t="shared" si="76"/>
        <v>0</v>
      </c>
      <c r="L1929" s="10"/>
      <c r="M1929" s="11" t="s">
        <v>49</v>
      </c>
      <c r="N1929" s="12"/>
      <c r="O1929" s="13"/>
      <c r="P1929" s="13"/>
      <c r="Q1929" s="13"/>
      <c r="R1929" s="13"/>
    </row>
    <row r="1930" spans="1:19" x14ac:dyDescent="0.25">
      <c r="A1930" s="7">
        <v>3103</v>
      </c>
      <c r="B1930" s="7">
        <v>2015</v>
      </c>
      <c r="C1930" s="7" t="s">
        <v>131</v>
      </c>
      <c r="D1930" s="8" t="s">
        <v>90</v>
      </c>
      <c r="E1930" s="8" t="s">
        <v>91</v>
      </c>
      <c r="F1930" s="7" t="s">
        <v>21</v>
      </c>
      <c r="G1930" s="8" t="s">
        <v>22</v>
      </c>
      <c r="H1930" s="7" t="s">
        <v>131</v>
      </c>
      <c r="I1930" s="9">
        <v>4950.2660000000005</v>
      </c>
      <c r="J1930" s="10">
        <v>0</v>
      </c>
      <c r="K1930" s="10">
        <f t="shared" si="76"/>
        <v>0</v>
      </c>
      <c r="L1930" s="10"/>
      <c r="M1930" s="11" t="s">
        <v>112</v>
      </c>
      <c r="N1930" s="12"/>
      <c r="O1930" s="13"/>
      <c r="P1930" s="13"/>
      <c r="Q1930" s="13"/>
      <c r="R1930" s="13"/>
    </row>
    <row r="1931" spans="1:19" x14ac:dyDescent="0.25">
      <c r="A1931" s="7">
        <v>3104</v>
      </c>
      <c r="B1931" s="7">
        <v>2015</v>
      </c>
      <c r="C1931" s="7" t="s">
        <v>133</v>
      </c>
      <c r="D1931" s="8" t="s">
        <v>90</v>
      </c>
      <c r="E1931" s="7" t="s">
        <v>91</v>
      </c>
      <c r="F1931" s="7" t="s">
        <v>21</v>
      </c>
      <c r="G1931" s="8" t="s">
        <v>22</v>
      </c>
      <c r="H1931" s="7" t="s">
        <v>133</v>
      </c>
      <c r="I1931" s="9">
        <v>4961.1959999999999</v>
      </c>
      <c r="J1931" s="10">
        <v>0</v>
      </c>
      <c r="K1931" s="10">
        <f t="shared" si="76"/>
        <v>0</v>
      </c>
      <c r="L1931" s="10"/>
      <c r="M1931" s="11" t="s">
        <v>23</v>
      </c>
      <c r="N1931" s="12"/>
      <c r="O1931" s="13"/>
      <c r="P1931" s="13"/>
      <c r="Q1931" s="13"/>
      <c r="R1931" s="13"/>
    </row>
    <row r="1932" spans="1:19" x14ac:dyDescent="0.25">
      <c r="A1932" s="7">
        <v>3105</v>
      </c>
      <c r="B1932" s="7">
        <v>2015</v>
      </c>
      <c r="C1932" s="7" t="s">
        <v>134</v>
      </c>
      <c r="D1932" s="8" t="s">
        <v>90</v>
      </c>
      <c r="E1932" s="7" t="s">
        <v>91</v>
      </c>
      <c r="F1932" s="7" t="s">
        <v>21</v>
      </c>
      <c r="G1932" s="8" t="s">
        <v>22</v>
      </c>
      <c r="H1932" s="7" t="s">
        <v>134</v>
      </c>
      <c r="I1932" s="9">
        <v>162.84899999999999</v>
      </c>
      <c r="J1932" s="10">
        <v>0</v>
      </c>
      <c r="K1932" s="10">
        <f t="shared" si="76"/>
        <v>0</v>
      </c>
      <c r="L1932" s="10"/>
      <c r="M1932" s="11" t="s">
        <v>23</v>
      </c>
      <c r="N1932" s="12"/>
      <c r="O1932" s="13"/>
      <c r="P1932" s="13"/>
      <c r="Q1932" s="13"/>
      <c r="R1932" s="13"/>
    </row>
    <row r="1933" spans="1:19" x14ac:dyDescent="0.25">
      <c r="A1933" s="7">
        <v>3106</v>
      </c>
      <c r="B1933" s="7">
        <v>2015</v>
      </c>
      <c r="C1933" s="7" t="s">
        <v>136</v>
      </c>
      <c r="D1933" s="8" t="s">
        <v>90</v>
      </c>
      <c r="E1933" s="7" t="s">
        <v>91</v>
      </c>
      <c r="F1933" s="7" t="s">
        <v>21</v>
      </c>
      <c r="G1933" s="8" t="s">
        <v>22</v>
      </c>
      <c r="H1933" s="7" t="s">
        <v>136</v>
      </c>
      <c r="I1933" s="9">
        <v>11368.796</v>
      </c>
      <c r="J1933" s="10">
        <v>0</v>
      </c>
      <c r="K1933" s="10">
        <f t="shared" si="76"/>
        <v>0</v>
      </c>
      <c r="L1933" s="10"/>
      <c r="M1933" s="11" t="s">
        <v>49</v>
      </c>
      <c r="N1933" s="12"/>
      <c r="O1933" s="13"/>
      <c r="P1933" s="13"/>
      <c r="Q1933" s="13"/>
      <c r="R1933" s="13"/>
    </row>
    <row r="1934" spans="1:19" x14ac:dyDescent="0.2">
      <c r="A1934" s="7">
        <v>3107</v>
      </c>
      <c r="B1934" s="7">
        <v>2015</v>
      </c>
      <c r="C1934" s="7" t="s">
        <v>137</v>
      </c>
      <c r="D1934" s="8" t="s">
        <v>90</v>
      </c>
      <c r="E1934" s="8" t="s">
        <v>91</v>
      </c>
      <c r="F1934" s="7" t="s">
        <v>57</v>
      </c>
      <c r="G1934" s="8" t="s">
        <v>22</v>
      </c>
      <c r="H1934" s="7" t="s">
        <v>137</v>
      </c>
      <c r="I1934" s="9">
        <v>1651177</v>
      </c>
      <c r="J1934" s="17">
        <f>R1934</f>
        <v>2406.7107411405805</v>
      </c>
      <c r="K1934" s="17">
        <f>(I1934*J1934)/2000</f>
        <v>1986952.7107121402</v>
      </c>
      <c r="L1934" s="17"/>
      <c r="M1934" s="11" t="s">
        <v>138</v>
      </c>
      <c r="N1934" s="20">
        <v>0.10711</v>
      </c>
      <c r="O1934" s="21">
        <v>56436446</v>
      </c>
      <c r="P1934" s="21">
        <f>(O1934*N1934)</f>
        <v>6044907.7310600001</v>
      </c>
      <c r="Q1934" s="21">
        <v>5023377.0329999998</v>
      </c>
      <c r="R1934" s="21">
        <f>(P1934*2000)/Q1934</f>
        <v>2406.7107411405805</v>
      </c>
      <c r="S1934" s="7" t="s">
        <v>122</v>
      </c>
    </row>
    <row r="1935" spans="1:19" x14ac:dyDescent="0.25">
      <c r="A1935" s="7">
        <v>3108</v>
      </c>
      <c r="B1935" s="7">
        <v>2015</v>
      </c>
      <c r="C1935" s="7" t="s">
        <v>139</v>
      </c>
      <c r="D1935" s="8" t="s">
        <v>90</v>
      </c>
      <c r="E1935" s="7" t="s">
        <v>91</v>
      </c>
      <c r="F1935" s="7" t="s">
        <v>21</v>
      </c>
      <c r="G1935" s="8" t="s">
        <v>22</v>
      </c>
      <c r="H1935" s="7" t="s">
        <v>139</v>
      </c>
      <c r="I1935" s="9">
        <v>1619.28</v>
      </c>
      <c r="J1935" s="10">
        <v>0</v>
      </c>
      <c r="K1935" s="10">
        <f t="shared" ref="K1935:K1946" si="77">(J1935*I1935)/2000</f>
        <v>0</v>
      </c>
      <c r="L1935" s="10"/>
      <c r="M1935" s="11" t="s">
        <v>112</v>
      </c>
      <c r="N1935" s="12"/>
      <c r="O1935" s="13"/>
      <c r="P1935" s="13"/>
      <c r="Q1935" s="13"/>
      <c r="R1935" s="13"/>
    </row>
    <row r="1936" spans="1:19" x14ac:dyDescent="0.25">
      <c r="A1936" s="7">
        <v>3109</v>
      </c>
      <c r="B1936" s="7">
        <v>2015</v>
      </c>
      <c r="C1936" s="7" t="s">
        <v>140</v>
      </c>
      <c r="D1936" s="8" t="s">
        <v>90</v>
      </c>
      <c r="E1936" s="7" t="s">
        <v>91</v>
      </c>
      <c r="F1936" s="7" t="s">
        <v>21</v>
      </c>
      <c r="G1936" s="8" t="s">
        <v>22</v>
      </c>
      <c r="H1936" s="7" t="s">
        <v>140</v>
      </c>
      <c r="I1936" s="9">
        <v>3455.4459999999999</v>
      </c>
      <c r="J1936" s="10">
        <v>0</v>
      </c>
      <c r="K1936" s="10">
        <f t="shared" si="77"/>
        <v>0</v>
      </c>
      <c r="L1936" s="10"/>
      <c r="M1936" s="11" t="s">
        <v>112</v>
      </c>
      <c r="N1936" s="12"/>
      <c r="O1936" s="13"/>
      <c r="P1936" s="13"/>
      <c r="Q1936" s="13"/>
      <c r="R1936" s="13"/>
    </row>
    <row r="1937" spans="1:18" x14ac:dyDescent="0.25">
      <c r="A1937" s="7">
        <v>3110</v>
      </c>
      <c r="B1937" s="7">
        <v>2015</v>
      </c>
      <c r="C1937" s="7" t="s">
        <v>143</v>
      </c>
      <c r="D1937" s="8" t="s">
        <v>142</v>
      </c>
      <c r="E1937" s="8" t="s">
        <v>91</v>
      </c>
      <c r="F1937" s="7" t="s">
        <v>21</v>
      </c>
      <c r="G1937" s="8" t="s">
        <v>22</v>
      </c>
      <c r="H1937" s="7" t="s">
        <v>143</v>
      </c>
      <c r="I1937" s="9">
        <v>32656.922999999999</v>
      </c>
      <c r="J1937" s="10">
        <v>0</v>
      </c>
      <c r="K1937" s="10">
        <f t="shared" si="77"/>
        <v>0</v>
      </c>
      <c r="L1937" s="10"/>
      <c r="M1937" s="11" t="s">
        <v>144</v>
      </c>
      <c r="N1937" s="12"/>
      <c r="O1937" s="13"/>
      <c r="P1937" s="13"/>
      <c r="Q1937" s="13"/>
      <c r="R1937" s="13"/>
    </row>
    <row r="1938" spans="1:18" x14ac:dyDescent="0.25">
      <c r="A1938" s="7">
        <v>3111</v>
      </c>
      <c r="B1938" s="7">
        <v>2015</v>
      </c>
      <c r="C1938" s="7" t="s">
        <v>145</v>
      </c>
      <c r="D1938" s="8" t="s">
        <v>142</v>
      </c>
      <c r="E1938" s="8" t="s">
        <v>91</v>
      </c>
      <c r="F1938" s="7" t="s">
        <v>21</v>
      </c>
      <c r="G1938" s="8" t="s">
        <v>22</v>
      </c>
      <c r="H1938" s="7" t="s">
        <v>145</v>
      </c>
      <c r="I1938" s="9">
        <v>62833.254000000001</v>
      </c>
      <c r="J1938" s="10">
        <v>0</v>
      </c>
      <c r="K1938" s="10">
        <f t="shared" si="77"/>
        <v>0</v>
      </c>
      <c r="L1938" s="10"/>
      <c r="M1938" s="11" t="s">
        <v>23</v>
      </c>
      <c r="N1938" s="12"/>
      <c r="O1938" s="13"/>
      <c r="P1938" s="13"/>
      <c r="Q1938" s="13"/>
      <c r="R1938" s="13"/>
    </row>
    <row r="1939" spans="1:18" x14ac:dyDescent="0.25">
      <c r="A1939" s="7">
        <v>3112</v>
      </c>
      <c r="B1939" s="7">
        <v>2015</v>
      </c>
      <c r="C1939" s="7" t="s">
        <v>146</v>
      </c>
      <c r="D1939" s="8" t="s">
        <v>142</v>
      </c>
      <c r="E1939" s="8" t="s">
        <v>91</v>
      </c>
      <c r="F1939" s="7" t="s">
        <v>21</v>
      </c>
      <c r="G1939" s="8" t="s">
        <v>22</v>
      </c>
      <c r="H1939" s="7" t="s">
        <v>146</v>
      </c>
      <c r="I1939" s="9">
        <v>1087.0940000000001</v>
      </c>
      <c r="J1939" s="10">
        <v>0</v>
      </c>
      <c r="K1939" s="10">
        <f t="shared" si="77"/>
        <v>0</v>
      </c>
      <c r="L1939" s="10"/>
      <c r="M1939" s="11" t="s">
        <v>147</v>
      </c>
      <c r="N1939" s="12"/>
      <c r="O1939" s="13"/>
      <c r="P1939" s="13"/>
      <c r="Q1939" s="13"/>
      <c r="R1939" s="13"/>
    </row>
    <row r="1940" spans="1:18" x14ac:dyDescent="0.25">
      <c r="A1940" s="7">
        <v>3113</v>
      </c>
      <c r="B1940" s="7">
        <v>2015</v>
      </c>
      <c r="C1940" s="7" t="s">
        <v>148</v>
      </c>
      <c r="D1940" s="8" t="s">
        <v>142</v>
      </c>
      <c r="E1940" s="8" t="s">
        <v>91</v>
      </c>
      <c r="F1940" s="7" t="s">
        <v>21</v>
      </c>
      <c r="G1940" s="8" t="s">
        <v>22</v>
      </c>
      <c r="H1940" s="7" t="s">
        <v>148</v>
      </c>
      <c r="I1940" s="9">
        <v>744.32</v>
      </c>
      <c r="J1940" s="10">
        <v>0</v>
      </c>
      <c r="K1940" s="10">
        <f t="shared" si="77"/>
        <v>0</v>
      </c>
      <c r="L1940" s="10"/>
      <c r="M1940" s="11" t="s">
        <v>23</v>
      </c>
      <c r="N1940" s="12"/>
      <c r="O1940" s="13"/>
      <c r="P1940" s="13"/>
      <c r="Q1940" s="13"/>
      <c r="R1940" s="13"/>
    </row>
    <row r="1941" spans="1:18" x14ac:dyDescent="0.25">
      <c r="A1941" s="7">
        <v>3114</v>
      </c>
      <c r="B1941" s="7">
        <v>2015</v>
      </c>
      <c r="C1941" s="7" t="s">
        <v>149</v>
      </c>
      <c r="D1941" s="8" t="s">
        <v>142</v>
      </c>
      <c r="E1941" s="8" t="s">
        <v>91</v>
      </c>
      <c r="F1941" s="7" t="s">
        <v>21</v>
      </c>
      <c r="G1941" s="8" t="s">
        <v>22</v>
      </c>
      <c r="H1941" s="7" t="s">
        <v>149</v>
      </c>
      <c r="I1941" s="9">
        <v>36094.142</v>
      </c>
      <c r="J1941" s="10">
        <v>0</v>
      </c>
      <c r="K1941" s="10">
        <f t="shared" si="77"/>
        <v>0</v>
      </c>
      <c r="L1941" s="10"/>
      <c r="M1941" s="11" t="s">
        <v>23</v>
      </c>
      <c r="N1941" s="12"/>
      <c r="O1941" s="13"/>
      <c r="P1941" s="13"/>
      <c r="Q1941" s="13"/>
      <c r="R1941" s="13"/>
    </row>
    <row r="1942" spans="1:18" x14ac:dyDescent="0.25">
      <c r="A1942" s="7">
        <v>3115</v>
      </c>
      <c r="B1942" s="7">
        <v>2015</v>
      </c>
      <c r="C1942" s="7" t="s">
        <v>150</v>
      </c>
      <c r="D1942" s="8" t="s">
        <v>142</v>
      </c>
      <c r="E1942" s="8" t="s">
        <v>91</v>
      </c>
      <c r="F1942" s="7" t="s">
        <v>21</v>
      </c>
      <c r="G1942" s="8" t="s">
        <v>22</v>
      </c>
      <c r="H1942" s="7" t="s">
        <v>150</v>
      </c>
      <c r="I1942" s="9">
        <v>278.68</v>
      </c>
      <c r="J1942" s="10">
        <v>0</v>
      </c>
      <c r="K1942" s="10">
        <f t="shared" si="77"/>
        <v>0</v>
      </c>
      <c r="L1942" s="10"/>
      <c r="M1942" s="11" t="s">
        <v>102</v>
      </c>
      <c r="N1942" s="12"/>
      <c r="O1942" s="13"/>
      <c r="P1942" s="13"/>
      <c r="Q1942" s="13"/>
      <c r="R1942" s="13"/>
    </row>
    <row r="1943" spans="1:18" x14ac:dyDescent="0.25">
      <c r="A1943" s="7">
        <v>3116</v>
      </c>
      <c r="B1943" s="7">
        <v>2015</v>
      </c>
      <c r="C1943" s="7" t="s">
        <v>152</v>
      </c>
      <c r="D1943" s="8" t="s">
        <v>142</v>
      </c>
      <c r="E1943" s="8" t="s">
        <v>91</v>
      </c>
      <c r="F1943" s="7" t="s">
        <v>21</v>
      </c>
      <c r="G1943" s="8" t="s">
        <v>22</v>
      </c>
      <c r="H1943" s="7" t="s">
        <v>152</v>
      </c>
      <c r="I1943" s="9">
        <v>22257.173999999999</v>
      </c>
      <c r="J1943" s="10">
        <v>0</v>
      </c>
      <c r="K1943" s="10">
        <f t="shared" si="77"/>
        <v>0</v>
      </c>
      <c r="L1943" s="10"/>
      <c r="M1943" s="11" t="s">
        <v>23</v>
      </c>
      <c r="N1943" s="12"/>
      <c r="O1943" s="13"/>
      <c r="P1943" s="13"/>
      <c r="Q1943" s="13"/>
      <c r="R1943" s="13"/>
    </row>
    <row r="1944" spans="1:18" x14ac:dyDescent="0.2">
      <c r="A1944" s="7">
        <v>3117</v>
      </c>
      <c r="B1944" s="7">
        <v>2015</v>
      </c>
      <c r="C1944" s="7" t="s">
        <v>160</v>
      </c>
      <c r="D1944" s="8" t="s">
        <v>142</v>
      </c>
      <c r="E1944" s="7" t="s">
        <v>91</v>
      </c>
      <c r="F1944" s="7" t="s">
        <v>21</v>
      </c>
      <c r="G1944" s="8" t="s">
        <v>22</v>
      </c>
      <c r="H1944" s="7" t="s">
        <v>160</v>
      </c>
      <c r="I1944" s="9">
        <v>738.61900000000003</v>
      </c>
      <c r="J1944" s="10">
        <v>0</v>
      </c>
      <c r="K1944" s="10">
        <f t="shared" si="77"/>
        <v>0</v>
      </c>
      <c r="L1944" s="10"/>
      <c r="M1944" s="14" t="s">
        <v>23</v>
      </c>
      <c r="N1944" s="12"/>
      <c r="O1944" s="13"/>
      <c r="P1944" s="13"/>
      <c r="Q1944" s="13"/>
      <c r="R1944" s="13"/>
    </row>
    <row r="1945" spans="1:18" x14ac:dyDescent="0.2">
      <c r="A1945" s="7">
        <v>3118</v>
      </c>
      <c r="B1945" s="7">
        <v>2015</v>
      </c>
      <c r="C1945" s="7" t="s">
        <v>162</v>
      </c>
      <c r="D1945" s="8" t="s">
        <v>142</v>
      </c>
      <c r="E1945" s="8" t="s">
        <v>91</v>
      </c>
      <c r="F1945" s="7" t="s">
        <v>21</v>
      </c>
      <c r="G1945" s="8" t="s">
        <v>22</v>
      </c>
      <c r="H1945" s="7" t="s">
        <v>162</v>
      </c>
      <c r="I1945" s="9">
        <v>52604.395000000004</v>
      </c>
      <c r="J1945" s="10">
        <v>0</v>
      </c>
      <c r="K1945" s="10">
        <f t="shared" si="77"/>
        <v>0</v>
      </c>
      <c r="L1945" s="10"/>
      <c r="M1945" s="14" t="s">
        <v>23</v>
      </c>
      <c r="N1945" s="12"/>
      <c r="O1945" s="13"/>
      <c r="P1945" s="13"/>
      <c r="Q1945" s="13"/>
      <c r="R1945" s="13"/>
    </row>
    <row r="1946" spans="1:18" x14ac:dyDescent="0.25">
      <c r="A1946" s="7">
        <v>3119</v>
      </c>
      <c r="B1946" s="7">
        <v>2015</v>
      </c>
      <c r="C1946" s="7" t="s">
        <v>163</v>
      </c>
      <c r="D1946" s="8" t="s">
        <v>142</v>
      </c>
      <c r="E1946" s="7" t="s">
        <v>91</v>
      </c>
      <c r="F1946" s="7" t="s">
        <v>21</v>
      </c>
      <c r="G1946" s="8" t="s">
        <v>22</v>
      </c>
      <c r="H1946" s="7" t="s">
        <v>163</v>
      </c>
      <c r="I1946" s="9">
        <v>8526.616</v>
      </c>
      <c r="J1946" s="10">
        <v>0</v>
      </c>
      <c r="K1946" s="10">
        <f t="shared" si="77"/>
        <v>0</v>
      </c>
      <c r="L1946" s="10"/>
      <c r="M1946" s="11" t="s">
        <v>23</v>
      </c>
      <c r="N1946" s="12"/>
      <c r="O1946" s="13"/>
      <c r="P1946" s="13"/>
      <c r="Q1946" s="13"/>
      <c r="R1946" s="13"/>
    </row>
    <row r="1947" spans="1:18" x14ac:dyDescent="0.2">
      <c r="A1947" s="7">
        <v>3121</v>
      </c>
      <c r="B1947" s="7">
        <v>2015</v>
      </c>
      <c r="C1947" s="7" t="s">
        <v>167</v>
      </c>
      <c r="D1947" s="8" t="s">
        <v>165</v>
      </c>
      <c r="E1947" s="8" t="s">
        <v>38</v>
      </c>
      <c r="F1947" s="7" t="s">
        <v>39</v>
      </c>
      <c r="G1947" s="8" t="s">
        <v>22</v>
      </c>
      <c r="H1947" s="7" t="s">
        <v>167</v>
      </c>
      <c r="I1947" s="9">
        <v>127355</v>
      </c>
      <c r="J1947" s="9">
        <f>'[1]Rates for Discussion'!$D$3</f>
        <v>1045.7952862865941</v>
      </c>
      <c r="K1947" s="9">
        <f t="shared" ref="K1947:K1978" si="78">(I1947*J1947)/2000</f>
        <v>66593.6293425146</v>
      </c>
      <c r="L1947" s="15"/>
      <c r="M1947" s="14" t="s">
        <v>168</v>
      </c>
      <c r="N1947" s="12"/>
      <c r="O1947" s="13"/>
      <c r="P1947" s="13"/>
      <c r="Q1947" s="13"/>
      <c r="R1947" s="13"/>
    </row>
    <row r="1948" spans="1:18" x14ac:dyDescent="0.2">
      <c r="A1948" s="7">
        <v>3122</v>
      </c>
      <c r="B1948" s="7">
        <v>2015</v>
      </c>
      <c r="C1948" s="7" t="s">
        <v>92</v>
      </c>
      <c r="D1948" s="8" t="s">
        <v>165</v>
      </c>
      <c r="E1948" s="8" t="s">
        <v>38</v>
      </c>
      <c r="F1948" s="7" t="s">
        <v>39</v>
      </c>
      <c r="G1948" s="8" t="s">
        <v>22</v>
      </c>
      <c r="H1948" s="7" t="s">
        <v>92</v>
      </c>
      <c r="I1948" s="9">
        <v>-30</v>
      </c>
      <c r="J1948" s="9">
        <f>'[1]Rates for Discussion'!$D$3</f>
        <v>1045.7952862865941</v>
      </c>
      <c r="K1948" s="9">
        <f t="shared" si="78"/>
        <v>-15.686929294298912</v>
      </c>
      <c r="L1948" s="15"/>
      <c r="M1948" s="14" t="s">
        <v>168</v>
      </c>
      <c r="N1948" s="12"/>
      <c r="O1948" s="13"/>
      <c r="P1948" s="13"/>
      <c r="Q1948" s="13"/>
      <c r="R1948" s="13"/>
    </row>
    <row r="1949" spans="1:18" x14ac:dyDescent="0.2">
      <c r="A1949" s="7">
        <v>3123</v>
      </c>
      <c r="B1949" s="7">
        <v>2015</v>
      </c>
      <c r="C1949" s="7" t="s">
        <v>171</v>
      </c>
      <c r="D1949" s="8" t="s">
        <v>165</v>
      </c>
      <c r="E1949" s="8" t="s">
        <v>38</v>
      </c>
      <c r="F1949" s="7" t="s">
        <v>39</v>
      </c>
      <c r="G1949" s="8" t="s">
        <v>22</v>
      </c>
      <c r="H1949" s="7" t="s">
        <v>171</v>
      </c>
      <c r="I1949" s="9">
        <v>1200</v>
      </c>
      <c r="J1949" s="9">
        <f>'[1]Rates for Discussion'!$D$3</f>
        <v>1045.7952862865941</v>
      </c>
      <c r="K1949" s="9">
        <f t="shared" si="78"/>
        <v>627.47717177195648</v>
      </c>
      <c r="L1949" s="15"/>
      <c r="M1949" s="14" t="s">
        <v>168</v>
      </c>
      <c r="N1949" s="12"/>
      <c r="O1949" s="13"/>
      <c r="P1949" s="13"/>
      <c r="Q1949" s="13"/>
      <c r="R1949" s="13"/>
    </row>
    <row r="1950" spans="1:18" x14ac:dyDescent="0.2">
      <c r="A1950" s="7">
        <v>3124</v>
      </c>
      <c r="B1950" s="7">
        <v>2015</v>
      </c>
      <c r="C1950" s="7" t="s">
        <v>98</v>
      </c>
      <c r="D1950" s="8" t="s">
        <v>165</v>
      </c>
      <c r="E1950" s="8" t="s">
        <v>38</v>
      </c>
      <c r="F1950" s="7" t="s">
        <v>39</v>
      </c>
      <c r="G1950" s="8" t="s">
        <v>22</v>
      </c>
      <c r="H1950" s="7" t="s">
        <v>98</v>
      </c>
      <c r="I1950" s="9">
        <v>-5721875</v>
      </c>
      <c r="J1950" s="9">
        <f>'[1]Rates for Discussion'!$D$3</f>
        <v>1045.7952862865941</v>
      </c>
      <c r="K1950" s="9">
        <f t="shared" si="78"/>
        <v>-2991954.9518605527</v>
      </c>
      <c r="L1950" s="15"/>
      <c r="M1950" s="14" t="s">
        <v>173</v>
      </c>
      <c r="N1950" s="12"/>
      <c r="O1950" s="13"/>
      <c r="P1950" s="13"/>
      <c r="Q1950" s="13"/>
      <c r="R1950" s="13"/>
    </row>
    <row r="1951" spans="1:18" x14ac:dyDescent="0.2">
      <c r="A1951" s="7">
        <v>3125</v>
      </c>
      <c r="B1951" s="7">
        <v>2015</v>
      </c>
      <c r="C1951" s="7" t="s">
        <v>174</v>
      </c>
      <c r="D1951" s="8" t="s">
        <v>165</v>
      </c>
      <c r="E1951" s="8" t="s">
        <v>38</v>
      </c>
      <c r="F1951" s="7" t="s">
        <v>39</v>
      </c>
      <c r="G1951" s="8" t="s">
        <v>22</v>
      </c>
      <c r="H1951" s="7" t="s">
        <v>174</v>
      </c>
      <c r="I1951" s="9">
        <v>340839</v>
      </c>
      <c r="J1951" s="9">
        <f>'[1]Rates for Discussion'!$D$3</f>
        <v>1045.7952862865941</v>
      </c>
      <c r="K1951" s="9">
        <f t="shared" si="78"/>
        <v>178223.9097913182</v>
      </c>
      <c r="L1951" s="15"/>
      <c r="M1951" s="14" t="s">
        <v>168</v>
      </c>
      <c r="N1951" s="12"/>
      <c r="O1951" s="13"/>
      <c r="P1951" s="13"/>
      <c r="Q1951" s="13"/>
      <c r="R1951" s="13"/>
    </row>
    <row r="1952" spans="1:18" x14ac:dyDescent="0.2">
      <c r="A1952" s="7">
        <v>3126</v>
      </c>
      <c r="B1952" s="7">
        <v>2015</v>
      </c>
      <c r="C1952" s="7" t="s">
        <v>69</v>
      </c>
      <c r="D1952" s="8" t="s">
        <v>165</v>
      </c>
      <c r="E1952" s="8" t="s">
        <v>38</v>
      </c>
      <c r="F1952" s="7" t="s">
        <v>39</v>
      </c>
      <c r="G1952" s="8" t="s">
        <v>22</v>
      </c>
      <c r="H1952" s="7" t="s">
        <v>69</v>
      </c>
      <c r="I1952" s="9">
        <v>141462</v>
      </c>
      <c r="J1952" s="9">
        <f>'[1]Rates for Discussion'!$D$3</f>
        <v>1045.7952862865941</v>
      </c>
      <c r="K1952" s="9">
        <f t="shared" si="78"/>
        <v>73970.146394337091</v>
      </c>
      <c r="L1952" s="15"/>
      <c r="M1952" s="14" t="s">
        <v>168</v>
      </c>
      <c r="N1952" s="12"/>
      <c r="O1952" s="13"/>
      <c r="P1952" s="13"/>
      <c r="Q1952" s="13"/>
      <c r="R1952" s="13"/>
    </row>
    <row r="1953" spans="1:18" x14ac:dyDescent="0.2">
      <c r="A1953" s="7">
        <v>3127</v>
      </c>
      <c r="B1953" s="7">
        <v>2015</v>
      </c>
      <c r="C1953" s="7" t="s">
        <v>175</v>
      </c>
      <c r="D1953" s="8" t="s">
        <v>165</v>
      </c>
      <c r="E1953" s="8" t="s">
        <v>38</v>
      </c>
      <c r="F1953" s="7" t="s">
        <v>39</v>
      </c>
      <c r="G1953" s="8" t="s">
        <v>22</v>
      </c>
      <c r="H1953" s="7" t="s">
        <v>175</v>
      </c>
      <c r="I1953" s="9">
        <v>67</v>
      </c>
      <c r="J1953" s="9">
        <f>'[1]Rates for Discussion'!$D$3</f>
        <v>1045.7952862865941</v>
      </c>
      <c r="K1953" s="9">
        <f t="shared" si="78"/>
        <v>35.034142090600902</v>
      </c>
      <c r="L1953" s="15"/>
      <c r="M1953" s="14" t="s">
        <v>168</v>
      </c>
      <c r="N1953" s="12"/>
      <c r="O1953" s="13"/>
      <c r="P1953" s="13"/>
      <c r="Q1953" s="13"/>
      <c r="R1953" s="13"/>
    </row>
    <row r="1954" spans="1:18" x14ac:dyDescent="0.2">
      <c r="A1954" s="7">
        <v>3128</v>
      </c>
      <c r="B1954" s="7">
        <v>2015</v>
      </c>
      <c r="C1954" s="7" t="s">
        <v>178</v>
      </c>
      <c r="D1954" s="8" t="s">
        <v>165</v>
      </c>
      <c r="E1954" s="8" t="s">
        <v>38</v>
      </c>
      <c r="F1954" s="7" t="s">
        <v>39</v>
      </c>
      <c r="G1954" s="8" t="s">
        <v>22</v>
      </c>
      <c r="H1954" s="7" t="s">
        <v>178</v>
      </c>
      <c r="I1954" s="9">
        <v>0</v>
      </c>
      <c r="J1954" s="9">
        <f>'[1]Rates for Discussion'!$D$3</f>
        <v>1045.7952862865941</v>
      </c>
      <c r="K1954" s="9">
        <f t="shared" si="78"/>
        <v>0</v>
      </c>
      <c r="L1954" s="15"/>
      <c r="M1954" s="14" t="s">
        <v>168</v>
      </c>
      <c r="N1954" s="12"/>
      <c r="O1954" s="13"/>
      <c r="P1954" s="13"/>
      <c r="Q1954" s="13"/>
      <c r="R1954" s="13"/>
    </row>
    <row r="1955" spans="1:18" x14ac:dyDescent="0.2">
      <c r="A1955" s="7">
        <v>3129</v>
      </c>
      <c r="B1955" s="7">
        <v>2015</v>
      </c>
      <c r="C1955" s="7" t="s">
        <v>179</v>
      </c>
      <c r="D1955" s="8" t="s">
        <v>165</v>
      </c>
      <c r="E1955" s="8" t="s">
        <v>38</v>
      </c>
      <c r="F1955" s="7" t="s">
        <v>39</v>
      </c>
      <c r="G1955" s="8" t="s">
        <v>22</v>
      </c>
      <c r="H1955" s="7" t="s">
        <v>179</v>
      </c>
      <c r="I1955" s="9">
        <v>12114</v>
      </c>
      <c r="J1955" s="9">
        <f>'[1]Rates for Discussion'!$D$3</f>
        <v>1045.7952862865941</v>
      </c>
      <c r="K1955" s="9">
        <f t="shared" si="78"/>
        <v>6334.3820490379012</v>
      </c>
      <c r="L1955" s="15"/>
      <c r="M1955" s="14" t="s">
        <v>168</v>
      </c>
      <c r="N1955" s="12"/>
      <c r="O1955" s="13"/>
      <c r="P1955" s="13"/>
      <c r="Q1955" s="13"/>
      <c r="R1955" s="13"/>
    </row>
    <row r="1956" spans="1:18" x14ac:dyDescent="0.2">
      <c r="A1956" s="7">
        <v>3130</v>
      </c>
      <c r="B1956" s="7">
        <v>2015</v>
      </c>
      <c r="C1956" s="7" t="s">
        <v>181</v>
      </c>
      <c r="D1956" s="8" t="s">
        <v>165</v>
      </c>
      <c r="E1956" s="8" t="s">
        <v>38</v>
      </c>
      <c r="F1956" s="7" t="s">
        <v>39</v>
      </c>
      <c r="G1956" s="8" t="s">
        <v>22</v>
      </c>
      <c r="H1956" s="7" t="s">
        <v>181</v>
      </c>
      <c r="I1956" s="9">
        <v>350294</v>
      </c>
      <c r="J1956" s="9">
        <f>'[1]Rates for Discussion'!$D$3</f>
        <v>1045.7952862865941</v>
      </c>
      <c r="K1956" s="9">
        <f t="shared" si="78"/>
        <v>183167.9070072381</v>
      </c>
      <c r="L1956" s="15"/>
      <c r="M1956" s="14" t="s">
        <v>168</v>
      </c>
      <c r="N1956" s="12"/>
      <c r="O1956" s="13"/>
      <c r="P1956" s="13"/>
      <c r="Q1956" s="13"/>
      <c r="R1956" s="13"/>
    </row>
    <row r="1957" spans="1:18" x14ac:dyDescent="0.2">
      <c r="A1957" s="7">
        <v>3131</v>
      </c>
      <c r="B1957" s="7">
        <v>2015</v>
      </c>
      <c r="C1957" s="7" t="s">
        <v>182</v>
      </c>
      <c r="D1957" s="8" t="s">
        <v>165</v>
      </c>
      <c r="E1957" s="8" t="s">
        <v>38</v>
      </c>
      <c r="F1957" s="7" t="s">
        <v>39</v>
      </c>
      <c r="G1957" s="8" t="s">
        <v>22</v>
      </c>
      <c r="H1957" s="7" t="s">
        <v>182</v>
      </c>
      <c r="I1957" s="9">
        <v>0</v>
      </c>
      <c r="J1957" s="9">
        <f>'[1]Rates for Discussion'!$D$3</f>
        <v>1045.7952862865941</v>
      </c>
      <c r="K1957" s="9">
        <f t="shared" si="78"/>
        <v>0</v>
      </c>
      <c r="L1957" s="15"/>
      <c r="M1957" s="14" t="s">
        <v>168</v>
      </c>
      <c r="N1957" s="12"/>
      <c r="O1957" s="13"/>
      <c r="P1957" s="13"/>
      <c r="Q1957" s="13"/>
      <c r="R1957" s="13"/>
    </row>
    <row r="1958" spans="1:18" x14ac:dyDescent="0.2">
      <c r="A1958" s="7">
        <v>3132</v>
      </c>
      <c r="B1958" s="7">
        <v>2015</v>
      </c>
      <c r="C1958" s="7" t="s">
        <v>70</v>
      </c>
      <c r="D1958" s="8" t="s">
        <v>165</v>
      </c>
      <c r="E1958" s="8" t="s">
        <v>38</v>
      </c>
      <c r="F1958" s="7" t="s">
        <v>39</v>
      </c>
      <c r="G1958" s="8" t="s">
        <v>22</v>
      </c>
      <c r="H1958" s="7" t="s">
        <v>70</v>
      </c>
      <c r="I1958" s="9">
        <v>779739</v>
      </c>
      <c r="J1958" s="9">
        <f>'[1]Rates for Discussion'!$D$3</f>
        <v>1045.7952862865941</v>
      </c>
      <c r="K1958" s="9">
        <f t="shared" si="78"/>
        <v>407723.68536691129</v>
      </c>
      <c r="L1958" s="15"/>
      <c r="M1958" s="14" t="s">
        <v>168</v>
      </c>
      <c r="N1958" s="12"/>
      <c r="O1958" s="13"/>
      <c r="P1958" s="13"/>
      <c r="Q1958" s="13"/>
      <c r="R1958" s="13"/>
    </row>
    <row r="1959" spans="1:18" x14ac:dyDescent="0.2">
      <c r="A1959" s="7">
        <v>3133</v>
      </c>
      <c r="B1959" s="7">
        <v>2015</v>
      </c>
      <c r="C1959" s="7" t="s">
        <v>183</v>
      </c>
      <c r="D1959" s="8" t="s">
        <v>165</v>
      </c>
      <c r="E1959" s="8" t="s">
        <v>38</v>
      </c>
      <c r="F1959" s="7" t="s">
        <v>39</v>
      </c>
      <c r="G1959" s="8" t="s">
        <v>22</v>
      </c>
      <c r="H1959" s="7" t="s">
        <v>183</v>
      </c>
      <c r="I1959" s="9">
        <v>857</v>
      </c>
      <c r="J1959" s="9">
        <f>'[1]Rates for Discussion'!$D$3</f>
        <v>1045.7952862865941</v>
      </c>
      <c r="K1959" s="9">
        <f t="shared" si="78"/>
        <v>448.12328017380554</v>
      </c>
      <c r="L1959" s="15"/>
      <c r="M1959" s="14" t="s">
        <v>168</v>
      </c>
      <c r="N1959" s="12"/>
      <c r="O1959" s="13"/>
      <c r="P1959" s="13"/>
      <c r="Q1959" s="13"/>
      <c r="R1959" s="13"/>
    </row>
    <row r="1960" spans="1:18" x14ac:dyDescent="0.2">
      <c r="A1960" s="7">
        <v>3134</v>
      </c>
      <c r="B1960" s="7">
        <v>2015</v>
      </c>
      <c r="C1960" s="7" t="s">
        <v>186</v>
      </c>
      <c r="D1960" s="8" t="s">
        <v>165</v>
      </c>
      <c r="E1960" s="8" t="s">
        <v>38</v>
      </c>
      <c r="F1960" s="7" t="s">
        <v>39</v>
      </c>
      <c r="G1960" s="8" t="s">
        <v>22</v>
      </c>
      <c r="H1960" s="7" t="s">
        <v>186</v>
      </c>
      <c r="I1960" s="9">
        <v>0</v>
      </c>
      <c r="J1960" s="9">
        <f>'[1]Rates for Discussion'!$D$3</f>
        <v>1045.7952862865941</v>
      </c>
      <c r="K1960" s="9">
        <f t="shared" si="78"/>
        <v>0</v>
      </c>
      <c r="L1960" s="15"/>
      <c r="M1960" s="14" t="s">
        <v>168</v>
      </c>
      <c r="N1960" s="12"/>
      <c r="O1960" s="13"/>
      <c r="P1960" s="13"/>
      <c r="Q1960" s="13"/>
      <c r="R1960" s="13"/>
    </row>
    <row r="1961" spans="1:18" x14ac:dyDescent="0.2">
      <c r="A1961" s="7">
        <v>3135</v>
      </c>
      <c r="B1961" s="7">
        <v>2015</v>
      </c>
      <c r="C1961" s="7" t="s">
        <v>85</v>
      </c>
      <c r="D1961" s="8" t="s">
        <v>165</v>
      </c>
      <c r="E1961" s="8" t="s">
        <v>38</v>
      </c>
      <c r="F1961" s="7" t="s">
        <v>39</v>
      </c>
      <c r="G1961" s="8" t="s">
        <v>22</v>
      </c>
      <c r="H1961" s="7" t="s">
        <v>85</v>
      </c>
      <c r="I1961" s="9">
        <v>507518</v>
      </c>
      <c r="J1961" s="9">
        <f>'[1]Rates for Discussion'!$D$3</f>
        <v>1045.7952862865941</v>
      </c>
      <c r="K1961" s="9">
        <f t="shared" si="78"/>
        <v>265379.96605279983</v>
      </c>
      <c r="L1961" s="15"/>
      <c r="M1961" s="14" t="s">
        <v>168</v>
      </c>
      <c r="N1961" s="12"/>
      <c r="O1961" s="13"/>
      <c r="P1961" s="13"/>
      <c r="Q1961" s="13"/>
      <c r="R1961" s="13"/>
    </row>
    <row r="1962" spans="1:18" x14ac:dyDescent="0.2">
      <c r="A1962" s="7">
        <v>3136</v>
      </c>
      <c r="B1962" s="7">
        <v>2015</v>
      </c>
      <c r="C1962" s="7" t="s">
        <v>188</v>
      </c>
      <c r="D1962" s="8" t="s">
        <v>165</v>
      </c>
      <c r="E1962" s="8" t="s">
        <v>38</v>
      </c>
      <c r="F1962" s="7" t="s">
        <v>39</v>
      </c>
      <c r="G1962" s="8" t="s">
        <v>22</v>
      </c>
      <c r="H1962" s="7" t="s">
        <v>188</v>
      </c>
      <c r="I1962" s="9">
        <v>5045</v>
      </c>
      <c r="J1962" s="9">
        <f>'[1]Rates for Discussion'!$D$3</f>
        <v>1045.7952862865941</v>
      </c>
      <c r="K1962" s="9">
        <f t="shared" si="78"/>
        <v>2638.0186096579337</v>
      </c>
      <c r="L1962" s="15"/>
      <c r="M1962" s="14" t="s">
        <v>168</v>
      </c>
      <c r="N1962" s="12"/>
      <c r="O1962" s="13"/>
      <c r="P1962" s="13"/>
      <c r="Q1962" s="13"/>
      <c r="R1962" s="13"/>
    </row>
    <row r="1963" spans="1:18" x14ac:dyDescent="0.2">
      <c r="A1963" s="7">
        <v>3137</v>
      </c>
      <c r="B1963" s="7">
        <v>2015</v>
      </c>
      <c r="C1963" s="7" t="s">
        <v>189</v>
      </c>
      <c r="D1963" s="8" t="s">
        <v>165</v>
      </c>
      <c r="E1963" s="8" t="s">
        <v>38</v>
      </c>
      <c r="F1963" s="7" t="s">
        <v>39</v>
      </c>
      <c r="G1963" s="8" t="s">
        <v>22</v>
      </c>
      <c r="H1963" s="7" t="s">
        <v>189</v>
      </c>
      <c r="I1963" s="9">
        <v>2021</v>
      </c>
      <c r="J1963" s="9">
        <f>'[1]Rates for Discussion'!$D$3</f>
        <v>1045.7952862865941</v>
      </c>
      <c r="K1963" s="9">
        <f t="shared" si="78"/>
        <v>1056.7761367926034</v>
      </c>
      <c r="L1963" s="15"/>
      <c r="M1963" s="14" t="s">
        <v>168</v>
      </c>
      <c r="N1963" s="12"/>
      <c r="O1963" s="13"/>
      <c r="P1963" s="13"/>
      <c r="Q1963" s="13"/>
      <c r="R1963" s="13"/>
    </row>
    <row r="1964" spans="1:18" x14ac:dyDescent="0.2">
      <c r="A1964" s="7">
        <v>3138</v>
      </c>
      <c r="B1964" s="7">
        <v>2015</v>
      </c>
      <c r="C1964" s="7" t="s">
        <v>190</v>
      </c>
      <c r="D1964" s="8" t="s">
        <v>165</v>
      </c>
      <c r="E1964" s="8" t="s">
        <v>38</v>
      </c>
      <c r="F1964" s="7" t="s">
        <v>39</v>
      </c>
      <c r="G1964" s="8" t="s">
        <v>22</v>
      </c>
      <c r="H1964" s="7" t="s">
        <v>190</v>
      </c>
      <c r="I1964" s="9">
        <v>2000</v>
      </c>
      <c r="J1964" s="9">
        <f>'[1]Rates for Discussion'!$D$3</f>
        <v>1045.7952862865941</v>
      </c>
      <c r="K1964" s="9">
        <f t="shared" si="78"/>
        <v>1045.7952862865941</v>
      </c>
      <c r="L1964" s="15"/>
      <c r="M1964" s="14" t="s">
        <v>168</v>
      </c>
      <c r="N1964" s="12"/>
      <c r="O1964" s="13"/>
      <c r="P1964" s="13"/>
      <c r="Q1964" s="13"/>
      <c r="R1964" s="13"/>
    </row>
    <row r="1965" spans="1:18" x14ac:dyDescent="0.2">
      <c r="A1965" s="7">
        <v>3139</v>
      </c>
      <c r="B1965" s="7">
        <v>2015</v>
      </c>
      <c r="C1965" s="7" t="s">
        <v>71</v>
      </c>
      <c r="D1965" s="8" t="s">
        <v>165</v>
      </c>
      <c r="E1965" s="8" t="s">
        <v>38</v>
      </c>
      <c r="F1965" s="7" t="s">
        <v>39</v>
      </c>
      <c r="G1965" s="8" t="s">
        <v>22</v>
      </c>
      <c r="H1965" s="7" t="s">
        <v>71</v>
      </c>
      <c r="I1965" s="9">
        <v>7</v>
      </c>
      <c r="J1965" s="9">
        <f>'[1]Rates for Discussion'!$D$3</f>
        <v>1045.7952862865941</v>
      </c>
      <c r="K1965" s="9">
        <f t="shared" si="78"/>
        <v>3.6602835020030793</v>
      </c>
      <c r="L1965" s="15"/>
      <c r="M1965" s="14" t="s">
        <v>168</v>
      </c>
      <c r="N1965" s="12"/>
      <c r="O1965" s="13"/>
      <c r="P1965" s="13"/>
      <c r="Q1965" s="13"/>
      <c r="R1965" s="13"/>
    </row>
    <row r="1966" spans="1:18" x14ac:dyDescent="0.2">
      <c r="A1966" s="7">
        <v>3140</v>
      </c>
      <c r="B1966" s="7">
        <v>2015</v>
      </c>
      <c r="C1966" s="7" t="s">
        <v>73</v>
      </c>
      <c r="D1966" s="8" t="s">
        <v>165</v>
      </c>
      <c r="E1966" s="8" t="s">
        <v>38</v>
      </c>
      <c r="F1966" s="7" t="s">
        <v>39</v>
      </c>
      <c r="G1966" s="8" t="s">
        <v>22</v>
      </c>
      <c r="H1966" s="7" t="s">
        <v>73</v>
      </c>
      <c r="I1966" s="9">
        <v>271759</v>
      </c>
      <c r="J1966" s="9">
        <f>'[1]Rates for Discussion'!$D$3</f>
        <v>1045.7952862865941</v>
      </c>
      <c r="K1966" s="9">
        <f t="shared" si="78"/>
        <v>142102.14060297929</v>
      </c>
      <c r="L1966" s="15"/>
      <c r="M1966" s="14" t="s">
        <v>168</v>
      </c>
      <c r="N1966" s="12"/>
      <c r="O1966" s="13"/>
      <c r="P1966" s="13"/>
      <c r="Q1966" s="13"/>
      <c r="R1966" s="13"/>
    </row>
    <row r="1967" spans="1:18" x14ac:dyDescent="0.2">
      <c r="A1967" s="7">
        <v>3141</v>
      </c>
      <c r="B1967" s="7">
        <v>2015</v>
      </c>
      <c r="C1967" s="7" t="s">
        <v>195</v>
      </c>
      <c r="D1967" s="8" t="s">
        <v>165</v>
      </c>
      <c r="E1967" s="8" t="s">
        <v>38</v>
      </c>
      <c r="F1967" s="7" t="s">
        <v>39</v>
      </c>
      <c r="G1967" s="8" t="s">
        <v>22</v>
      </c>
      <c r="H1967" s="7" t="s">
        <v>195</v>
      </c>
      <c r="I1967" s="9">
        <v>0</v>
      </c>
      <c r="J1967" s="9">
        <f>'[1]Rates for Discussion'!$D$3</f>
        <v>1045.7952862865941</v>
      </c>
      <c r="K1967" s="9">
        <f t="shared" si="78"/>
        <v>0</v>
      </c>
      <c r="L1967" s="15"/>
      <c r="M1967" s="14" t="s">
        <v>168</v>
      </c>
      <c r="N1967" s="12"/>
      <c r="O1967" s="13"/>
      <c r="P1967" s="13"/>
      <c r="Q1967" s="13"/>
      <c r="R1967" s="13"/>
    </row>
    <row r="1968" spans="1:18" x14ac:dyDescent="0.2">
      <c r="A1968" s="7">
        <v>3142</v>
      </c>
      <c r="B1968" s="7">
        <v>2015</v>
      </c>
      <c r="C1968" s="7" t="s">
        <v>196</v>
      </c>
      <c r="D1968" s="8" t="s">
        <v>165</v>
      </c>
      <c r="E1968" s="8" t="s">
        <v>38</v>
      </c>
      <c r="F1968" s="7" t="s">
        <v>39</v>
      </c>
      <c r="G1968" s="8" t="s">
        <v>22</v>
      </c>
      <c r="H1968" s="7" t="s">
        <v>196</v>
      </c>
      <c r="I1968" s="9">
        <v>2085606</v>
      </c>
      <c r="J1968" s="9">
        <f>'[1]Rates for Discussion'!$D$3</f>
        <v>1045.7952862865941</v>
      </c>
      <c r="K1968" s="9">
        <f t="shared" si="78"/>
        <v>1090558.4619255192</v>
      </c>
      <c r="L1968" s="15"/>
      <c r="M1968" s="14" t="s">
        <v>168</v>
      </c>
      <c r="N1968" s="12"/>
      <c r="O1968" s="13"/>
      <c r="P1968" s="13"/>
      <c r="Q1968" s="13"/>
      <c r="R1968" s="13"/>
    </row>
    <row r="1969" spans="1:18" x14ac:dyDescent="0.2">
      <c r="A1969" s="7">
        <v>3143</v>
      </c>
      <c r="B1969" s="7">
        <v>2015</v>
      </c>
      <c r="C1969" s="7" t="s">
        <v>198</v>
      </c>
      <c r="D1969" s="8" t="s">
        <v>165</v>
      </c>
      <c r="E1969" s="8" t="s">
        <v>38</v>
      </c>
      <c r="F1969" s="7" t="s">
        <v>39</v>
      </c>
      <c r="G1969" s="8" t="s">
        <v>22</v>
      </c>
      <c r="H1969" s="7" t="s">
        <v>198</v>
      </c>
      <c r="I1969" s="9">
        <v>990</v>
      </c>
      <c r="J1969" s="9">
        <f>'[1]Rates for Discussion'!$D$3</f>
        <v>1045.7952862865941</v>
      </c>
      <c r="K1969" s="9">
        <f t="shared" si="78"/>
        <v>517.66866671186403</v>
      </c>
      <c r="L1969" s="15"/>
      <c r="M1969" s="14" t="s">
        <v>168</v>
      </c>
      <c r="N1969" s="12"/>
      <c r="O1969" s="13"/>
      <c r="P1969" s="13"/>
      <c r="Q1969" s="13"/>
      <c r="R1969" s="13"/>
    </row>
    <row r="1970" spans="1:18" x14ac:dyDescent="0.2">
      <c r="A1970" s="7">
        <v>3144</v>
      </c>
      <c r="B1970" s="7">
        <v>2015</v>
      </c>
      <c r="C1970" s="7" t="s">
        <v>200</v>
      </c>
      <c r="D1970" s="8" t="s">
        <v>165</v>
      </c>
      <c r="E1970" s="8" t="s">
        <v>38</v>
      </c>
      <c r="F1970" s="7" t="s">
        <v>39</v>
      </c>
      <c r="G1970" s="8" t="s">
        <v>22</v>
      </c>
      <c r="H1970" s="7" t="s">
        <v>200</v>
      </c>
      <c r="I1970" s="9">
        <v>10905</v>
      </c>
      <c r="J1970" s="9">
        <f>'[1]Rates for Discussion'!$D$3</f>
        <v>1045.7952862865941</v>
      </c>
      <c r="K1970" s="9">
        <f t="shared" si="78"/>
        <v>5702.1987984776542</v>
      </c>
      <c r="L1970" s="15"/>
      <c r="M1970" s="14" t="s">
        <v>168</v>
      </c>
      <c r="N1970" s="12"/>
      <c r="O1970" s="13"/>
      <c r="P1970" s="13"/>
      <c r="Q1970" s="13"/>
      <c r="R1970" s="13"/>
    </row>
    <row r="1971" spans="1:18" x14ac:dyDescent="0.2">
      <c r="A1971" s="7">
        <v>3145</v>
      </c>
      <c r="B1971" s="7">
        <v>2015</v>
      </c>
      <c r="C1971" s="7" t="s">
        <v>201</v>
      </c>
      <c r="D1971" s="8" t="s">
        <v>165</v>
      </c>
      <c r="E1971" s="8" t="s">
        <v>38</v>
      </c>
      <c r="F1971" s="7" t="s">
        <v>39</v>
      </c>
      <c r="G1971" s="8" t="s">
        <v>22</v>
      </c>
      <c r="H1971" s="7" t="s">
        <v>201</v>
      </c>
      <c r="I1971" s="9">
        <v>0</v>
      </c>
      <c r="J1971" s="9">
        <f>'[1]Rates for Discussion'!$D$3</f>
        <v>1045.7952862865941</v>
      </c>
      <c r="K1971" s="9">
        <f t="shared" si="78"/>
        <v>0</v>
      </c>
      <c r="L1971" s="15"/>
      <c r="M1971" s="14" t="s">
        <v>168</v>
      </c>
      <c r="N1971" s="12"/>
      <c r="O1971" s="13"/>
      <c r="P1971" s="13"/>
      <c r="Q1971" s="13"/>
      <c r="R1971" s="13"/>
    </row>
    <row r="1972" spans="1:18" x14ac:dyDescent="0.2">
      <c r="A1972" s="7">
        <v>3146</v>
      </c>
      <c r="B1972" s="7">
        <v>2015</v>
      </c>
      <c r="C1972" s="7" t="s">
        <v>86</v>
      </c>
      <c r="D1972" s="8" t="s">
        <v>165</v>
      </c>
      <c r="E1972" s="8" t="s">
        <v>38</v>
      </c>
      <c r="F1972" s="7" t="s">
        <v>39</v>
      </c>
      <c r="G1972" s="8" t="s">
        <v>22</v>
      </c>
      <c r="H1972" s="7" t="s">
        <v>86</v>
      </c>
      <c r="I1972" s="9">
        <v>183085</v>
      </c>
      <c r="J1972" s="9">
        <f>'[1]Rates for Discussion'!$D$3</f>
        <v>1045.7952862865941</v>
      </c>
      <c r="K1972" s="9">
        <f t="shared" si="78"/>
        <v>95734.714994890543</v>
      </c>
      <c r="L1972" s="15"/>
      <c r="M1972" s="14" t="s">
        <v>168</v>
      </c>
      <c r="N1972" s="12"/>
      <c r="O1972" s="13"/>
      <c r="P1972" s="13"/>
      <c r="Q1972" s="13"/>
      <c r="R1972" s="13"/>
    </row>
    <row r="1973" spans="1:18" x14ac:dyDescent="0.2">
      <c r="A1973" s="7">
        <v>3147</v>
      </c>
      <c r="B1973" s="7">
        <v>2015</v>
      </c>
      <c r="C1973" s="7" t="s">
        <v>203</v>
      </c>
      <c r="D1973" s="8" t="s">
        <v>165</v>
      </c>
      <c r="E1973" s="8" t="s">
        <v>38</v>
      </c>
      <c r="F1973" s="7" t="s">
        <v>39</v>
      </c>
      <c r="G1973" s="8" t="s">
        <v>22</v>
      </c>
      <c r="H1973" s="7" t="s">
        <v>203</v>
      </c>
      <c r="I1973" s="9">
        <v>14148</v>
      </c>
      <c r="J1973" s="9">
        <f>'[1]Rates for Discussion'!$D$3</f>
        <v>1045.7952862865941</v>
      </c>
      <c r="K1973" s="9">
        <f t="shared" si="78"/>
        <v>7397.9558551913669</v>
      </c>
      <c r="L1973" s="15"/>
      <c r="M1973" s="14" t="s">
        <v>168</v>
      </c>
      <c r="N1973" s="12"/>
      <c r="O1973" s="13"/>
      <c r="P1973" s="13"/>
      <c r="Q1973" s="13"/>
      <c r="R1973" s="13"/>
    </row>
    <row r="1974" spans="1:18" x14ac:dyDescent="0.2">
      <c r="A1974" s="7">
        <v>3148</v>
      </c>
      <c r="B1974" s="7">
        <v>2015</v>
      </c>
      <c r="C1974" s="7" t="s">
        <v>207</v>
      </c>
      <c r="D1974" s="8" t="s">
        <v>165</v>
      </c>
      <c r="E1974" s="8" t="s">
        <v>38</v>
      </c>
      <c r="F1974" s="7" t="s">
        <v>39</v>
      </c>
      <c r="G1974" s="8" t="s">
        <v>22</v>
      </c>
      <c r="H1974" s="7" t="s">
        <v>207</v>
      </c>
      <c r="I1974" s="9">
        <v>677785</v>
      </c>
      <c r="J1974" s="9">
        <f>'[1]Rates for Discussion'!$D$3</f>
        <v>1045.7952862865941</v>
      </c>
      <c r="K1974" s="9">
        <f t="shared" si="78"/>
        <v>354412.17905787955</v>
      </c>
      <c r="L1974" s="15"/>
      <c r="M1974" s="14" t="s">
        <v>168</v>
      </c>
      <c r="N1974" s="12"/>
      <c r="O1974" s="13"/>
      <c r="P1974" s="13"/>
      <c r="Q1974" s="13"/>
      <c r="R1974" s="13"/>
    </row>
    <row r="1975" spans="1:18" x14ac:dyDescent="0.2">
      <c r="A1975" s="7">
        <v>3149</v>
      </c>
      <c r="B1975" s="7">
        <v>2015</v>
      </c>
      <c r="C1975" s="7" t="s">
        <v>209</v>
      </c>
      <c r="D1975" s="8" t="s">
        <v>165</v>
      </c>
      <c r="E1975" s="8" t="s">
        <v>38</v>
      </c>
      <c r="F1975" s="7" t="s">
        <v>39</v>
      </c>
      <c r="G1975" s="8" t="s">
        <v>22</v>
      </c>
      <c r="H1975" s="7" t="s">
        <v>209</v>
      </c>
      <c r="I1975" s="9">
        <v>14768</v>
      </c>
      <c r="J1975" s="9">
        <f>'[1]Rates for Discussion'!$D$3</f>
        <v>1045.7952862865941</v>
      </c>
      <c r="K1975" s="9">
        <f t="shared" si="78"/>
        <v>7722.1523939402105</v>
      </c>
      <c r="L1975" s="15"/>
      <c r="M1975" s="14" t="s">
        <v>168</v>
      </c>
      <c r="N1975" s="12"/>
      <c r="O1975" s="13"/>
      <c r="P1975" s="13"/>
      <c r="Q1975" s="13"/>
      <c r="R1975" s="13"/>
    </row>
    <row r="1976" spans="1:18" x14ac:dyDescent="0.2">
      <c r="A1976" s="7">
        <v>3150</v>
      </c>
      <c r="B1976" s="7">
        <v>2015</v>
      </c>
      <c r="C1976" s="7" t="s">
        <v>213</v>
      </c>
      <c r="D1976" s="8" t="s">
        <v>165</v>
      </c>
      <c r="E1976" s="8" t="s">
        <v>38</v>
      </c>
      <c r="F1976" s="7" t="s">
        <v>39</v>
      </c>
      <c r="G1976" s="8" t="s">
        <v>22</v>
      </c>
      <c r="H1976" s="7" t="s">
        <v>213</v>
      </c>
      <c r="I1976" s="9">
        <v>10400</v>
      </c>
      <c r="J1976" s="9">
        <f>'[1]Rates for Discussion'!$D$3</f>
        <v>1045.7952862865941</v>
      </c>
      <c r="K1976" s="9">
        <f t="shared" si="78"/>
        <v>5438.13548869029</v>
      </c>
      <c r="L1976" s="15"/>
      <c r="M1976" s="14" t="s">
        <v>168</v>
      </c>
      <c r="N1976" s="12"/>
      <c r="O1976" s="13"/>
      <c r="P1976" s="13"/>
      <c r="Q1976" s="13"/>
      <c r="R1976" s="13"/>
    </row>
    <row r="1977" spans="1:18" x14ac:dyDescent="0.2">
      <c r="A1977" s="7">
        <v>3151</v>
      </c>
      <c r="B1977" s="7">
        <v>2015</v>
      </c>
      <c r="C1977" s="7" t="s">
        <v>119</v>
      </c>
      <c r="D1977" s="8" t="s">
        <v>165</v>
      </c>
      <c r="E1977" s="8" t="s">
        <v>38</v>
      </c>
      <c r="F1977" s="7" t="s">
        <v>39</v>
      </c>
      <c r="G1977" s="8" t="s">
        <v>22</v>
      </c>
      <c r="H1977" s="7" t="s">
        <v>119</v>
      </c>
      <c r="I1977" s="9">
        <v>67092</v>
      </c>
      <c r="J1977" s="9">
        <f>'[1]Rates for Discussion'!$D$3</f>
        <v>1045.7952862865941</v>
      </c>
      <c r="K1977" s="9">
        <f t="shared" si="78"/>
        <v>35082.248673770082</v>
      </c>
      <c r="L1977" s="15"/>
      <c r="M1977" s="14" t="s">
        <v>168</v>
      </c>
      <c r="N1977" s="12"/>
      <c r="O1977" s="13"/>
      <c r="P1977" s="13"/>
      <c r="Q1977" s="13"/>
      <c r="R1977" s="13"/>
    </row>
    <row r="1978" spans="1:18" x14ac:dyDescent="0.2">
      <c r="A1978" s="7">
        <v>3153</v>
      </c>
      <c r="B1978" s="7">
        <v>2015</v>
      </c>
      <c r="C1978" s="7" t="s">
        <v>75</v>
      </c>
      <c r="D1978" s="8" t="s">
        <v>165</v>
      </c>
      <c r="E1978" s="8" t="s">
        <v>38</v>
      </c>
      <c r="F1978" s="7" t="s">
        <v>39</v>
      </c>
      <c r="G1978" s="8" t="s">
        <v>22</v>
      </c>
      <c r="H1978" s="7" t="s">
        <v>75</v>
      </c>
      <c r="I1978" s="9">
        <v>1304649</v>
      </c>
      <c r="J1978" s="9">
        <f>'[1]Rates for Discussion'!$D$3</f>
        <v>1045.7952862865941</v>
      </c>
      <c r="K1978" s="9">
        <f t="shared" si="78"/>
        <v>682197.88722925936</v>
      </c>
      <c r="L1978" s="15"/>
      <c r="M1978" s="14" t="s">
        <v>168</v>
      </c>
      <c r="N1978" s="12"/>
      <c r="O1978" s="13"/>
      <c r="P1978" s="13"/>
      <c r="Q1978" s="13"/>
      <c r="R1978" s="13"/>
    </row>
    <row r="1979" spans="1:18" x14ac:dyDescent="0.2">
      <c r="A1979" s="7">
        <v>3154</v>
      </c>
      <c r="B1979" s="7">
        <v>2015</v>
      </c>
      <c r="C1979" s="7" t="s">
        <v>222</v>
      </c>
      <c r="D1979" s="8" t="s">
        <v>165</v>
      </c>
      <c r="E1979" s="8" t="s">
        <v>38</v>
      </c>
      <c r="F1979" s="7" t="s">
        <v>39</v>
      </c>
      <c r="G1979" s="8" t="s">
        <v>22</v>
      </c>
      <c r="H1979" s="7" t="s">
        <v>222</v>
      </c>
      <c r="I1979" s="9">
        <v>0</v>
      </c>
      <c r="J1979" s="9">
        <f>'[1]Rates for Discussion'!$D$3</f>
        <v>1045.7952862865941</v>
      </c>
      <c r="K1979" s="9">
        <f t="shared" ref="K1979:K2010" si="79">(I1979*J1979)/2000</f>
        <v>0</v>
      </c>
      <c r="L1979" s="15"/>
      <c r="M1979" s="14" t="s">
        <v>168</v>
      </c>
      <c r="N1979" s="12"/>
      <c r="O1979" s="13"/>
      <c r="P1979" s="13"/>
      <c r="Q1979" s="13"/>
      <c r="R1979" s="13"/>
    </row>
    <row r="1980" spans="1:18" x14ac:dyDescent="0.2">
      <c r="A1980" s="7">
        <v>3155</v>
      </c>
      <c r="B1980" s="7">
        <v>2015</v>
      </c>
      <c r="C1980" s="7" t="s">
        <v>226</v>
      </c>
      <c r="D1980" s="8" t="s">
        <v>165</v>
      </c>
      <c r="E1980" s="8" t="s">
        <v>38</v>
      </c>
      <c r="F1980" s="7" t="s">
        <v>39</v>
      </c>
      <c r="G1980" s="8" t="s">
        <v>22</v>
      </c>
      <c r="H1980" s="7" t="s">
        <v>226</v>
      </c>
      <c r="I1980" s="9">
        <v>113998</v>
      </c>
      <c r="J1980" s="9">
        <f>'[1]Rates for Discussion'!$D$3</f>
        <v>1045.7952862865941</v>
      </c>
      <c r="K1980" s="9">
        <f t="shared" si="79"/>
        <v>59609.285523049577</v>
      </c>
      <c r="L1980" s="15"/>
      <c r="M1980" s="14" t="s">
        <v>168</v>
      </c>
      <c r="N1980" s="12"/>
      <c r="O1980" s="13"/>
      <c r="P1980" s="13"/>
      <c r="Q1980" s="13"/>
      <c r="R1980" s="13"/>
    </row>
    <row r="1981" spans="1:18" x14ac:dyDescent="0.2">
      <c r="A1981" s="7">
        <v>3156</v>
      </c>
      <c r="B1981" s="7">
        <v>2015</v>
      </c>
      <c r="C1981" s="7" t="s">
        <v>227</v>
      </c>
      <c r="D1981" s="8" t="s">
        <v>165</v>
      </c>
      <c r="E1981" s="8" t="s">
        <v>38</v>
      </c>
      <c r="F1981" s="7" t="s">
        <v>39</v>
      </c>
      <c r="G1981" s="8" t="s">
        <v>22</v>
      </c>
      <c r="H1981" s="7" t="s">
        <v>227</v>
      </c>
      <c r="I1981" s="9">
        <v>800</v>
      </c>
      <c r="J1981" s="9">
        <f>'[1]Rates for Discussion'!$D$3</f>
        <v>1045.7952862865941</v>
      </c>
      <c r="K1981" s="9">
        <f t="shared" si="79"/>
        <v>418.31811451463761</v>
      </c>
      <c r="L1981" s="15"/>
      <c r="M1981" s="14" t="s">
        <v>168</v>
      </c>
      <c r="N1981" s="12"/>
      <c r="O1981" s="13"/>
      <c r="P1981" s="13"/>
      <c r="Q1981" s="13"/>
      <c r="R1981" s="13"/>
    </row>
    <row r="1982" spans="1:18" x14ac:dyDescent="0.2">
      <c r="A1982" s="7">
        <v>3157</v>
      </c>
      <c r="B1982" s="7">
        <v>2015</v>
      </c>
      <c r="C1982" s="7" t="s">
        <v>229</v>
      </c>
      <c r="D1982" s="8" t="s">
        <v>165</v>
      </c>
      <c r="E1982" s="8" t="s">
        <v>38</v>
      </c>
      <c r="F1982" s="7" t="s">
        <v>39</v>
      </c>
      <c r="G1982" s="8" t="s">
        <v>22</v>
      </c>
      <c r="H1982" s="7" t="s">
        <v>229</v>
      </c>
      <c r="I1982" s="9">
        <v>300</v>
      </c>
      <c r="J1982" s="9">
        <f>'[1]Rates for Discussion'!$D$3</f>
        <v>1045.7952862865941</v>
      </c>
      <c r="K1982" s="9">
        <f t="shared" si="79"/>
        <v>156.86929294298912</v>
      </c>
      <c r="L1982" s="15"/>
      <c r="M1982" s="14" t="s">
        <v>168</v>
      </c>
      <c r="N1982" s="12"/>
      <c r="O1982" s="13"/>
      <c r="P1982" s="13"/>
      <c r="Q1982" s="13"/>
      <c r="R1982" s="13"/>
    </row>
    <row r="1983" spans="1:18" x14ac:dyDescent="0.2">
      <c r="A1983" s="7">
        <v>3158</v>
      </c>
      <c r="B1983" s="7">
        <v>2015</v>
      </c>
      <c r="C1983" s="7" t="s">
        <v>230</v>
      </c>
      <c r="D1983" s="8" t="s">
        <v>165</v>
      </c>
      <c r="E1983" s="8" t="s">
        <v>38</v>
      </c>
      <c r="F1983" s="7" t="s">
        <v>39</v>
      </c>
      <c r="G1983" s="8" t="s">
        <v>22</v>
      </c>
      <c r="H1983" s="7" t="s">
        <v>230</v>
      </c>
      <c r="I1983" s="9">
        <v>10619</v>
      </c>
      <c r="J1983" s="9">
        <f>'[1]Rates for Discussion'!$D$3</f>
        <v>1045.7952862865941</v>
      </c>
      <c r="K1983" s="9">
        <f t="shared" si="79"/>
        <v>5552.6500725386713</v>
      </c>
      <c r="L1983" s="15"/>
      <c r="M1983" s="14" t="s">
        <v>168</v>
      </c>
      <c r="N1983" s="12"/>
      <c r="O1983" s="13"/>
      <c r="P1983" s="13"/>
      <c r="Q1983" s="13"/>
      <c r="R1983" s="13"/>
    </row>
    <row r="1984" spans="1:18" x14ac:dyDescent="0.2">
      <c r="A1984" s="7">
        <v>3159</v>
      </c>
      <c r="B1984" s="7">
        <v>2015</v>
      </c>
      <c r="C1984" s="7" t="s">
        <v>232</v>
      </c>
      <c r="D1984" s="8" t="s">
        <v>165</v>
      </c>
      <c r="E1984" s="8" t="s">
        <v>38</v>
      </c>
      <c r="F1984" s="7" t="s">
        <v>39</v>
      </c>
      <c r="G1984" s="8" t="s">
        <v>22</v>
      </c>
      <c r="H1984" s="7" t="s">
        <v>232</v>
      </c>
      <c r="I1984" s="9">
        <v>15430</v>
      </c>
      <c r="J1984" s="9">
        <f>'[1]Rates for Discussion'!$D$3</f>
        <v>1045.7952862865941</v>
      </c>
      <c r="K1984" s="9">
        <f t="shared" si="79"/>
        <v>8068.3106337010731</v>
      </c>
      <c r="L1984" s="15"/>
      <c r="M1984" s="14" t="s">
        <v>168</v>
      </c>
      <c r="N1984" s="12"/>
      <c r="O1984" s="13"/>
      <c r="P1984" s="13"/>
      <c r="Q1984" s="13"/>
      <c r="R1984" s="13"/>
    </row>
    <row r="1985" spans="1:18" x14ac:dyDescent="0.2">
      <c r="A1985" s="7">
        <v>3160</v>
      </c>
      <c r="B1985" s="7">
        <v>2015</v>
      </c>
      <c r="C1985" s="7" t="s">
        <v>235</v>
      </c>
      <c r="D1985" s="8" t="s">
        <v>165</v>
      </c>
      <c r="E1985" s="8" t="s">
        <v>38</v>
      </c>
      <c r="F1985" s="7" t="s">
        <v>39</v>
      </c>
      <c r="G1985" s="8" t="s">
        <v>22</v>
      </c>
      <c r="H1985" s="7" t="s">
        <v>235</v>
      </c>
      <c r="I1985" s="9">
        <v>26590</v>
      </c>
      <c r="J1985" s="9">
        <f>'[1]Rates for Discussion'!$D$3</f>
        <v>1045.7952862865941</v>
      </c>
      <c r="K1985" s="9">
        <f t="shared" si="79"/>
        <v>13903.848331180268</v>
      </c>
      <c r="L1985" s="15"/>
      <c r="M1985" s="14" t="s">
        <v>168</v>
      </c>
      <c r="N1985" s="12"/>
      <c r="O1985" s="13"/>
      <c r="P1985" s="13"/>
      <c r="Q1985" s="13"/>
      <c r="R1985" s="13"/>
    </row>
    <row r="1986" spans="1:18" x14ac:dyDescent="0.2">
      <c r="A1986" s="7">
        <v>3161</v>
      </c>
      <c r="B1986" s="7">
        <v>2015</v>
      </c>
      <c r="C1986" s="7" t="s">
        <v>239</v>
      </c>
      <c r="D1986" s="8" t="s">
        <v>165</v>
      </c>
      <c r="E1986" s="8" t="s">
        <v>38</v>
      </c>
      <c r="F1986" s="7" t="s">
        <v>39</v>
      </c>
      <c r="G1986" s="8" t="s">
        <v>22</v>
      </c>
      <c r="H1986" s="7" t="s">
        <v>239</v>
      </c>
      <c r="I1986" s="9">
        <v>109691</v>
      </c>
      <c r="J1986" s="9">
        <f>'[1]Rates for Discussion'!$D$3</f>
        <v>1045.7952862865941</v>
      </c>
      <c r="K1986" s="9">
        <f t="shared" si="79"/>
        <v>57357.165374031392</v>
      </c>
      <c r="L1986" s="15"/>
      <c r="M1986" s="14" t="s">
        <v>168</v>
      </c>
      <c r="N1986" s="12"/>
      <c r="O1986" s="13"/>
      <c r="P1986" s="13"/>
      <c r="Q1986" s="13"/>
      <c r="R1986" s="13"/>
    </row>
    <row r="1987" spans="1:18" x14ac:dyDescent="0.2">
      <c r="A1987" s="7">
        <v>3162</v>
      </c>
      <c r="B1987" s="7">
        <v>2015</v>
      </c>
      <c r="C1987" s="7" t="s">
        <v>78</v>
      </c>
      <c r="D1987" s="8" t="s">
        <v>165</v>
      </c>
      <c r="E1987" s="8" t="s">
        <v>38</v>
      </c>
      <c r="F1987" s="7" t="s">
        <v>39</v>
      </c>
      <c r="G1987" s="8" t="s">
        <v>22</v>
      </c>
      <c r="H1987" s="7" t="s">
        <v>78</v>
      </c>
      <c r="I1987" s="9">
        <v>144388</v>
      </c>
      <c r="J1987" s="9">
        <f>'[1]Rates for Discussion'!$D$3</f>
        <v>1045.7952862865941</v>
      </c>
      <c r="K1987" s="9">
        <f t="shared" si="79"/>
        <v>75500.144898174374</v>
      </c>
      <c r="L1987" s="15"/>
      <c r="M1987" s="14" t="s">
        <v>168</v>
      </c>
      <c r="N1987" s="12"/>
      <c r="O1987" s="13"/>
      <c r="P1987" s="13"/>
      <c r="Q1987" s="13"/>
      <c r="R1987" s="13"/>
    </row>
    <row r="1988" spans="1:18" x14ac:dyDescent="0.2">
      <c r="A1988" s="7">
        <v>3163</v>
      </c>
      <c r="B1988" s="7">
        <v>2015</v>
      </c>
      <c r="C1988" s="7" t="s">
        <v>241</v>
      </c>
      <c r="D1988" s="8" t="s">
        <v>165</v>
      </c>
      <c r="E1988" s="8" t="s">
        <v>38</v>
      </c>
      <c r="F1988" s="7" t="s">
        <v>39</v>
      </c>
      <c r="G1988" s="8" t="s">
        <v>22</v>
      </c>
      <c r="H1988" s="7" t="s">
        <v>241</v>
      </c>
      <c r="I1988" s="9">
        <v>800</v>
      </c>
      <c r="J1988" s="9">
        <f>'[1]Rates for Discussion'!$D$3</f>
        <v>1045.7952862865941</v>
      </c>
      <c r="K1988" s="9">
        <f t="shared" si="79"/>
        <v>418.31811451463761</v>
      </c>
      <c r="L1988" s="15"/>
      <c r="M1988" s="14" t="s">
        <v>168</v>
      </c>
      <c r="N1988" s="12"/>
      <c r="O1988" s="13"/>
      <c r="P1988" s="13"/>
      <c r="Q1988" s="13"/>
      <c r="R1988" s="13"/>
    </row>
    <row r="1989" spans="1:18" x14ac:dyDescent="0.2">
      <c r="A1989" s="7">
        <v>3164</v>
      </c>
      <c r="B1989" s="7">
        <v>2015</v>
      </c>
      <c r="C1989" s="7" t="s">
        <v>242</v>
      </c>
      <c r="D1989" s="8" t="s">
        <v>165</v>
      </c>
      <c r="E1989" s="8" t="s">
        <v>38</v>
      </c>
      <c r="F1989" s="7" t="s">
        <v>39</v>
      </c>
      <c r="G1989" s="8" t="s">
        <v>22</v>
      </c>
      <c r="H1989" s="7" t="s">
        <v>242</v>
      </c>
      <c r="I1989" s="9">
        <v>12393</v>
      </c>
      <c r="J1989" s="9">
        <f>'[1]Rates for Discussion'!$D$3</f>
        <v>1045.7952862865941</v>
      </c>
      <c r="K1989" s="9">
        <f t="shared" si="79"/>
        <v>6480.2704914748801</v>
      </c>
      <c r="L1989" s="15"/>
      <c r="M1989" s="14" t="s">
        <v>168</v>
      </c>
      <c r="N1989" s="12"/>
      <c r="O1989" s="13"/>
      <c r="P1989" s="13"/>
      <c r="Q1989" s="13"/>
      <c r="R1989" s="13"/>
    </row>
    <row r="1990" spans="1:18" x14ac:dyDescent="0.2">
      <c r="A1990" s="7">
        <v>3165</v>
      </c>
      <c r="B1990" s="7">
        <v>2015</v>
      </c>
      <c r="C1990" s="7" t="s">
        <v>244</v>
      </c>
      <c r="D1990" s="8" t="s">
        <v>165</v>
      </c>
      <c r="E1990" s="8" t="s">
        <v>38</v>
      </c>
      <c r="F1990" s="7" t="s">
        <v>39</v>
      </c>
      <c r="G1990" s="8" t="s">
        <v>22</v>
      </c>
      <c r="H1990" s="7" t="s">
        <v>244</v>
      </c>
      <c r="I1990" s="9">
        <v>5966</v>
      </c>
      <c r="J1990" s="9">
        <f>'[1]Rates for Discussion'!$D$3</f>
        <v>1045.7952862865941</v>
      </c>
      <c r="K1990" s="9">
        <f t="shared" si="79"/>
        <v>3119.6073389929102</v>
      </c>
      <c r="L1990" s="15"/>
      <c r="M1990" s="14" t="s">
        <v>168</v>
      </c>
      <c r="N1990" s="12"/>
      <c r="O1990" s="13"/>
      <c r="P1990" s="13"/>
      <c r="Q1990" s="13"/>
      <c r="R1990" s="13"/>
    </row>
    <row r="1991" spans="1:18" x14ac:dyDescent="0.2">
      <c r="A1991" s="7">
        <v>3166</v>
      </c>
      <c r="B1991" s="7">
        <v>2015</v>
      </c>
      <c r="C1991" s="7" t="s">
        <v>79</v>
      </c>
      <c r="D1991" s="8" t="s">
        <v>165</v>
      </c>
      <c r="E1991" s="8" t="s">
        <v>38</v>
      </c>
      <c r="F1991" s="7" t="s">
        <v>39</v>
      </c>
      <c r="G1991" s="8" t="s">
        <v>22</v>
      </c>
      <c r="H1991" s="7" t="s">
        <v>79</v>
      </c>
      <c r="I1991" s="9">
        <v>96380</v>
      </c>
      <c r="J1991" s="9">
        <f>'[1]Rates for Discussion'!$D$3</f>
        <v>1045.7952862865941</v>
      </c>
      <c r="K1991" s="9">
        <f t="shared" si="79"/>
        <v>50396.874846150975</v>
      </c>
      <c r="L1991" s="15"/>
      <c r="M1991" s="14" t="s">
        <v>168</v>
      </c>
      <c r="N1991" s="12"/>
      <c r="O1991" s="13"/>
      <c r="P1991" s="13"/>
      <c r="Q1991" s="13"/>
      <c r="R1991" s="13"/>
    </row>
    <row r="1992" spans="1:18" x14ac:dyDescent="0.2">
      <c r="A1992" s="7">
        <v>3167</v>
      </c>
      <c r="B1992" s="7">
        <v>2015</v>
      </c>
      <c r="C1992" s="7" t="s">
        <v>80</v>
      </c>
      <c r="D1992" s="8" t="s">
        <v>165</v>
      </c>
      <c r="E1992" s="8" t="s">
        <v>38</v>
      </c>
      <c r="F1992" s="7" t="s">
        <v>39</v>
      </c>
      <c r="G1992" s="8" t="s">
        <v>22</v>
      </c>
      <c r="H1992" s="7" t="s">
        <v>80</v>
      </c>
      <c r="I1992" s="9">
        <v>309247</v>
      </c>
      <c r="J1992" s="9">
        <f>'[1]Rates for Discussion'!$D$3</f>
        <v>1045.7952862865941</v>
      </c>
      <c r="K1992" s="9">
        <f t="shared" si="79"/>
        <v>161704.52744913517</v>
      </c>
      <c r="L1992" s="15"/>
      <c r="M1992" s="14" t="s">
        <v>168</v>
      </c>
      <c r="N1992" s="12"/>
      <c r="O1992" s="13"/>
      <c r="P1992" s="13"/>
      <c r="Q1992" s="13"/>
      <c r="R1992" s="13"/>
    </row>
    <row r="1993" spans="1:18" x14ac:dyDescent="0.2">
      <c r="A1993" s="7">
        <v>3168</v>
      </c>
      <c r="B1993" s="7">
        <v>2015</v>
      </c>
      <c r="C1993" s="7" t="s">
        <v>246</v>
      </c>
      <c r="D1993" s="8" t="s">
        <v>165</v>
      </c>
      <c r="E1993" s="8" t="s">
        <v>38</v>
      </c>
      <c r="F1993" s="7" t="s">
        <v>39</v>
      </c>
      <c r="G1993" s="8" t="s">
        <v>22</v>
      </c>
      <c r="H1993" s="7" t="s">
        <v>246</v>
      </c>
      <c r="I1993" s="9">
        <v>0</v>
      </c>
      <c r="J1993" s="9">
        <f>'[1]Rates for Discussion'!$D$3</f>
        <v>1045.7952862865941</v>
      </c>
      <c r="K1993" s="9">
        <f t="shared" si="79"/>
        <v>0</v>
      </c>
      <c r="L1993" s="15"/>
      <c r="M1993" s="14" t="s">
        <v>168</v>
      </c>
      <c r="N1993" s="12"/>
      <c r="O1993" s="13"/>
      <c r="P1993" s="13"/>
      <c r="Q1993" s="13"/>
      <c r="R1993" s="13"/>
    </row>
    <row r="1994" spans="1:18" x14ac:dyDescent="0.2">
      <c r="A1994" s="7">
        <v>3169</v>
      </c>
      <c r="B1994" s="7">
        <v>2015</v>
      </c>
      <c r="C1994" s="7" t="s">
        <v>250</v>
      </c>
      <c r="D1994" s="8" t="s">
        <v>165</v>
      </c>
      <c r="E1994" s="8" t="s">
        <v>38</v>
      </c>
      <c r="F1994" s="7" t="s">
        <v>39</v>
      </c>
      <c r="G1994" s="8" t="s">
        <v>22</v>
      </c>
      <c r="H1994" s="7" t="s">
        <v>250</v>
      </c>
      <c r="I1994" s="9">
        <v>18557</v>
      </c>
      <c r="J1994" s="9">
        <f>'[1]Rates for Discussion'!$D$3</f>
        <v>1045.7952862865941</v>
      </c>
      <c r="K1994" s="9">
        <f t="shared" si="79"/>
        <v>9703.4115638101648</v>
      </c>
      <c r="L1994" s="15"/>
      <c r="M1994" s="14" t="s">
        <v>168</v>
      </c>
      <c r="N1994" s="12"/>
      <c r="O1994" s="13"/>
      <c r="P1994" s="13"/>
      <c r="Q1994" s="13"/>
      <c r="R1994" s="13"/>
    </row>
    <row r="1995" spans="1:18" x14ac:dyDescent="0.2">
      <c r="A1995" s="7">
        <v>3170</v>
      </c>
      <c r="B1995" s="7">
        <v>2015</v>
      </c>
      <c r="C1995" s="7" t="s">
        <v>251</v>
      </c>
      <c r="D1995" s="8" t="s">
        <v>165</v>
      </c>
      <c r="E1995" s="8" t="s">
        <v>38</v>
      </c>
      <c r="F1995" s="7" t="s">
        <v>39</v>
      </c>
      <c r="G1995" s="8" t="s">
        <v>22</v>
      </c>
      <c r="H1995" s="7" t="s">
        <v>251</v>
      </c>
      <c r="I1995" s="9">
        <v>42837</v>
      </c>
      <c r="J1995" s="9">
        <f>'[1]Rates for Discussion'!$D$3</f>
        <v>1045.7952862865941</v>
      </c>
      <c r="K1995" s="9">
        <f t="shared" si="79"/>
        <v>22399.366339329415</v>
      </c>
      <c r="L1995" s="15"/>
      <c r="M1995" s="14" t="s">
        <v>168</v>
      </c>
      <c r="N1995" s="12"/>
      <c r="O1995" s="13"/>
      <c r="P1995" s="13"/>
      <c r="Q1995" s="13"/>
      <c r="R1995" s="13"/>
    </row>
    <row r="1996" spans="1:18" x14ac:dyDescent="0.2">
      <c r="A1996" s="7">
        <v>3171</v>
      </c>
      <c r="B1996" s="7">
        <v>2015</v>
      </c>
      <c r="C1996" s="7" t="s">
        <v>81</v>
      </c>
      <c r="D1996" s="8" t="s">
        <v>165</v>
      </c>
      <c r="E1996" s="8" t="s">
        <v>38</v>
      </c>
      <c r="F1996" s="7" t="s">
        <v>39</v>
      </c>
      <c r="G1996" s="8" t="s">
        <v>22</v>
      </c>
      <c r="H1996" s="7" t="s">
        <v>81</v>
      </c>
      <c r="I1996" s="9">
        <v>38385</v>
      </c>
      <c r="J1996" s="9">
        <f>'[1]Rates for Discussion'!$D$3</f>
        <v>1045.7952862865941</v>
      </c>
      <c r="K1996" s="9">
        <f t="shared" si="79"/>
        <v>20071.426032055457</v>
      </c>
      <c r="L1996" s="15"/>
      <c r="M1996" s="14" t="s">
        <v>168</v>
      </c>
      <c r="N1996" s="12"/>
      <c r="O1996" s="13"/>
      <c r="P1996" s="13"/>
      <c r="Q1996" s="13"/>
      <c r="R1996" s="13"/>
    </row>
    <row r="1997" spans="1:18" x14ac:dyDescent="0.2">
      <c r="A1997" s="7">
        <v>3172</v>
      </c>
      <c r="B1997" s="7">
        <v>2015</v>
      </c>
      <c r="C1997" s="7" t="s">
        <v>253</v>
      </c>
      <c r="D1997" s="8" t="s">
        <v>165</v>
      </c>
      <c r="E1997" s="8" t="s">
        <v>38</v>
      </c>
      <c r="F1997" s="7" t="s">
        <v>39</v>
      </c>
      <c r="G1997" s="8" t="s">
        <v>22</v>
      </c>
      <c r="H1997" s="7" t="s">
        <v>253</v>
      </c>
      <c r="I1997" s="9">
        <v>242781</v>
      </c>
      <c r="J1997" s="9">
        <f>'[1]Rates for Discussion'!$D$3</f>
        <v>1045.7952862865941</v>
      </c>
      <c r="K1997" s="9">
        <f t="shared" si="79"/>
        <v>126949.6126999728</v>
      </c>
      <c r="L1997" s="15"/>
      <c r="M1997" s="14" t="s">
        <v>168</v>
      </c>
      <c r="N1997" s="12"/>
      <c r="O1997" s="13"/>
      <c r="P1997" s="13"/>
      <c r="Q1997" s="13"/>
      <c r="R1997" s="13"/>
    </row>
    <row r="1998" spans="1:18" x14ac:dyDescent="0.2">
      <c r="A1998" s="7">
        <v>3173</v>
      </c>
      <c r="B1998" s="7">
        <v>2015</v>
      </c>
      <c r="C1998" s="7" t="s">
        <v>254</v>
      </c>
      <c r="D1998" s="8" t="s">
        <v>165</v>
      </c>
      <c r="E1998" s="8" t="s">
        <v>38</v>
      </c>
      <c r="F1998" s="7" t="s">
        <v>39</v>
      </c>
      <c r="G1998" s="8" t="s">
        <v>22</v>
      </c>
      <c r="H1998" s="7" t="s">
        <v>254</v>
      </c>
      <c r="I1998" s="9">
        <v>297</v>
      </c>
      <c r="J1998" s="9">
        <f>'[1]Rates for Discussion'!$D$3</f>
        <v>1045.7952862865941</v>
      </c>
      <c r="K1998" s="9">
        <f t="shared" si="79"/>
        <v>155.3006000135592</v>
      </c>
      <c r="L1998" s="15"/>
      <c r="M1998" s="14" t="s">
        <v>168</v>
      </c>
      <c r="N1998" s="12"/>
      <c r="O1998" s="13"/>
      <c r="P1998" s="13"/>
      <c r="Q1998" s="13"/>
      <c r="R1998" s="13"/>
    </row>
    <row r="1999" spans="1:18" x14ac:dyDescent="0.2">
      <c r="A1999" s="7">
        <v>3174</v>
      </c>
      <c r="B1999" s="7">
        <v>2015</v>
      </c>
      <c r="C1999" s="7" t="s">
        <v>255</v>
      </c>
      <c r="D1999" s="8" t="s">
        <v>165</v>
      </c>
      <c r="E1999" s="8" t="s">
        <v>38</v>
      </c>
      <c r="F1999" s="7" t="s">
        <v>39</v>
      </c>
      <c r="G1999" s="8" t="s">
        <v>22</v>
      </c>
      <c r="H1999" s="7" t="s">
        <v>255</v>
      </c>
      <c r="I1999" s="9">
        <v>57242</v>
      </c>
      <c r="J1999" s="9">
        <f>'[1]Rates for Discussion'!$D$3</f>
        <v>1045.7952862865941</v>
      </c>
      <c r="K1999" s="9">
        <f t="shared" si="79"/>
        <v>29931.706888808607</v>
      </c>
      <c r="L1999" s="15"/>
      <c r="M1999" s="14" t="s">
        <v>168</v>
      </c>
      <c r="N1999" s="12"/>
      <c r="O1999" s="13"/>
      <c r="P1999" s="13"/>
      <c r="Q1999" s="13"/>
      <c r="R1999" s="13"/>
    </row>
    <row r="2000" spans="1:18" x14ac:dyDescent="0.2">
      <c r="A2000" s="7">
        <v>3175</v>
      </c>
      <c r="B2000" s="7">
        <v>2015</v>
      </c>
      <c r="C2000" s="7" t="s">
        <v>83</v>
      </c>
      <c r="D2000" s="8" t="s">
        <v>165</v>
      </c>
      <c r="E2000" s="8" t="s">
        <v>38</v>
      </c>
      <c r="F2000" s="7" t="s">
        <v>39</v>
      </c>
      <c r="G2000" s="8" t="s">
        <v>22</v>
      </c>
      <c r="H2000" s="7" t="s">
        <v>83</v>
      </c>
      <c r="I2000" s="9">
        <v>1275174</v>
      </c>
      <c r="J2000" s="9">
        <f>'[1]Rates for Discussion'!$D$3</f>
        <v>1045.7952862865941</v>
      </c>
      <c r="K2000" s="9">
        <f t="shared" si="79"/>
        <v>666785.47919761064</v>
      </c>
      <c r="L2000" s="15"/>
      <c r="M2000" s="14" t="s">
        <v>168</v>
      </c>
      <c r="N2000" s="12"/>
      <c r="O2000" s="13"/>
      <c r="P2000" s="13"/>
      <c r="Q2000" s="13"/>
      <c r="R2000" s="13"/>
    </row>
    <row r="2001" spans="1:18" x14ac:dyDescent="0.2">
      <c r="A2001" s="7">
        <v>3176</v>
      </c>
      <c r="B2001" s="7">
        <v>2015</v>
      </c>
      <c r="C2001" s="7" t="s">
        <v>257</v>
      </c>
      <c r="D2001" s="8" t="s">
        <v>165</v>
      </c>
      <c r="E2001" s="8" t="s">
        <v>38</v>
      </c>
      <c r="F2001" s="7" t="s">
        <v>39</v>
      </c>
      <c r="G2001" s="8" t="s">
        <v>22</v>
      </c>
      <c r="H2001" s="7" t="s">
        <v>257</v>
      </c>
      <c r="I2001" s="9">
        <v>15993</v>
      </c>
      <c r="J2001" s="9">
        <f>'[1]Rates for Discussion'!$D$3</f>
        <v>1045.7952862865941</v>
      </c>
      <c r="K2001" s="9">
        <f t="shared" si="79"/>
        <v>8362.7020067907506</v>
      </c>
      <c r="L2001" s="15"/>
      <c r="M2001" s="14" t="s">
        <v>168</v>
      </c>
      <c r="N2001" s="12"/>
      <c r="O2001" s="13"/>
      <c r="P2001" s="13"/>
      <c r="Q2001" s="13"/>
      <c r="R2001" s="13"/>
    </row>
    <row r="2002" spans="1:18" x14ac:dyDescent="0.2">
      <c r="A2002" s="7">
        <v>3177</v>
      </c>
      <c r="B2002" s="7">
        <v>2015</v>
      </c>
      <c r="C2002" s="7" t="s">
        <v>260</v>
      </c>
      <c r="D2002" s="8" t="s">
        <v>165</v>
      </c>
      <c r="E2002" s="8" t="s">
        <v>38</v>
      </c>
      <c r="F2002" s="7" t="s">
        <v>39</v>
      </c>
      <c r="G2002" s="8" t="s">
        <v>22</v>
      </c>
      <c r="H2002" s="7" t="s">
        <v>260</v>
      </c>
      <c r="I2002" s="9">
        <v>24277</v>
      </c>
      <c r="J2002" s="9">
        <f>'[1]Rates for Discussion'!$D$3</f>
        <v>1045.7952862865941</v>
      </c>
      <c r="K2002" s="9">
        <f t="shared" si="79"/>
        <v>12694.386082589823</v>
      </c>
      <c r="L2002" s="15"/>
      <c r="M2002" s="14" t="s">
        <v>168</v>
      </c>
      <c r="N2002" s="12"/>
      <c r="O2002" s="13"/>
      <c r="P2002" s="13"/>
      <c r="Q2002" s="13"/>
      <c r="R2002" s="13"/>
    </row>
    <row r="2003" spans="1:18" x14ac:dyDescent="0.2">
      <c r="A2003" s="7">
        <v>3178</v>
      </c>
      <c r="B2003" s="7">
        <v>2015</v>
      </c>
      <c r="C2003" s="7" t="s">
        <v>262</v>
      </c>
      <c r="D2003" s="8" t="s">
        <v>165</v>
      </c>
      <c r="E2003" s="8" t="s">
        <v>38</v>
      </c>
      <c r="F2003" s="7" t="s">
        <v>39</v>
      </c>
      <c r="G2003" s="8" t="s">
        <v>22</v>
      </c>
      <c r="H2003" s="7" t="s">
        <v>262</v>
      </c>
      <c r="I2003" s="9">
        <v>1563318</v>
      </c>
      <c r="J2003" s="9">
        <f>'[1]Rates for Discussion'!$D$3</f>
        <v>1045.7952862865941</v>
      </c>
      <c r="K2003" s="9">
        <f t="shared" si="79"/>
        <v>817455.29768349288</v>
      </c>
      <c r="L2003" s="15"/>
      <c r="M2003" s="14" t="s">
        <v>168</v>
      </c>
      <c r="N2003" s="12"/>
      <c r="O2003" s="13"/>
      <c r="P2003" s="13"/>
      <c r="Q2003" s="13"/>
      <c r="R2003" s="13"/>
    </row>
    <row r="2004" spans="1:18" x14ac:dyDescent="0.2">
      <c r="A2004" s="7">
        <v>3179</v>
      </c>
      <c r="B2004" s="7">
        <v>2015</v>
      </c>
      <c r="C2004" s="7" t="s">
        <v>263</v>
      </c>
      <c r="D2004" s="8" t="s">
        <v>165</v>
      </c>
      <c r="E2004" s="8" t="s">
        <v>38</v>
      </c>
      <c r="F2004" s="7" t="s">
        <v>39</v>
      </c>
      <c r="G2004" s="8" t="s">
        <v>22</v>
      </c>
      <c r="H2004" s="7" t="s">
        <v>263</v>
      </c>
      <c r="I2004" s="9">
        <v>3</v>
      </c>
      <c r="J2004" s="9">
        <f>'[1]Rates for Discussion'!$D$3</f>
        <v>1045.7952862865941</v>
      </c>
      <c r="K2004" s="9">
        <f t="shared" si="79"/>
        <v>1.5686929294298912</v>
      </c>
      <c r="L2004" s="15"/>
      <c r="M2004" s="14" t="s">
        <v>168</v>
      </c>
      <c r="N2004" s="12"/>
      <c r="O2004" s="13"/>
      <c r="P2004" s="13"/>
      <c r="Q2004" s="13"/>
      <c r="R2004" s="13"/>
    </row>
    <row r="2005" spans="1:18" x14ac:dyDescent="0.2">
      <c r="A2005" s="7">
        <v>3180</v>
      </c>
      <c r="B2005" s="7">
        <v>2015</v>
      </c>
      <c r="C2005" s="7" t="s">
        <v>66</v>
      </c>
      <c r="D2005" s="8" t="s">
        <v>65</v>
      </c>
      <c r="E2005" s="8" t="s">
        <v>38</v>
      </c>
      <c r="F2005" s="7" t="s">
        <v>39</v>
      </c>
      <c r="G2005" s="8" t="s">
        <v>22</v>
      </c>
      <c r="H2005" s="7" t="s">
        <v>66</v>
      </c>
      <c r="I2005" s="9">
        <v>22743.040000000001</v>
      </c>
      <c r="J2005" s="9">
        <f>'[1]Rates for Discussion'!$D$3</f>
        <v>1045.7952862865941</v>
      </c>
      <c r="K2005" s="9">
        <f t="shared" si="79"/>
        <v>11892.282013913729</v>
      </c>
      <c r="L2005" s="15"/>
      <c r="M2005" s="14" t="s">
        <v>67</v>
      </c>
      <c r="N2005" s="12"/>
      <c r="O2005" s="13"/>
      <c r="P2005" s="13"/>
      <c r="Q2005" s="13"/>
      <c r="R2005" s="13"/>
    </row>
    <row r="2006" spans="1:18" x14ac:dyDescent="0.2">
      <c r="A2006" s="7">
        <v>3181</v>
      </c>
      <c r="B2006" s="7">
        <v>2015</v>
      </c>
      <c r="C2006" s="7" t="s">
        <v>71</v>
      </c>
      <c r="D2006" s="19" t="s">
        <v>65</v>
      </c>
      <c r="E2006" s="8" t="s">
        <v>38</v>
      </c>
      <c r="F2006" s="7" t="s">
        <v>39</v>
      </c>
      <c r="G2006" s="8" t="s">
        <v>22</v>
      </c>
      <c r="H2006" s="7" t="s">
        <v>71</v>
      </c>
      <c r="I2006" s="9">
        <v>0</v>
      </c>
      <c r="J2006" s="9">
        <f>'[1]Rates for Discussion'!$D$3</f>
        <v>1045.7952862865941</v>
      </c>
      <c r="K2006" s="9">
        <f t="shared" si="79"/>
        <v>0</v>
      </c>
      <c r="L2006" s="15"/>
      <c r="M2006" s="14" t="s">
        <v>67</v>
      </c>
      <c r="N2006" s="12"/>
      <c r="O2006" s="13"/>
      <c r="P2006" s="13"/>
      <c r="Q2006" s="13"/>
      <c r="R2006" s="13"/>
    </row>
    <row r="2007" spans="1:18" x14ac:dyDescent="0.2">
      <c r="A2007" s="7">
        <v>3182</v>
      </c>
      <c r="B2007" s="7">
        <v>2015</v>
      </c>
      <c r="C2007" s="7" t="s">
        <v>76</v>
      </c>
      <c r="D2007" s="8" t="s">
        <v>84</v>
      </c>
      <c r="E2007" s="8" t="s">
        <v>38</v>
      </c>
      <c r="F2007" s="7" t="s">
        <v>39</v>
      </c>
      <c r="G2007" s="8" t="s">
        <v>22</v>
      </c>
      <c r="H2007" s="7" t="s">
        <v>76</v>
      </c>
      <c r="I2007" s="9">
        <v>413000</v>
      </c>
      <c r="J2007" s="9">
        <f>'[1]Rates for Discussion'!$D$3</f>
        <v>1045.7952862865941</v>
      </c>
      <c r="K2007" s="9">
        <f t="shared" si="79"/>
        <v>215956.72661818168</v>
      </c>
      <c r="L2007" s="15"/>
      <c r="M2007" s="14" t="s">
        <v>87</v>
      </c>
      <c r="N2007" s="12"/>
      <c r="O2007" s="13"/>
      <c r="P2007" s="13"/>
      <c r="Q2007" s="13"/>
      <c r="R2007" s="13"/>
    </row>
    <row r="2008" spans="1:18" x14ac:dyDescent="0.2">
      <c r="A2008" s="7">
        <v>3183</v>
      </c>
      <c r="B2008" s="7">
        <v>2015</v>
      </c>
      <c r="C2008" s="7" t="s">
        <v>211</v>
      </c>
      <c r="D2008" s="8" t="s">
        <v>165</v>
      </c>
      <c r="E2008" s="8" t="s">
        <v>38</v>
      </c>
      <c r="F2008" s="7" t="s">
        <v>39</v>
      </c>
      <c r="G2008" s="8" t="s">
        <v>22</v>
      </c>
      <c r="H2008" s="7" t="s">
        <v>211</v>
      </c>
      <c r="I2008" s="9">
        <v>52886.561999999998</v>
      </c>
      <c r="J2008" s="9">
        <f>'[1]Rates for Discussion'!$D$3</f>
        <v>1045.7952862865941</v>
      </c>
      <c r="K2008" s="9">
        <f t="shared" si="79"/>
        <v>27654.258623751852</v>
      </c>
      <c r="L2008" s="15"/>
      <c r="M2008" s="14" t="s">
        <v>212</v>
      </c>
      <c r="N2008" s="12"/>
      <c r="O2008" s="13"/>
      <c r="P2008" s="13"/>
      <c r="Q2008" s="13"/>
      <c r="R2008" s="13"/>
    </row>
    <row r="2009" spans="1:18" x14ac:dyDescent="0.2">
      <c r="A2009" s="7">
        <v>3184</v>
      </c>
      <c r="B2009" s="7">
        <v>2015</v>
      </c>
      <c r="C2009" s="7" t="s">
        <v>76</v>
      </c>
      <c r="D2009" s="8" t="s">
        <v>84</v>
      </c>
      <c r="E2009" s="8" t="s">
        <v>38</v>
      </c>
      <c r="F2009" s="7" t="s">
        <v>39</v>
      </c>
      <c r="G2009" s="8" t="s">
        <v>22</v>
      </c>
      <c r="H2009" s="7" t="s">
        <v>76</v>
      </c>
      <c r="I2009" s="9">
        <v>-413000</v>
      </c>
      <c r="J2009" s="9">
        <f>'[1]Rates for Discussion'!$D$3</f>
        <v>1045.7952862865941</v>
      </c>
      <c r="K2009" s="9">
        <f t="shared" si="79"/>
        <v>-215956.72661818168</v>
      </c>
      <c r="L2009" s="15"/>
      <c r="M2009" s="14" t="s">
        <v>87</v>
      </c>
      <c r="N2009" s="12"/>
      <c r="O2009" s="13"/>
      <c r="P2009" s="13"/>
      <c r="Q2009" s="13"/>
      <c r="R2009" s="13"/>
    </row>
    <row r="2010" spans="1:18" x14ac:dyDescent="0.2">
      <c r="A2010" s="7">
        <v>3185</v>
      </c>
      <c r="B2010" s="7">
        <v>2015</v>
      </c>
      <c r="C2010" s="7" t="s">
        <v>167</v>
      </c>
      <c r="D2010" s="8" t="s">
        <v>266</v>
      </c>
      <c r="E2010" s="8" t="s">
        <v>38</v>
      </c>
      <c r="F2010" s="7" t="s">
        <v>39</v>
      </c>
      <c r="G2010" s="8" t="s">
        <v>22</v>
      </c>
      <c r="H2010" s="7" t="s">
        <v>167</v>
      </c>
      <c r="I2010" s="9">
        <v>-59334</v>
      </c>
      <c r="J2010" s="9">
        <f>'[1]Rates for Discussion'!$D$3</f>
        <v>1045.7952862865941</v>
      </c>
      <c r="K2010" s="9">
        <f t="shared" si="79"/>
        <v>-31025.608758264385</v>
      </c>
      <c r="L2010" s="15"/>
      <c r="M2010" s="14" t="s">
        <v>191</v>
      </c>
      <c r="N2010" s="12"/>
      <c r="O2010" s="13"/>
      <c r="P2010" s="13"/>
      <c r="Q2010" s="13"/>
      <c r="R2010" s="13"/>
    </row>
    <row r="2011" spans="1:18" x14ac:dyDescent="0.2">
      <c r="A2011" s="7">
        <v>3186</v>
      </c>
      <c r="B2011" s="7">
        <v>2015</v>
      </c>
      <c r="C2011" s="7" t="s">
        <v>171</v>
      </c>
      <c r="D2011" s="8" t="s">
        <v>266</v>
      </c>
      <c r="E2011" s="8" t="s">
        <v>38</v>
      </c>
      <c r="F2011" s="7" t="s">
        <v>39</v>
      </c>
      <c r="G2011" s="8" t="s">
        <v>22</v>
      </c>
      <c r="H2011" s="7" t="s">
        <v>171</v>
      </c>
      <c r="I2011" s="9">
        <v>-30</v>
      </c>
      <c r="J2011" s="9">
        <f>'[1]Rates for Discussion'!$D$3</f>
        <v>1045.7952862865941</v>
      </c>
      <c r="K2011" s="9">
        <f t="shared" ref="K2011:K2042" si="80">(I2011*J2011)/2000</f>
        <v>-15.686929294298912</v>
      </c>
      <c r="L2011" s="15"/>
      <c r="M2011" s="14" t="s">
        <v>191</v>
      </c>
      <c r="N2011" s="12"/>
      <c r="O2011" s="13"/>
      <c r="P2011" s="13"/>
      <c r="Q2011" s="13"/>
      <c r="R2011" s="13"/>
    </row>
    <row r="2012" spans="1:18" x14ac:dyDescent="0.2">
      <c r="A2012" s="7">
        <v>3187</v>
      </c>
      <c r="B2012" s="7">
        <v>2015</v>
      </c>
      <c r="C2012" s="7" t="s">
        <v>98</v>
      </c>
      <c r="D2012" s="8" t="s">
        <v>266</v>
      </c>
      <c r="E2012" s="8" t="s">
        <v>38</v>
      </c>
      <c r="F2012" s="7" t="s">
        <v>39</v>
      </c>
      <c r="G2012" s="8" t="s">
        <v>22</v>
      </c>
      <c r="H2012" s="7" t="s">
        <v>98</v>
      </c>
      <c r="I2012" s="9">
        <v>5724128</v>
      </c>
      <c r="J2012" s="9">
        <f>'[1]Rates for Discussion'!$D$3</f>
        <v>1045.7952862865941</v>
      </c>
      <c r="K2012" s="9">
        <f t="shared" si="80"/>
        <v>2993133.0402505547</v>
      </c>
      <c r="L2012" s="15"/>
      <c r="M2012" s="14" t="s">
        <v>191</v>
      </c>
      <c r="N2012" s="12"/>
      <c r="O2012" s="13"/>
      <c r="P2012" s="13"/>
      <c r="Q2012" s="13"/>
      <c r="R2012" s="13"/>
    </row>
    <row r="2013" spans="1:18" x14ac:dyDescent="0.2">
      <c r="A2013" s="7">
        <v>3188</v>
      </c>
      <c r="B2013" s="7">
        <v>2015</v>
      </c>
      <c r="C2013" s="7" t="s">
        <v>174</v>
      </c>
      <c r="D2013" s="8" t="s">
        <v>266</v>
      </c>
      <c r="E2013" s="8" t="s">
        <v>38</v>
      </c>
      <c r="F2013" s="7" t="s">
        <v>39</v>
      </c>
      <c r="G2013" s="8" t="s">
        <v>22</v>
      </c>
      <c r="H2013" s="7" t="s">
        <v>174</v>
      </c>
      <c r="I2013" s="9">
        <v>-303763</v>
      </c>
      <c r="J2013" s="9">
        <f>'[1]Rates for Discussion'!$D$3</f>
        <v>1045.7952862865941</v>
      </c>
      <c r="K2013" s="9">
        <f t="shared" si="80"/>
        <v>-158836.95677413736</v>
      </c>
      <c r="L2013" s="15"/>
      <c r="M2013" s="14" t="s">
        <v>191</v>
      </c>
      <c r="N2013" s="12"/>
      <c r="O2013" s="13"/>
      <c r="P2013" s="13"/>
      <c r="Q2013" s="13"/>
      <c r="R2013" s="13"/>
    </row>
    <row r="2014" spans="1:18" x14ac:dyDescent="0.2">
      <c r="A2014" s="7">
        <v>3189</v>
      </c>
      <c r="B2014" s="7">
        <v>2015</v>
      </c>
      <c r="C2014" s="7" t="s">
        <v>69</v>
      </c>
      <c r="D2014" s="8" t="s">
        <v>266</v>
      </c>
      <c r="E2014" s="8" t="s">
        <v>38</v>
      </c>
      <c r="F2014" s="7" t="s">
        <v>39</v>
      </c>
      <c r="G2014" s="8" t="s">
        <v>22</v>
      </c>
      <c r="H2014" s="7" t="s">
        <v>69</v>
      </c>
      <c r="I2014" s="9">
        <v>-284002</v>
      </c>
      <c r="J2014" s="9">
        <f>'[1]Rates for Discussion'!$D$3</f>
        <v>1045.7952862865941</v>
      </c>
      <c r="K2014" s="9">
        <f t="shared" si="80"/>
        <v>-148503.97644798263</v>
      </c>
      <c r="L2014" s="15"/>
      <c r="M2014" s="14" t="s">
        <v>191</v>
      </c>
      <c r="N2014" s="12"/>
      <c r="O2014" s="13"/>
      <c r="P2014" s="13"/>
      <c r="Q2014" s="13"/>
      <c r="R2014" s="13"/>
    </row>
    <row r="2015" spans="1:18" x14ac:dyDescent="0.2">
      <c r="A2015" s="7">
        <v>3190</v>
      </c>
      <c r="B2015" s="7">
        <v>2015</v>
      </c>
      <c r="C2015" s="7" t="s">
        <v>175</v>
      </c>
      <c r="D2015" s="8" t="s">
        <v>266</v>
      </c>
      <c r="E2015" s="8" t="s">
        <v>38</v>
      </c>
      <c r="F2015" s="7" t="s">
        <v>39</v>
      </c>
      <c r="G2015" s="8" t="s">
        <v>22</v>
      </c>
      <c r="H2015" s="7" t="s">
        <v>175</v>
      </c>
      <c r="I2015" s="9">
        <v>-28</v>
      </c>
      <c r="J2015" s="9">
        <f>'[1]Rates for Discussion'!$D$3</f>
        <v>1045.7952862865941</v>
      </c>
      <c r="K2015" s="9">
        <f t="shared" si="80"/>
        <v>-14.641134008012317</v>
      </c>
      <c r="L2015" s="15"/>
      <c r="M2015" s="14" t="s">
        <v>191</v>
      </c>
      <c r="N2015" s="12"/>
      <c r="O2015" s="13"/>
      <c r="P2015" s="13"/>
      <c r="Q2015" s="13"/>
      <c r="R2015" s="13"/>
    </row>
    <row r="2016" spans="1:18" x14ac:dyDescent="0.2">
      <c r="A2016" s="7">
        <v>3191</v>
      </c>
      <c r="B2016" s="7">
        <v>2015</v>
      </c>
      <c r="C2016" s="7" t="s">
        <v>181</v>
      </c>
      <c r="D2016" s="8" t="s">
        <v>266</v>
      </c>
      <c r="E2016" s="8" t="s">
        <v>38</v>
      </c>
      <c r="F2016" s="7" t="s">
        <v>39</v>
      </c>
      <c r="G2016" s="8" t="s">
        <v>22</v>
      </c>
      <c r="H2016" s="7" t="s">
        <v>181</v>
      </c>
      <c r="I2016" s="9">
        <v>-117995</v>
      </c>
      <c r="J2016" s="9">
        <f>'[1]Rates for Discussion'!$D$3</f>
        <v>1045.7952862865941</v>
      </c>
      <c r="K2016" s="9">
        <f t="shared" si="80"/>
        <v>-61699.307402693332</v>
      </c>
      <c r="L2016" s="15"/>
      <c r="M2016" s="14" t="s">
        <v>191</v>
      </c>
      <c r="N2016" s="12"/>
      <c r="O2016" s="13"/>
      <c r="P2016" s="13"/>
      <c r="Q2016" s="13"/>
      <c r="R2016" s="13"/>
    </row>
    <row r="2017" spans="1:18" x14ac:dyDescent="0.2">
      <c r="A2017" s="7">
        <v>3192</v>
      </c>
      <c r="B2017" s="7">
        <v>2015</v>
      </c>
      <c r="C2017" s="7" t="s">
        <v>70</v>
      </c>
      <c r="D2017" s="8" t="s">
        <v>266</v>
      </c>
      <c r="E2017" s="8" t="s">
        <v>38</v>
      </c>
      <c r="F2017" s="7" t="s">
        <v>39</v>
      </c>
      <c r="G2017" s="8" t="s">
        <v>22</v>
      </c>
      <c r="H2017" s="7" t="s">
        <v>70</v>
      </c>
      <c r="I2017" s="9">
        <v>-176345</v>
      </c>
      <c r="J2017" s="9">
        <f>'[1]Rates for Discussion'!$D$3</f>
        <v>1045.7952862865941</v>
      </c>
      <c r="K2017" s="9">
        <f t="shared" si="80"/>
        <v>-92210.384880104713</v>
      </c>
      <c r="L2017" s="15"/>
      <c r="M2017" s="14" t="s">
        <v>191</v>
      </c>
      <c r="N2017" s="12"/>
      <c r="O2017" s="13"/>
      <c r="P2017" s="13"/>
      <c r="Q2017" s="13"/>
      <c r="R2017" s="13"/>
    </row>
    <row r="2018" spans="1:18" x14ac:dyDescent="0.2">
      <c r="A2018" s="7">
        <v>3193</v>
      </c>
      <c r="B2018" s="7">
        <v>2015</v>
      </c>
      <c r="C2018" s="7" t="s">
        <v>183</v>
      </c>
      <c r="D2018" s="8" t="s">
        <v>266</v>
      </c>
      <c r="E2018" s="8" t="s">
        <v>38</v>
      </c>
      <c r="F2018" s="7" t="s">
        <v>39</v>
      </c>
      <c r="G2018" s="8" t="s">
        <v>22</v>
      </c>
      <c r="H2018" s="7" t="s">
        <v>183</v>
      </c>
      <c r="I2018" s="9">
        <v>-4207</v>
      </c>
      <c r="J2018" s="9">
        <f>'[1]Rates for Discussion'!$D$3</f>
        <v>1045.7952862865941</v>
      </c>
      <c r="K2018" s="9">
        <f t="shared" si="80"/>
        <v>-2199.830384703851</v>
      </c>
      <c r="L2018" s="15"/>
      <c r="M2018" s="14" t="s">
        <v>191</v>
      </c>
      <c r="N2018" s="12"/>
      <c r="O2018" s="13"/>
      <c r="P2018" s="13"/>
      <c r="Q2018" s="13"/>
      <c r="R2018" s="13"/>
    </row>
    <row r="2019" spans="1:18" x14ac:dyDescent="0.2">
      <c r="A2019" s="7">
        <v>3194</v>
      </c>
      <c r="B2019" s="7">
        <v>2015</v>
      </c>
      <c r="C2019" s="7" t="s">
        <v>85</v>
      </c>
      <c r="D2019" s="8" t="s">
        <v>266</v>
      </c>
      <c r="E2019" s="8" t="s">
        <v>38</v>
      </c>
      <c r="F2019" s="7" t="s">
        <v>39</v>
      </c>
      <c r="G2019" s="8" t="s">
        <v>22</v>
      </c>
      <c r="H2019" s="7" t="s">
        <v>85</v>
      </c>
      <c r="I2019" s="9">
        <v>-327954</v>
      </c>
      <c r="J2019" s="9">
        <f>'[1]Rates for Discussion'!$D$3</f>
        <v>1045.7952862865941</v>
      </c>
      <c r="K2019" s="9">
        <f t="shared" si="80"/>
        <v>-171486.37365941683</v>
      </c>
      <c r="L2019" s="15"/>
      <c r="M2019" s="14" t="s">
        <v>191</v>
      </c>
      <c r="N2019" s="12"/>
      <c r="O2019" s="13"/>
      <c r="P2019" s="13"/>
      <c r="Q2019" s="13"/>
      <c r="R2019" s="13"/>
    </row>
    <row r="2020" spans="1:18" x14ac:dyDescent="0.2">
      <c r="A2020" s="7">
        <v>3195</v>
      </c>
      <c r="B2020" s="7">
        <v>2015</v>
      </c>
      <c r="C2020" s="7" t="s">
        <v>188</v>
      </c>
      <c r="D2020" s="8" t="s">
        <v>266</v>
      </c>
      <c r="E2020" s="8" t="s">
        <v>38</v>
      </c>
      <c r="F2020" s="7" t="s">
        <v>39</v>
      </c>
      <c r="G2020" s="8" t="s">
        <v>22</v>
      </c>
      <c r="H2020" s="7" t="s">
        <v>188</v>
      </c>
      <c r="I2020" s="9">
        <v>-6032</v>
      </c>
      <c r="J2020" s="9">
        <f>'[1]Rates for Discussion'!$D$3</f>
        <v>1045.7952862865941</v>
      </c>
      <c r="K2020" s="9">
        <f t="shared" si="80"/>
        <v>-3154.1185834403677</v>
      </c>
      <c r="L2020" s="15"/>
      <c r="M2020" s="14" t="s">
        <v>191</v>
      </c>
      <c r="N2020" s="12"/>
      <c r="O2020" s="13"/>
      <c r="P2020" s="13"/>
      <c r="Q2020" s="13"/>
      <c r="R2020" s="13"/>
    </row>
    <row r="2021" spans="1:18" x14ac:dyDescent="0.2">
      <c r="A2021" s="7">
        <v>3196</v>
      </c>
      <c r="B2021" s="7">
        <v>2015</v>
      </c>
      <c r="C2021" s="7" t="s">
        <v>189</v>
      </c>
      <c r="D2021" s="8" t="s">
        <v>266</v>
      </c>
      <c r="E2021" s="8" t="s">
        <v>38</v>
      </c>
      <c r="F2021" s="7" t="s">
        <v>39</v>
      </c>
      <c r="G2021" s="8" t="s">
        <v>22</v>
      </c>
      <c r="H2021" s="7" t="s">
        <v>189</v>
      </c>
      <c r="I2021" s="9">
        <v>-3692</v>
      </c>
      <c r="J2021" s="9">
        <f>'[1]Rates for Discussion'!$D$3</f>
        <v>1045.7952862865941</v>
      </c>
      <c r="K2021" s="9">
        <f t="shared" si="80"/>
        <v>-1930.5380984850526</v>
      </c>
      <c r="L2021" s="15"/>
      <c r="M2021" s="14" t="s">
        <v>191</v>
      </c>
      <c r="N2021" s="12"/>
      <c r="O2021" s="13"/>
      <c r="P2021" s="13"/>
      <c r="Q2021" s="13"/>
      <c r="R2021" s="13"/>
    </row>
    <row r="2022" spans="1:18" x14ac:dyDescent="0.2">
      <c r="A2022" s="7">
        <v>3197</v>
      </c>
      <c r="B2022" s="7">
        <v>2015</v>
      </c>
      <c r="C2022" s="7" t="s">
        <v>190</v>
      </c>
      <c r="D2022" s="8" t="s">
        <v>266</v>
      </c>
      <c r="E2022" s="8" t="s">
        <v>38</v>
      </c>
      <c r="F2022" s="7" t="s">
        <v>39</v>
      </c>
      <c r="G2022" s="8" t="s">
        <v>22</v>
      </c>
      <c r="H2022" s="7" t="s">
        <v>190</v>
      </c>
      <c r="I2022" s="9">
        <v>-5200</v>
      </c>
      <c r="J2022" s="9">
        <f>'[1]Rates for Discussion'!$D$3</f>
        <v>1045.7952862865941</v>
      </c>
      <c r="K2022" s="9">
        <f t="shared" si="80"/>
        <v>-2719.067744345145</v>
      </c>
      <c r="L2022" s="15"/>
      <c r="M2022" s="14" t="s">
        <v>191</v>
      </c>
      <c r="N2022" s="12"/>
      <c r="O2022" s="13"/>
      <c r="P2022" s="13"/>
      <c r="Q2022" s="13"/>
      <c r="R2022" s="13"/>
    </row>
    <row r="2023" spans="1:18" x14ac:dyDescent="0.2">
      <c r="A2023" s="7">
        <v>3198</v>
      </c>
      <c r="B2023" s="7">
        <v>2015</v>
      </c>
      <c r="C2023" s="7" t="s">
        <v>71</v>
      </c>
      <c r="D2023" s="8" t="s">
        <v>165</v>
      </c>
      <c r="E2023" s="8" t="s">
        <v>38</v>
      </c>
      <c r="F2023" s="7" t="s">
        <v>39</v>
      </c>
      <c r="G2023" s="8" t="s">
        <v>22</v>
      </c>
      <c r="H2023" s="7" t="s">
        <v>71</v>
      </c>
      <c r="I2023" s="9">
        <v>-89</v>
      </c>
      <c r="J2023" s="9">
        <f>'[1]Rates for Discussion'!$D$3</f>
        <v>1045.7952862865941</v>
      </c>
      <c r="K2023" s="9">
        <f t="shared" si="80"/>
        <v>-46.537890239753438</v>
      </c>
      <c r="L2023" s="15"/>
      <c r="M2023" s="14" t="s">
        <v>191</v>
      </c>
      <c r="N2023" s="12"/>
      <c r="O2023" s="13"/>
      <c r="P2023" s="13"/>
      <c r="Q2023" s="13"/>
      <c r="R2023" s="13"/>
    </row>
    <row r="2024" spans="1:18" x14ac:dyDescent="0.2">
      <c r="A2024" s="7">
        <v>3199</v>
      </c>
      <c r="B2024" s="7">
        <v>2015</v>
      </c>
      <c r="C2024" s="7" t="s">
        <v>192</v>
      </c>
      <c r="D2024" s="8" t="s">
        <v>266</v>
      </c>
      <c r="E2024" s="8" t="s">
        <v>38</v>
      </c>
      <c r="F2024" s="7" t="s">
        <v>39</v>
      </c>
      <c r="G2024" s="8" t="s">
        <v>22</v>
      </c>
      <c r="H2024" s="7" t="s">
        <v>192</v>
      </c>
      <c r="I2024" s="9">
        <v>-902</v>
      </c>
      <c r="J2024" s="9">
        <f>'[1]Rates for Discussion'!$D$3</f>
        <v>1045.7952862865941</v>
      </c>
      <c r="K2024" s="9">
        <f t="shared" si="80"/>
        <v>-471.65367411525398</v>
      </c>
      <c r="L2024" s="15"/>
      <c r="M2024" s="14" t="s">
        <v>191</v>
      </c>
      <c r="N2024" s="12"/>
      <c r="O2024" s="13"/>
      <c r="P2024" s="13"/>
      <c r="Q2024" s="13"/>
      <c r="R2024" s="13"/>
    </row>
    <row r="2025" spans="1:18" x14ac:dyDescent="0.2">
      <c r="A2025" s="7">
        <v>3200</v>
      </c>
      <c r="B2025" s="7">
        <v>2015</v>
      </c>
      <c r="C2025" s="7" t="s">
        <v>73</v>
      </c>
      <c r="D2025" s="8" t="s">
        <v>266</v>
      </c>
      <c r="E2025" s="8" t="s">
        <v>38</v>
      </c>
      <c r="F2025" s="7" t="s">
        <v>39</v>
      </c>
      <c r="G2025" s="8" t="s">
        <v>22</v>
      </c>
      <c r="H2025" s="7" t="s">
        <v>73</v>
      </c>
      <c r="I2025" s="9">
        <v>-2350</v>
      </c>
      <c r="J2025" s="9">
        <f>'[1]Rates for Discussion'!$D$3</f>
        <v>1045.7952862865941</v>
      </c>
      <c r="K2025" s="9">
        <f t="shared" si="80"/>
        <v>-1228.8094613867481</v>
      </c>
      <c r="L2025" s="15"/>
      <c r="M2025" s="14" t="s">
        <v>191</v>
      </c>
      <c r="N2025" s="12"/>
      <c r="O2025" s="13"/>
      <c r="P2025" s="13"/>
      <c r="Q2025" s="13"/>
      <c r="R2025" s="13"/>
    </row>
    <row r="2026" spans="1:18" x14ac:dyDescent="0.2">
      <c r="A2026" s="7">
        <v>3201</v>
      </c>
      <c r="B2026" s="7">
        <v>2015</v>
      </c>
      <c r="C2026" s="7" t="s">
        <v>196</v>
      </c>
      <c r="D2026" s="8" t="s">
        <v>266</v>
      </c>
      <c r="E2026" s="8" t="s">
        <v>38</v>
      </c>
      <c r="F2026" s="7" t="s">
        <v>39</v>
      </c>
      <c r="G2026" s="8" t="s">
        <v>22</v>
      </c>
      <c r="H2026" s="7" t="s">
        <v>196</v>
      </c>
      <c r="I2026" s="9">
        <v>-1158465</v>
      </c>
      <c r="J2026" s="9">
        <f>'[1]Rates for Discussion'!$D$3</f>
        <v>1045.7952862865941</v>
      </c>
      <c r="K2026" s="9">
        <f t="shared" si="80"/>
        <v>-605758.61816399952</v>
      </c>
      <c r="L2026" s="15"/>
      <c r="M2026" s="14" t="s">
        <v>191</v>
      </c>
      <c r="N2026" s="12"/>
      <c r="O2026" s="13"/>
      <c r="P2026" s="13"/>
      <c r="Q2026" s="13"/>
      <c r="R2026" s="13"/>
    </row>
    <row r="2027" spans="1:18" x14ac:dyDescent="0.2">
      <c r="A2027" s="7">
        <v>3202</v>
      </c>
      <c r="B2027" s="7">
        <v>2015</v>
      </c>
      <c r="C2027" s="7" t="s">
        <v>198</v>
      </c>
      <c r="D2027" s="8" t="s">
        <v>266</v>
      </c>
      <c r="E2027" s="8" t="s">
        <v>38</v>
      </c>
      <c r="F2027" s="7" t="s">
        <v>39</v>
      </c>
      <c r="G2027" s="8" t="s">
        <v>22</v>
      </c>
      <c r="H2027" s="7" t="s">
        <v>198</v>
      </c>
      <c r="I2027" s="9">
        <v>-346</v>
      </c>
      <c r="J2027" s="9">
        <f>'[1]Rates for Discussion'!$D$3</f>
        <v>1045.7952862865941</v>
      </c>
      <c r="K2027" s="9">
        <f t="shared" si="80"/>
        <v>-180.92258452758077</v>
      </c>
      <c r="L2027" s="15"/>
      <c r="M2027" s="14" t="s">
        <v>191</v>
      </c>
      <c r="N2027" s="12"/>
      <c r="O2027" s="13"/>
      <c r="P2027" s="13"/>
      <c r="Q2027" s="13"/>
      <c r="R2027" s="13"/>
    </row>
    <row r="2028" spans="1:18" x14ac:dyDescent="0.2">
      <c r="A2028" s="7">
        <v>3203</v>
      </c>
      <c r="B2028" s="7">
        <v>2015</v>
      </c>
      <c r="C2028" s="7" t="s">
        <v>200</v>
      </c>
      <c r="D2028" s="8" t="s">
        <v>266</v>
      </c>
      <c r="E2028" s="8" t="s">
        <v>38</v>
      </c>
      <c r="F2028" s="7" t="s">
        <v>39</v>
      </c>
      <c r="G2028" s="8" t="s">
        <v>22</v>
      </c>
      <c r="H2028" s="7" t="s">
        <v>200</v>
      </c>
      <c r="I2028" s="9">
        <v>-22601</v>
      </c>
      <c r="J2028" s="9">
        <f>'[1]Rates for Discussion'!$D$3</f>
        <v>1045.7952862865941</v>
      </c>
      <c r="K2028" s="9">
        <f t="shared" si="80"/>
        <v>-11818.009632681657</v>
      </c>
      <c r="L2028" s="15"/>
      <c r="M2028" s="14" t="s">
        <v>191</v>
      </c>
      <c r="N2028" s="12"/>
      <c r="O2028" s="13"/>
      <c r="P2028" s="13"/>
      <c r="Q2028" s="13"/>
      <c r="R2028" s="13"/>
    </row>
    <row r="2029" spans="1:18" x14ac:dyDescent="0.2">
      <c r="A2029" s="7">
        <v>3204</v>
      </c>
      <c r="B2029" s="7">
        <v>2015</v>
      </c>
      <c r="C2029" s="7" t="s">
        <v>86</v>
      </c>
      <c r="D2029" s="8" t="s">
        <v>266</v>
      </c>
      <c r="E2029" s="8" t="s">
        <v>38</v>
      </c>
      <c r="F2029" s="7" t="s">
        <v>39</v>
      </c>
      <c r="G2029" s="8" t="s">
        <v>22</v>
      </c>
      <c r="H2029" s="7" t="s">
        <v>86</v>
      </c>
      <c r="I2029" s="9">
        <v>-154413</v>
      </c>
      <c r="J2029" s="9">
        <f>'[1]Rates for Discussion'!$D$3</f>
        <v>1045.7952862865941</v>
      </c>
      <c r="K2029" s="9">
        <f t="shared" si="80"/>
        <v>-80742.193770685932</v>
      </c>
      <c r="L2029" s="15"/>
      <c r="M2029" s="14" t="s">
        <v>191</v>
      </c>
      <c r="N2029" s="12"/>
      <c r="O2029" s="13"/>
      <c r="P2029" s="13"/>
      <c r="Q2029" s="13"/>
      <c r="R2029" s="13"/>
    </row>
    <row r="2030" spans="1:18" x14ac:dyDescent="0.2">
      <c r="A2030" s="7">
        <v>3205</v>
      </c>
      <c r="B2030" s="7">
        <v>2015</v>
      </c>
      <c r="C2030" s="7" t="s">
        <v>267</v>
      </c>
      <c r="D2030" s="8" t="s">
        <v>266</v>
      </c>
      <c r="E2030" s="8" t="s">
        <v>38</v>
      </c>
      <c r="F2030" s="7" t="s">
        <v>39</v>
      </c>
      <c r="G2030" s="8" t="s">
        <v>22</v>
      </c>
      <c r="H2030" s="7" t="s">
        <v>267</v>
      </c>
      <c r="I2030" s="9">
        <v>-13980</v>
      </c>
      <c r="J2030" s="9">
        <f>'[1]Rates for Discussion'!$D$3</f>
        <v>1045.7952862865941</v>
      </c>
      <c r="K2030" s="9">
        <f t="shared" si="80"/>
        <v>-7310.1090511432922</v>
      </c>
      <c r="L2030" s="15"/>
      <c r="M2030" s="14" t="s">
        <v>191</v>
      </c>
      <c r="N2030" s="12"/>
      <c r="O2030" s="13"/>
      <c r="P2030" s="13"/>
      <c r="Q2030" s="13"/>
      <c r="R2030" s="13"/>
    </row>
    <row r="2031" spans="1:18" x14ac:dyDescent="0.2">
      <c r="A2031" s="7">
        <v>3206</v>
      </c>
      <c r="B2031" s="7">
        <v>2015</v>
      </c>
      <c r="C2031" s="7" t="s">
        <v>203</v>
      </c>
      <c r="D2031" s="8" t="s">
        <v>266</v>
      </c>
      <c r="E2031" s="8" t="s">
        <v>38</v>
      </c>
      <c r="F2031" s="7" t="s">
        <v>39</v>
      </c>
      <c r="G2031" s="8" t="s">
        <v>22</v>
      </c>
      <c r="H2031" s="7" t="s">
        <v>203</v>
      </c>
      <c r="I2031" s="9">
        <v>-34904</v>
      </c>
      <c r="J2031" s="9">
        <f>'[1]Rates for Discussion'!$D$3</f>
        <v>1045.7952862865941</v>
      </c>
      <c r="K2031" s="9">
        <f t="shared" si="80"/>
        <v>-18251.21933627364</v>
      </c>
      <c r="L2031" s="15"/>
      <c r="M2031" s="14" t="s">
        <v>191</v>
      </c>
      <c r="N2031" s="12"/>
      <c r="O2031" s="13"/>
      <c r="P2031" s="13"/>
      <c r="Q2031" s="13"/>
      <c r="R2031" s="13"/>
    </row>
    <row r="2032" spans="1:18" x14ac:dyDescent="0.2">
      <c r="A2032" s="7">
        <v>3207</v>
      </c>
      <c r="B2032" s="7">
        <v>2015</v>
      </c>
      <c r="C2032" s="7" t="s">
        <v>207</v>
      </c>
      <c r="D2032" s="8" t="s">
        <v>266</v>
      </c>
      <c r="E2032" s="8" t="s">
        <v>38</v>
      </c>
      <c r="F2032" s="7" t="s">
        <v>39</v>
      </c>
      <c r="G2032" s="8" t="s">
        <v>22</v>
      </c>
      <c r="H2032" s="7" t="s">
        <v>207</v>
      </c>
      <c r="I2032" s="9">
        <v>-465716</v>
      </c>
      <c r="J2032" s="9">
        <f>'[1]Rates for Discussion'!$D$3</f>
        <v>1045.7952862865941</v>
      </c>
      <c r="K2032" s="9">
        <f t="shared" si="80"/>
        <v>-243521.79877412372</v>
      </c>
      <c r="L2032" s="15"/>
      <c r="M2032" s="14" t="s">
        <v>191</v>
      </c>
      <c r="N2032" s="12"/>
      <c r="O2032" s="13"/>
      <c r="P2032" s="13"/>
      <c r="Q2032" s="13"/>
      <c r="R2032" s="13"/>
    </row>
    <row r="2033" spans="1:18" x14ac:dyDescent="0.2">
      <c r="A2033" s="7">
        <v>3208</v>
      </c>
      <c r="B2033" s="7">
        <v>2015</v>
      </c>
      <c r="C2033" s="7" t="s">
        <v>209</v>
      </c>
      <c r="D2033" s="8" t="s">
        <v>266</v>
      </c>
      <c r="E2033" s="8" t="s">
        <v>38</v>
      </c>
      <c r="F2033" s="7" t="s">
        <v>39</v>
      </c>
      <c r="G2033" s="8" t="s">
        <v>22</v>
      </c>
      <c r="H2033" s="7" t="s">
        <v>209</v>
      </c>
      <c r="I2033" s="9">
        <v>-28166</v>
      </c>
      <c r="J2033" s="9">
        <f>'[1]Rates for Discussion'!$D$3</f>
        <v>1045.7952862865941</v>
      </c>
      <c r="K2033" s="9">
        <f t="shared" si="80"/>
        <v>-14727.935016774105</v>
      </c>
      <c r="L2033" s="15"/>
      <c r="M2033" s="14" t="s">
        <v>191</v>
      </c>
      <c r="N2033" s="12"/>
      <c r="O2033" s="13"/>
      <c r="P2033" s="13"/>
      <c r="Q2033" s="13"/>
      <c r="R2033" s="13"/>
    </row>
    <row r="2034" spans="1:18" x14ac:dyDescent="0.2">
      <c r="A2034" s="7">
        <v>3209</v>
      </c>
      <c r="B2034" s="7">
        <v>2015</v>
      </c>
      <c r="C2034" s="7" t="s">
        <v>213</v>
      </c>
      <c r="D2034" s="8" t="s">
        <v>266</v>
      </c>
      <c r="E2034" s="8" t="s">
        <v>38</v>
      </c>
      <c r="F2034" s="7" t="s">
        <v>39</v>
      </c>
      <c r="G2034" s="8" t="s">
        <v>22</v>
      </c>
      <c r="H2034" s="7" t="s">
        <v>213</v>
      </c>
      <c r="I2034" s="9">
        <v>-10000</v>
      </c>
      <c r="J2034" s="9">
        <f>'[1]Rates for Discussion'!$D$3</f>
        <v>1045.7952862865941</v>
      </c>
      <c r="K2034" s="9">
        <f t="shared" si="80"/>
        <v>-5228.9764314329705</v>
      </c>
      <c r="L2034" s="15"/>
      <c r="M2034" s="14" t="s">
        <v>191</v>
      </c>
      <c r="N2034" s="12"/>
      <c r="O2034" s="13"/>
      <c r="P2034" s="13"/>
      <c r="Q2034" s="13"/>
      <c r="R2034" s="13"/>
    </row>
    <row r="2035" spans="1:18" x14ac:dyDescent="0.2">
      <c r="A2035" s="7">
        <v>3210</v>
      </c>
      <c r="B2035" s="7">
        <v>2015</v>
      </c>
      <c r="C2035" s="7" t="s">
        <v>119</v>
      </c>
      <c r="D2035" s="8" t="s">
        <v>266</v>
      </c>
      <c r="E2035" s="8" t="s">
        <v>38</v>
      </c>
      <c r="F2035" s="7" t="s">
        <v>39</v>
      </c>
      <c r="G2035" s="8" t="s">
        <v>22</v>
      </c>
      <c r="H2035" s="7" t="s">
        <v>119</v>
      </c>
      <c r="I2035" s="9">
        <v>-64335</v>
      </c>
      <c r="J2035" s="9">
        <f>'[1]Rates for Discussion'!$D$3</f>
        <v>1045.7952862865941</v>
      </c>
      <c r="K2035" s="9">
        <f t="shared" si="80"/>
        <v>-33640.619871624018</v>
      </c>
      <c r="L2035" s="15"/>
      <c r="M2035" s="14" t="s">
        <v>191</v>
      </c>
      <c r="N2035" s="12"/>
      <c r="O2035" s="13"/>
      <c r="P2035" s="13"/>
      <c r="Q2035" s="13"/>
      <c r="R2035" s="13"/>
    </row>
    <row r="2036" spans="1:18" x14ac:dyDescent="0.2">
      <c r="A2036" s="7">
        <v>3211</v>
      </c>
      <c r="B2036" s="7">
        <v>2015</v>
      </c>
      <c r="C2036" s="7" t="s">
        <v>75</v>
      </c>
      <c r="D2036" s="8" t="s">
        <v>266</v>
      </c>
      <c r="E2036" s="8" t="s">
        <v>38</v>
      </c>
      <c r="F2036" s="7" t="s">
        <v>39</v>
      </c>
      <c r="G2036" s="8" t="s">
        <v>22</v>
      </c>
      <c r="H2036" s="7" t="s">
        <v>75</v>
      </c>
      <c r="I2036" s="9">
        <v>-799848</v>
      </c>
      <c r="J2036" s="9">
        <f>'[1]Rates for Discussion'!$D$3</f>
        <v>1045.7952862865941</v>
      </c>
      <c r="K2036" s="9">
        <f t="shared" si="80"/>
        <v>-418238.63407287985</v>
      </c>
      <c r="L2036" s="15"/>
      <c r="M2036" s="14" t="s">
        <v>191</v>
      </c>
      <c r="N2036" s="12"/>
      <c r="O2036" s="13"/>
      <c r="P2036" s="13"/>
      <c r="Q2036" s="13"/>
      <c r="R2036" s="13"/>
    </row>
    <row r="2037" spans="1:18" x14ac:dyDescent="0.2">
      <c r="A2037" s="7">
        <v>3212</v>
      </c>
      <c r="B2037" s="7">
        <v>2015</v>
      </c>
      <c r="C2037" s="7" t="s">
        <v>224</v>
      </c>
      <c r="D2037" s="8" t="s">
        <v>266</v>
      </c>
      <c r="E2037" s="8" t="s">
        <v>38</v>
      </c>
      <c r="F2037" s="7" t="s">
        <v>39</v>
      </c>
      <c r="G2037" s="8" t="s">
        <v>22</v>
      </c>
      <c r="H2037" s="7" t="s">
        <v>224</v>
      </c>
      <c r="I2037" s="9">
        <v>-61</v>
      </c>
      <c r="J2037" s="9">
        <f>'[1]Rates for Discussion'!$D$3</f>
        <v>1045.7952862865941</v>
      </c>
      <c r="K2037" s="9">
        <f t="shared" si="80"/>
        <v>-31.896756231741122</v>
      </c>
      <c r="L2037" s="15"/>
      <c r="M2037" s="14" t="s">
        <v>191</v>
      </c>
      <c r="N2037" s="12"/>
      <c r="O2037" s="13"/>
      <c r="P2037" s="13"/>
      <c r="Q2037" s="13"/>
      <c r="R2037" s="13"/>
    </row>
    <row r="2038" spans="1:18" x14ac:dyDescent="0.2">
      <c r="A2038" s="7">
        <v>3213</v>
      </c>
      <c r="B2038" s="7">
        <v>2015</v>
      </c>
      <c r="C2038" s="7" t="s">
        <v>268</v>
      </c>
      <c r="D2038" s="8" t="s">
        <v>266</v>
      </c>
      <c r="E2038" s="8" t="s">
        <v>38</v>
      </c>
      <c r="F2038" s="7" t="s">
        <v>39</v>
      </c>
      <c r="G2038" s="8" t="s">
        <v>22</v>
      </c>
      <c r="H2038" s="7" t="s">
        <v>268</v>
      </c>
      <c r="I2038" s="9">
        <v>-1267</v>
      </c>
      <c r="J2038" s="9">
        <f>'[1]Rates for Discussion'!$D$3</f>
        <v>1045.7952862865941</v>
      </c>
      <c r="K2038" s="9">
        <f t="shared" si="80"/>
        <v>-662.51131386255736</v>
      </c>
      <c r="L2038" s="15"/>
      <c r="M2038" s="14" t="s">
        <v>191</v>
      </c>
      <c r="N2038" s="12"/>
      <c r="O2038" s="13"/>
      <c r="P2038" s="13"/>
      <c r="Q2038" s="13"/>
      <c r="R2038" s="13"/>
    </row>
    <row r="2039" spans="1:18" x14ac:dyDescent="0.2">
      <c r="A2039" s="7">
        <v>3214</v>
      </c>
      <c r="B2039" s="7">
        <v>2015</v>
      </c>
      <c r="C2039" s="7" t="s">
        <v>226</v>
      </c>
      <c r="D2039" s="8" t="s">
        <v>266</v>
      </c>
      <c r="E2039" s="8" t="s">
        <v>38</v>
      </c>
      <c r="F2039" s="7" t="s">
        <v>39</v>
      </c>
      <c r="G2039" s="8" t="s">
        <v>22</v>
      </c>
      <c r="H2039" s="7" t="s">
        <v>226</v>
      </c>
      <c r="I2039" s="9">
        <v>-1748</v>
      </c>
      <c r="J2039" s="9">
        <f>'[1]Rates for Discussion'!$D$3</f>
        <v>1045.7952862865941</v>
      </c>
      <c r="K2039" s="9">
        <f t="shared" si="80"/>
        <v>-914.02508021448318</v>
      </c>
      <c r="L2039" s="15"/>
      <c r="M2039" s="14" t="s">
        <v>191</v>
      </c>
      <c r="N2039" s="12"/>
      <c r="O2039" s="13"/>
      <c r="P2039" s="13"/>
      <c r="Q2039" s="13"/>
      <c r="R2039" s="13"/>
    </row>
    <row r="2040" spans="1:18" x14ac:dyDescent="0.2">
      <c r="A2040" s="7">
        <v>3215</v>
      </c>
      <c r="B2040" s="7">
        <v>2015</v>
      </c>
      <c r="C2040" s="7" t="s">
        <v>229</v>
      </c>
      <c r="D2040" s="8" t="s">
        <v>266</v>
      </c>
      <c r="E2040" s="8" t="s">
        <v>38</v>
      </c>
      <c r="F2040" s="7" t="s">
        <v>39</v>
      </c>
      <c r="G2040" s="8" t="s">
        <v>22</v>
      </c>
      <c r="H2040" s="7" t="s">
        <v>229</v>
      </c>
      <c r="I2040" s="9">
        <v>-50</v>
      </c>
      <c r="J2040" s="9">
        <f>'[1]Rates for Discussion'!$D$3</f>
        <v>1045.7952862865941</v>
      </c>
      <c r="K2040" s="9">
        <f t="shared" si="80"/>
        <v>-26.144882157164851</v>
      </c>
      <c r="L2040" s="15"/>
      <c r="M2040" s="14" t="s">
        <v>191</v>
      </c>
      <c r="N2040" s="12"/>
      <c r="O2040" s="13"/>
      <c r="P2040" s="13"/>
      <c r="Q2040" s="13"/>
      <c r="R2040" s="13"/>
    </row>
    <row r="2041" spans="1:18" x14ac:dyDescent="0.2">
      <c r="A2041" s="7">
        <v>3216</v>
      </c>
      <c r="B2041" s="7">
        <v>2015</v>
      </c>
      <c r="C2041" s="7" t="s">
        <v>230</v>
      </c>
      <c r="D2041" s="8" t="s">
        <v>266</v>
      </c>
      <c r="E2041" s="8" t="s">
        <v>38</v>
      </c>
      <c r="F2041" s="7" t="s">
        <v>39</v>
      </c>
      <c r="G2041" s="8" t="s">
        <v>22</v>
      </c>
      <c r="H2041" s="7" t="s">
        <v>230</v>
      </c>
      <c r="I2041" s="9">
        <v>-27585</v>
      </c>
      <c r="J2041" s="9">
        <f>'[1]Rates for Discussion'!$D$3</f>
        <v>1045.7952862865941</v>
      </c>
      <c r="K2041" s="9">
        <f t="shared" si="80"/>
        <v>-14424.131486107848</v>
      </c>
      <c r="L2041" s="15"/>
      <c r="M2041" s="14" t="s">
        <v>191</v>
      </c>
      <c r="N2041" s="12"/>
      <c r="O2041" s="13"/>
      <c r="P2041" s="13"/>
      <c r="Q2041" s="13"/>
      <c r="R2041" s="13"/>
    </row>
    <row r="2042" spans="1:18" x14ac:dyDescent="0.2">
      <c r="A2042" s="7">
        <v>3217</v>
      </c>
      <c r="B2042" s="7">
        <v>2015</v>
      </c>
      <c r="C2042" s="7" t="s">
        <v>232</v>
      </c>
      <c r="D2042" s="8" t="s">
        <v>266</v>
      </c>
      <c r="E2042" s="8" t="s">
        <v>38</v>
      </c>
      <c r="F2042" s="7" t="s">
        <v>39</v>
      </c>
      <c r="G2042" s="8" t="s">
        <v>22</v>
      </c>
      <c r="H2042" s="7" t="s">
        <v>232</v>
      </c>
      <c r="I2042" s="9">
        <v>-1425</v>
      </c>
      <c r="J2042" s="9">
        <f>'[1]Rates for Discussion'!$D$3</f>
        <v>1045.7952862865941</v>
      </c>
      <c r="K2042" s="9">
        <f t="shared" si="80"/>
        <v>-745.12914147919821</v>
      </c>
      <c r="L2042" s="15"/>
      <c r="M2042" s="14" t="s">
        <v>191</v>
      </c>
      <c r="N2042" s="12"/>
      <c r="O2042" s="13"/>
      <c r="P2042" s="13"/>
      <c r="Q2042" s="13"/>
      <c r="R2042" s="13"/>
    </row>
    <row r="2043" spans="1:18" x14ac:dyDescent="0.2">
      <c r="A2043" s="7">
        <v>3218</v>
      </c>
      <c r="B2043" s="7">
        <v>2015</v>
      </c>
      <c r="C2043" s="7" t="s">
        <v>235</v>
      </c>
      <c r="D2043" s="8" t="s">
        <v>266</v>
      </c>
      <c r="E2043" s="8" t="s">
        <v>38</v>
      </c>
      <c r="F2043" s="7" t="s">
        <v>39</v>
      </c>
      <c r="G2043" s="8" t="s">
        <v>22</v>
      </c>
      <c r="H2043" s="7" t="s">
        <v>235</v>
      </c>
      <c r="I2043" s="9">
        <v>-270353</v>
      </c>
      <c r="J2043" s="9">
        <f>'[1]Rates for Discussion'!$D$3</f>
        <v>1045.7952862865941</v>
      </c>
      <c r="K2043" s="9">
        <f t="shared" ref="K2043:K2061" si="81">(I2043*J2043)/2000</f>
        <v>-141366.94651671979</v>
      </c>
      <c r="L2043" s="15"/>
      <c r="M2043" s="14" t="s">
        <v>191</v>
      </c>
      <c r="N2043" s="12"/>
      <c r="O2043" s="13"/>
      <c r="P2043" s="13"/>
      <c r="Q2043" s="13"/>
      <c r="R2043" s="13"/>
    </row>
    <row r="2044" spans="1:18" x14ac:dyDescent="0.2">
      <c r="A2044" s="7">
        <v>3219</v>
      </c>
      <c r="B2044" s="7">
        <v>2015</v>
      </c>
      <c r="C2044" s="7" t="s">
        <v>239</v>
      </c>
      <c r="D2044" s="8" t="s">
        <v>266</v>
      </c>
      <c r="E2044" s="8" t="s">
        <v>38</v>
      </c>
      <c r="F2044" s="7" t="s">
        <v>39</v>
      </c>
      <c r="G2044" s="8" t="s">
        <v>22</v>
      </c>
      <c r="H2044" s="7" t="s">
        <v>239</v>
      </c>
      <c r="I2044" s="9">
        <v>-154103</v>
      </c>
      <c r="J2044" s="9">
        <f>'[1]Rates for Discussion'!$D$3</f>
        <v>1045.7952862865941</v>
      </c>
      <c r="K2044" s="9">
        <f t="shared" si="81"/>
        <v>-80580.095501311516</v>
      </c>
      <c r="L2044" s="15"/>
      <c r="M2044" s="14" t="s">
        <v>191</v>
      </c>
      <c r="N2044" s="12"/>
      <c r="O2044" s="13"/>
      <c r="P2044" s="13"/>
      <c r="Q2044" s="13"/>
      <c r="R2044" s="13"/>
    </row>
    <row r="2045" spans="1:18" x14ac:dyDescent="0.2">
      <c r="A2045" s="7">
        <v>3220</v>
      </c>
      <c r="B2045" s="7">
        <v>2015</v>
      </c>
      <c r="C2045" s="7" t="s">
        <v>78</v>
      </c>
      <c r="D2045" s="8" t="s">
        <v>266</v>
      </c>
      <c r="E2045" s="8" t="s">
        <v>38</v>
      </c>
      <c r="F2045" s="7" t="s">
        <v>39</v>
      </c>
      <c r="G2045" s="8" t="s">
        <v>22</v>
      </c>
      <c r="H2045" s="7" t="s">
        <v>78</v>
      </c>
      <c r="I2045" s="9">
        <v>-165730</v>
      </c>
      <c r="J2045" s="9">
        <f>'[1]Rates for Discussion'!$D$3</f>
        <v>1045.7952862865941</v>
      </c>
      <c r="K2045" s="9">
        <f t="shared" si="81"/>
        <v>-86659.826398138612</v>
      </c>
      <c r="L2045" s="15"/>
      <c r="M2045" s="14" t="s">
        <v>191</v>
      </c>
      <c r="N2045" s="12"/>
      <c r="O2045" s="13"/>
      <c r="P2045" s="13"/>
      <c r="Q2045" s="13"/>
      <c r="R2045" s="13"/>
    </row>
    <row r="2046" spans="1:18" x14ac:dyDescent="0.2">
      <c r="A2046" s="7">
        <v>3221</v>
      </c>
      <c r="B2046" s="7">
        <v>2015</v>
      </c>
      <c r="C2046" s="7" t="s">
        <v>241</v>
      </c>
      <c r="D2046" s="8" t="s">
        <v>266</v>
      </c>
      <c r="E2046" s="8" t="s">
        <v>38</v>
      </c>
      <c r="F2046" s="7" t="s">
        <v>39</v>
      </c>
      <c r="G2046" s="8" t="s">
        <v>22</v>
      </c>
      <c r="H2046" s="7" t="s">
        <v>241</v>
      </c>
      <c r="I2046" s="9">
        <v>-600</v>
      </c>
      <c r="J2046" s="9">
        <f>'[1]Rates for Discussion'!$D$3</f>
        <v>1045.7952862865941</v>
      </c>
      <c r="K2046" s="9">
        <f t="shared" si="81"/>
        <v>-313.73858588597824</v>
      </c>
      <c r="L2046" s="15"/>
      <c r="M2046" s="14" t="s">
        <v>191</v>
      </c>
      <c r="N2046" s="12"/>
      <c r="O2046" s="13"/>
      <c r="P2046" s="13"/>
      <c r="Q2046" s="13"/>
      <c r="R2046" s="13"/>
    </row>
    <row r="2047" spans="1:18" x14ac:dyDescent="0.2">
      <c r="A2047" s="7">
        <v>3222</v>
      </c>
      <c r="B2047" s="7">
        <v>2015</v>
      </c>
      <c r="C2047" s="7" t="s">
        <v>242</v>
      </c>
      <c r="D2047" s="8" t="s">
        <v>266</v>
      </c>
      <c r="E2047" s="8" t="s">
        <v>38</v>
      </c>
      <c r="F2047" s="7" t="s">
        <v>39</v>
      </c>
      <c r="G2047" s="8" t="s">
        <v>22</v>
      </c>
      <c r="H2047" s="7" t="s">
        <v>242</v>
      </c>
      <c r="I2047" s="9">
        <v>-5067</v>
      </c>
      <c r="J2047" s="9">
        <f>'[1]Rates for Discussion'!$D$3</f>
        <v>1045.7952862865941</v>
      </c>
      <c r="K2047" s="9">
        <f t="shared" si="81"/>
        <v>-2649.5223578070863</v>
      </c>
      <c r="L2047" s="15"/>
      <c r="M2047" s="14" t="s">
        <v>191</v>
      </c>
      <c r="N2047" s="12"/>
      <c r="O2047" s="13"/>
      <c r="P2047" s="13"/>
      <c r="Q2047" s="13"/>
      <c r="R2047" s="13"/>
    </row>
    <row r="2048" spans="1:18" x14ac:dyDescent="0.2">
      <c r="A2048" s="7">
        <v>3223</v>
      </c>
      <c r="B2048" s="7">
        <v>2015</v>
      </c>
      <c r="C2048" s="7" t="s">
        <v>244</v>
      </c>
      <c r="D2048" s="8" t="s">
        <v>266</v>
      </c>
      <c r="E2048" s="8" t="s">
        <v>38</v>
      </c>
      <c r="F2048" s="7" t="s">
        <v>39</v>
      </c>
      <c r="G2048" s="8" t="s">
        <v>22</v>
      </c>
      <c r="H2048" s="7" t="s">
        <v>244</v>
      </c>
      <c r="I2048" s="9">
        <v>-15711</v>
      </c>
      <c r="J2048" s="9">
        <f>'[1]Rates for Discussion'!$D$3</f>
        <v>1045.7952862865941</v>
      </c>
      <c r="K2048" s="9">
        <f t="shared" si="81"/>
        <v>-8215.2448714243401</v>
      </c>
      <c r="L2048" s="15"/>
      <c r="M2048" s="14" t="s">
        <v>191</v>
      </c>
      <c r="N2048" s="12"/>
      <c r="O2048" s="13"/>
      <c r="P2048" s="13"/>
      <c r="Q2048" s="13"/>
      <c r="R2048" s="13"/>
    </row>
    <row r="2049" spans="1:18" x14ac:dyDescent="0.2">
      <c r="A2049" s="7">
        <v>3224</v>
      </c>
      <c r="B2049" s="7">
        <v>2015</v>
      </c>
      <c r="C2049" s="7" t="s">
        <v>79</v>
      </c>
      <c r="D2049" s="8" t="s">
        <v>266</v>
      </c>
      <c r="E2049" s="8" t="s">
        <v>38</v>
      </c>
      <c r="F2049" s="7" t="s">
        <v>39</v>
      </c>
      <c r="G2049" s="8" t="s">
        <v>22</v>
      </c>
      <c r="H2049" s="7" t="s">
        <v>79</v>
      </c>
      <c r="I2049" s="9">
        <v>-34982</v>
      </c>
      <c r="J2049" s="9">
        <f>'[1]Rates for Discussion'!$D$3</f>
        <v>1045.7952862865941</v>
      </c>
      <c r="K2049" s="9">
        <f t="shared" si="81"/>
        <v>-18292.00535243882</v>
      </c>
      <c r="L2049" s="15"/>
      <c r="M2049" s="14" t="s">
        <v>191</v>
      </c>
      <c r="N2049" s="12"/>
      <c r="O2049" s="13"/>
      <c r="P2049" s="13"/>
      <c r="Q2049" s="13"/>
      <c r="R2049" s="13"/>
    </row>
    <row r="2050" spans="1:18" x14ac:dyDescent="0.2">
      <c r="A2050" s="7">
        <v>3225</v>
      </c>
      <c r="B2050" s="7">
        <v>2015</v>
      </c>
      <c r="C2050" s="7" t="s">
        <v>80</v>
      </c>
      <c r="D2050" s="8" t="s">
        <v>266</v>
      </c>
      <c r="E2050" s="8" t="s">
        <v>38</v>
      </c>
      <c r="F2050" s="7" t="s">
        <v>39</v>
      </c>
      <c r="G2050" s="8" t="s">
        <v>22</v>
      </c>
      <c r="H2050" s="7" t="s">
        <v>80</v>
      </c>
      <c r="I2050" s="9">
        <v>-349844</v>
      </c>
      <c r="J2050" s="9">
        <f>'[1]Rates for Discussion'!$D$3</f>
        <v>1045.7952862865941</v>
      </c>
      <c r="K2050" s="9">
        <f t="shared" si="81"/>
        <v>-182932.60306782363</v>
      </c>
      <c r="L2050" s="15"/>
      <c r="M2050" s="14" t="s">
        <v>191</v>
      </c>
      <c r="N2050" s="12"/>
      <c r="O2050" s="13"/>
      <c r="P2050" s="13"/>
      <c r="Q2050" s="13"/>
      <c r="R2050" s="13"/>
    </row>
    <row r="2051" spans="1:18" x14ac:dyDescent="0.2">
      <c r="A2051" s="7">
        <v>3226</v>
      </c>
      <c r="B2051" s="7">
        <v>2015</v>
      </c>
      <c r="C2051" s="7" t="s">
        <v>250</v>
      </c>
      <c r="D2051" s="8" t="s">
        <v>266</v>
      </c>
      <c r="E2051" s="8" t="s">
        <v>38</v>
      </c>
      <c r="F2051" s="7" t="s">
        <v>39</v>
      </c>
      <c r="G2051" s="8" t="s">
        <v>22</v>
      </c>
      <c r="H2051" s="7" t="s">
        <v>250</v>
      </c>
      <c r="I2051" s="9">
        <v>-7576</v>
      </c>
      <c r="J2051" s="9">
        <f>'[1]Rates for Discussion'!$D$3</f>
        <v>1045.7952862865941</v>
      </c>
      <c r="K2051" s="9">
        <f t="shared" si="81"/>
        <v>-3961.4725444536184</v>
      </c>
      <c r="L2051" s="15"/>
      <c r="M2051" s="14" t="s">
        <v>191</v>
      </c>
      <c r="N2051" s="12"/>
      <c r="O2051" s="13"/>
      <c r="P2051" s="13"/>
      <c r="Q2051" s="13"/>
      <c r="R2051" s="13"/>
    </row>
    <row r="2052" spans="1:18" x14ac:dyDescent="0.2">
      <c r="A2052" s="7">
        <v>3227</v>
      </c>
      <c r="B2052" s="7">
        <v>2015</v>
      </c>
      <c r="C2052" s="7" t="s">
        <v>251</v>
      </c>
      <c r="D2052" s="8" t="s">
        <v>266</v>
      </c>
      <c r="E2052" s="8" t="s">
        <v>38</v>
      </c>
      <c r="F2052" s="7" t="s">
        <v>39</v>
      </c>
      <c r="G2052" s="8" t="s">
        <v>22</v>
      </c>
      <c r="H2052" s="7" t="s">
        <v>251</v>
      </c>
      <c r="I2052" s="9">
        <v>-200</v>
      </c>
      <c r="J2052" s="9">
        <f>'[1]Rates for Discussion'!$D$3</f>
        <v>1045.7952862865941</v>
      </c>
      <c r="K2052" s="9">
        <f t="shared" si="81"/>
        <v>-104.5795286286594</v>
      </c>
      <c r="L2052" s="15"/>
      <c r="M2052" s="14" t="s">
        <v>191</v>
      </c>
      <c r="N2052" s="12"/>
      <c r="O2052" s="13"/>
      <c r="P2052" s="13"/>
      <c r="Q2052" s="13"/>
      <c r="R2052" s="13"/>
    </row>
    <row r="2053" spans="1:18" x14ac:dyDescent="0.2">
      <c r="A2053" s="7">
        <v>3228</v>
      </c>
      <c r="B2053" s="7">
        <v>2015</v>
      </c>
      <c r="C2053" s="7" t="s">
        <v>81</v>
      </c>
      <c r="D2053" s="8" t="s">
        <v>266</v>
      </c>
      <c r="E2053" s="8" t="s">
        <v>38</v>
      </c>
      <c r="F2053" s="7" t="s">
        <v>39</v>
      </c>
      <c r="G2053" s="8" t="s">
        <v>22</v>
      </c>
      <c r="H2053" s="7" t="s">
        <v>81</v>
      </c>
      <c r="I2053" s="9">
        <v>-15061</v>
      </c>
      <c r="J2053" s="9">
        <f>'[1]Rates for Discussion'!$D$3</f>
        <v>1045.7952862865941</v>
      </c>
      <c r="K2053" s="9">
        <f t="shared" si="81"/>
        <v>-7875.3614033811964</v>
      </c>
      <c r="L2053" s="15"/>
      <c r="M2053" s="14" t="s">
        <v>191</v>
      </c>
      <c r="N2053" s="12"/>
      <c r="O2053" s="13"/>
      <c r="P2053" s="13"/>
      <c r="Q2053" s="13"/>
      <c r="R2053" s="13"/>
    </row>
    <row r="2054" spans="1:18" x14ac:dyDescent="0.2">
      <c r="A2054" s="7">
        <v>3229</v>
      </c>
      <c r="B2054" s="7">
        <v>2015</v>
      </c>
      <c r="C2054" s="7" t="s">
        <v>253</v>
      </c>
      <c r="D2054" s="8" t="s">
        <v>266</v>
      </c>
      <c r="E2054" s="8" t="s">
        <v>38</v>
      </c>
      <c r="F2054" s="7" t="s">
        <v>39</v>
      </c>
      <c r="G2054" s="8" t="s">
        <v>22</v>
      </c>
      <c r="H2054" s="7" t="s">
        <v>253</v>
      </c>
      <c r="I2054" s="9">
        <v>-70877</v>
      </c>
      <c r="J2054" s="9">
        <f>'[1]Rates for Discussion'!$D$3</f>
        <v>1045.7952862865941</v>
      </c>
      <c r="K2054" s="9">
        <f t="shared" si="81"/>
        <v>-37061.416253067466</v>
      </c>
      <c r="L2054" s="15"/>
      <c r="M2054" s="14" t="s">
        <v>191</v>
      </c>
      <c r="N2054" s="12"/>
      <c r="O2054" s="13"/>
      <c r="P2054" s="13"/>
      <c r="Q2054" s="13"/>
      <c r="R2054" s="13"/>
    </row>
    <row r="2055" spans="1:18" x14ac:dyDescent="0.2">
      <c r="A2055" s="7">
        <v>3230</v>
      </c>
      <c r="B2055" s="7">
        <v>2015</v>
      </c>
      <c r="C2055" s="7" t="s">
        <v>254</v>
      </c>
      <c r="D2055" s="8" t="s">
        <v>266</v>
      </c>
      <c r="E2055" s="8" t="s">
        <v>38</v>
      </c>
      <c r="F2055" s="7" t="s">
        <v>39</v>
      </c>
      <c r="G2055" s="8" t="s">
        <v>22</v>
      </c>
      <c r="H2055" s="7" t="s">
        <v>254</v>
      </c>
      <c r="I2055" s="9">
        <v>-828</v>
      </c>
      <c r="J2055" s="9">
        <f>'[1]Rates for Discussion'!$D$3</f>
        <v>1045.7952862865941</v>
      </c>
      <c r="K2055" s="9">
        <f t="shared" si="81"/>
        <v>-432.95924852264994</v>
      </c>
      <c r="L2055" s="15"/>
      <c r="M2055" s="14" t="s">
        <v>191</v>
      </c>
      <c r="N2055" s="12"/>
      <c r="O2055" s="13"/>
      <c r="P2055" s="13"/>
      <c r="Q2055" s="13"/>
      <c r="R2055" s="13"/>
    </row>
    <row r="2056" spans="1:18" x14ac:dyDescent="0.2">
      <c r="A2056" s="7">
        <v>3231</v>
      </c>
      <c r="B2056" s="7">
        <v>2015</v>
      </c>
      <c r="C2056" s="7" t="s">
        <v>255</v>
      </c>
      <c r="D2056" s="8" t="s">
        <v>266</v>
      </c>
      <c r="E2056" s="8" t="s">
        <v>38</v>
      </c>
      <c r="F2056" s="7" t="s">
        <v>39</v>
      </c>
      <c r="G2056" s="8" t="s">
        <v>22</v>
      </c>
      <c r="H2056" s="7" t="s">
        <v>255</v>
      </c>
      <c r="I2056" s="9">
        <v>-41339</v>
      </c>
      <c r="J2056" s="9">
        <f>'[1]Rates for Discussion'!$D$3</f>
        <v>1045.7952862865941</v>
      </c>
      <c r="K2056" s="9">
        <f t="shared" si="81"/>
        <v>-21616.065669900756</v>
      </c>
      <c r="L2056" s="15"/>
      <c r="M2056" s="14" t="s">
        <v>191</v>
      </c>
      <c r="N2056" s="12"/>
      <c r="O2056" s="13"/>
      <c r="P2056" s="13"/>
      <c r="Q2056" s="13"/>
      <c r="R2056" s="13"/>
    </row>
    <row r="2057" spans="1:18" x14ac:dyDescent="0.2">
      <c r="A2057" s="7">
        <v>3232</v>
      </c>
      <c r="B2057" s="7">
        <v>2015</v>
      </c>
      <c r="C2057" s="7" t="s">
        <v>83</v>
      </c>
      <c r="D2057" s="8" t="s">
        <v>266</v>
      </c>
      <c r="E2057" s="8" t="s">
        <v>38</v>
      </c>
      <c r="F2057" s="7" t="s">
        <v>39</v>
      </c>
      <c r="G2057" s="8" t="s">
        <v>22</v>
      </c>
      <c r="H2057" s="7" t="s">
        <v>83</v>
      </c>
      <c r="I2057" s="9">
        <v>-637562</v>
      </c>
      <c r="J2057" s="9">
        <f>'[1]Rates for Discussion'!$D$3</f>
        <v>1045.7952862865941</v>
      </c>
      <c r="K2057" s="9">
        <f t="shared" si="81"/>
        <v>-333379.66715772677</v>
      </c>
      <c r="L2057" s="15"/>
      <c r="M2057" s="14" t="s">
        <v>191</v>
      </c>
      <c r="N2057" s="12"/>
      <c r="O2057" s="13"/>
      <c r="P2057" s="13"/>
      <c r="Q2057" s="13"/>
      <c r="R2057" s="13"/>
    </row>
    <row r="2058" spans="1:18" x14ac:dyDescent="0.2">
      <c r="A2058" s="7">
        <v>3233</v>
      </c>
      <c r="B2058" s="7">
        <v>2015</v>
      </c>
      <c r="C2058" s="7" t="s">
        <v>257</v>
      </c>
      <c r="D2058" s="8" t="s">
        <v>266</v>
      </c>
      <c r="E2058" s="8" t="s">
        <v>38</v>
      </c>
      <c r="F2058" s="7" t="s">
        <v>39</v>
      </c>
      <c r="G2058" s="8" t="s">
        <v>22</v>
      </c>
      <c r="H2058" s="7" t="s">
        <v>257</v>
      </c>
      <c r="I2058" s="9">
        <v>-7621</v>
      </c>
      <c r="J2058" s="9">
        <f>'[1]Rates for Discussion'!$D$3</f>
        <v>1045.7952862865941</v>
      </c>
      <c r="K2058" s="9">
        <f t="shared" si="81"/>
        <v>-3985.0029383950668</v>
      </c>
      <c r="L2058" s="15"/>
      <c r="M2058" s="14" t="s">
        <v>191</v>
      </c>
      <c r="N2058" s="12"/>
      <c r="O2058" s="13"/>
      <c r="P2058" s="13"/>
      <c r="Q2058" s="13"/>
      <c r="R2058" s="13"/>
    </row>
    <row r="2059" spans="1:18" x14ac:dyDescent="0.2">
      <c r="A2059" s="7">
        <v>3234</v>
      </c>
      <c r="B2059" s="7">
        <v>2015</v>
      </c>
      <c r="C2059" s="7" t="s">
        <v>260</v>
      </c>
      <c r="D2059" s="8" t="s">
        <v>266</v>
      </c>
      <c r="E2059" s="8" t="s">
        <v>38</v>
      </c>
      <c r="F2059" s="7" t="s">
        <v>39</v>
      </c>
      <c r="G2059" s="8" t="s">
        <v>22</v>
      </c>
      <c r="H2059" s="7" t="s">
        <v>260</v>
      </c>
      <c r="I2059" s="9">
        <v>-208</v>
      </c>
      <c r="J2059" s="9">
        <f>'[1]Rates for Discussion'!$D$3</f>
        <v>1045.7952862865941</v>
      </c>
      <c r="K2059" s="9">
        <f t="shared" si="81"/>
        <v>-108.76270977380578</v>
      </c>
      <c r="L2059" s="15"/>
      <c r="M2059" s="14" t="s">
        <v>191</v>
      </c>
      <c r="N2059" s="12"/>
      <c r="O2059" s="13"/>
      <c r="P2059" s="13"/>
      <c r="Q2059" s="13"/>
      <c r="R2059" s="13"/>
    </row>
    <row r="2060" spans="1:18" x14ac:dyDescent="0.2">
      <c r="A2060" s="7">
        <v>3235</v>
      </c>
      <c r="B2060" s="7">
        <v>2015</v>
      </c>
      <c r="C2060" s="7" t="s">
        <v>262</v>
      </c>
      <c r="D2060" s="8" t="s">
        <v>266</v>
      </c>
      <c r="E2060" s="8" t="s">
        <v>38</v>
      </c>
      <c r="F2060" s="7" t="s">
        <v>39</v>
      </c>
      <c r="G2060" s="8" t="s">
        <v>22</v>
      </c>
      <c r="H2060" s="7" t="s">
        <v>262</v>
      </c>
      <c r="I2060" s="9">
        <v>-1812075</v>
      </c>
      <c r="J2060" s="9">
        <f>'[1]Rates for Discussion'!$D$3</f>
        <v>1045.7952862865941</v>
      </c>
      <c r="K2060" s="9">
        <f t="shared" si="81"/>
        <v>-947529.74669889</v>
      </c>
      <c r="L2060" s="15"/>
      <c r="M2060" s="14" t="s">
        <v>191</v>
      </c>
      <c r="N2060" s="12"/>
      <c r="O2060" s="13"/>
      <c r="P2060" s="13"/>
      <c r="Q2060" s="13"/>
      <c r="R2060" s="13"/>
    </row>
    <row r="2061" spans="1:18" s="1" customFormat="1" ht="13.5" thickBot="1" x14ac:dyDescent="0.25">
      <c r="A2061" s="1">
        <v>3236</v>
      </c>
      <c r="B2061" s="1">
        <v>2015</v>
      </c>
      <c r="C2061" s="1" t="s">
        <v>263</v>
      </c>
      <c r="D2061" s="23" t="s">
        <v>266</v>
      </c>
      <c r="E2061" s="23" t="s">
        <v>38</v>
      </c>
      <c r="F2061" s="1" t="s">
        <v>39</v>
      </c>
      <c r="G2061" s="23" t="s">
        <v>22</v>
      </c>
      <c r="H2061" s="1" t="s">
        <v>263</v>
      </c>
      <c r="I2061" s="3">
        <v>-2</v>
      </c>
      <c r="J2061" s="3">
        <f>'[1]Rates for Discussion'!$D$3</f>
        <v>1045.7952862865941</v>
      </c>
      <c r="K2061" s="3">
        <f t="shared" si="81"/>
        <v>-1.045795286286594</v>
      </c>
      <c r="L2061" s="45"/>
      <c r="M2061" s="46" t="s">
        <v>191</v>
      </c>
      <c r="N2061" s="24"/>
      <c r="O2061" s="25"/>
      <c r="P2061" s="25"/>
      <c r="Q2061" s="25"/>
      <c r="R2061" s="25"/>
    </row>
    <row r="2062" spans="1:18" x14ac:dyDescent="0.2">
      <c r="A2062" s="26">
        <v>3237</v>
      </c>
      <c r="B2062" s="7">
        <v>2016</v>
      </c>
      <c r="C2062" s="27" t="s">
        <v>24</v>
      </c>
      <c r="D2062" s="27" t="s">
        <v>19</v>
      </c>
      <c r="E2062" s="8" t="s">
        <v>20</v>
      </c>
      <c r="F2062" s="28" t="s">
        <v>21</v>
      </c>
      <c r="G2062" s="8" t="s">
        <v>22</v>
      </c>
      <c r="H2062" s="27" t="s">
        <v>24</v>
      </c>
      <c r="I2062" s="9">
        <v>358832.6</v>
      </c>
      <c r="J2062" s="10">
        <v>0</v>
      </c>
      <c r="K2062" s="10">
        <f t="shared" ref="K2062:K2126" si="82">(J2062*I2062)/2000</f>
        <v>0</v>
      </c>
      <c r="L2062" s="9">
        <f>K2062*9071847</f>
        <v>0</v>
      </c>
      <c r="O2062" s="29"/>
      <c r="P2062" s="21"/>
      <c r="Q2062" s="29"/>
      <c r="R2062" s="21"/>
    </row>
    <row r="2063" spans="1:18" x14ac:dyDescent="0.2">
      <c r="A2063" s="7">
        <v>3238</v>
      </c>
      <c r="B2063" s="7">
        <v>2016</v>
      </c>
      <c r="C2063" s="27" t="s">
        <v>25</v>
      </c>
      <c r="D2063" s="27" t="s">
        <v>19</v>
      </c>
      <c r="E2063" s="8" t="s">
        <v>20</v>
      </c>
      <c r="F2063" s="28" t="s">
        <v>21</v>
      </c>
      <c r="G2063" s="8" t="s">
        <v>22</v>
      </c>
      <c r="H2063" s="27" t="s">
        <v>25</v>
      </c>
      <c r="I2063" s="9">
        <v>53046.2</v>
      </c>
      <c r="J2063" s="10">
        <v>0</v>
      </c>
      <c r="K2063" s="10">
        <f t="shared" si="82"/>
        <v>0</v>
      </c>
      <c r="L2063" s="9">
        <f>(I2063*J2063)/2204.623</f>
        <v>0</v>
      </c>
      <c r="M2063" s="30"/>
      <c r="O2063" s="29"/>
      <c r="P2063" s="21"/>
      <c r="Q2063" s="29"/>
      <c r="R2063" s="21"/>
    </row>
    <row r="2064" spans="1:18" x14ac:dyDescent="0.2">
      <c r="A2064" s="7">
        <v>3239</v>
      </c>
      <c r="B2064" s="7">
        <v>2016</v>
      </c>
      <c r="C2064" s="27" t="s">
        <v>26</v>
      </c>
      <c r="D2064" s="27" t="s">
        <v>19</v>
      </c>
      <c r="E2064" s="8" t="s">
        <v>20</v>
      </c>
      <c r="F2064" s="28" t="s">
        <v>21</v>
      </c>
      <c r="G2064" s="8" t="s">
        <v>22</v>
      </c>
      <c r="H2064" s="27" t="s">
        <v>26</v>
      </c>
      <c r="I2064" s="9">
        <v>152538</v>
      </c>
      <c r="J2064" s="10">
        <v>0</v>
      </c>
      <c r="K2064" s="10">
        <f t="shared" si="82"/>
        <v>0</v>
      </c>
      <c r="L2064" s="9">
        <f>(I2064*J2064)/2204.623</f>
        <v>0</v>
      </c>
      <c r="M2064" s="30"/>
      <c r="R2064" s="21"/>
    </row>
    <row r="2065" spans="1:18" x14ac:dyDescent="0.2">
      <c r="A2065" s="7">
        <v>3240</v>
      </c>
      <c r="B2065" s="7">
        <v>2016</v>
      </c>
      <c r="C2065" s="27" t="s">
        <v>27</v>
      </c>
      <c r="D2065" s="27" t="s">
        <v>19</v>
      </c>
      <c r="E2065" s="8" t="s">
        <v>20</v>
      </c>
      <c r="F2065" s="28" t="s">
        <v>21</v>
      </c>
      <c r="G2065" s="8" t="s">
        <v>22</v>
      </c>
      <c r="H2065" s="27" t="s">
        <v>27</v>
      </c>
      <c r="I2065" s="9">
        <v>369104.94</v>
      </c>
      <c r="J2065" s="10">
        <v>0</v>
      </c>
      <c r="K2065" s="10">
        <f t="shared" si="82"/>
        <v>0</v>
      </c>
      <c r="L2065" s="9">
        <f>(I2065*J2065)/2204.623</f>
        <v>0</v>
      </c>
      <c r="R2065" s="21"/>
    </row>
    <row r="2066" spans="1:18" x14ac:dyDescent="0.2">
      <c r="A2066" s="7">
        <v>3241</v>
      </c>
      <c r="B2066" s="7">
        <v>2016</v>
      </c>
      <c r="C2066" s="27" t="s">
        <v>55</v>
      </c>
      <c r="D2066" s="8" t="s">
        <v>56</v>
      </c>
      <c r="E2066" s="8" t="s">
        <v>20</v>
      </c>
      <c r="F2066" s="28" t="s">
        <v>57</v>
      </c>
      <c r="G2066" s="8" t="s">
        <v>22</v>
      </c>
      <c r="H2066" s="27" t="s">
        <v>55</v>
      </c>
      <c r="I2066" s="9">
        <v>1958039</v>
      </c>
      <c r="J2066" s="9">
        <f t="shared" ref="J2066:J2077" si="83">(K2066*2000)/I2066</f>
        <v>2336.8828001621491</v>
      </c>
      <c r="K2066" s="9">
        <f t="shared" ref="K2066:K2077" si="84">L2066*1.102311</f>
        <v>2287853.8305733469</v>
      </c>
      <c r="L2066" s="9">
        <v>2075506.6678762587</v>
      </c>
      <c r="M2066" s="11" t="s">
        <v>270</v>
      </c>
      <c r="R2066" s="21"/>
    </row>
    <row r="2067" spans="1:18" x14ac:dyDescent="0.2">
      <c r="A2067" s="7">
        <v>3242</v>
      </c>
      <c r="B2067" s="7">
        <v>2016</v>
      </c>
      <c r="C2067" s="27" t="s">
        <v>63</v>
      </c>
      <c r="D2067" s="8" t="s">
        <v>56</v>
      </c>
      <c r="E2067" s="8" t="s">
        <v>20</v>
      </c>
      <c r="F2067" s="28" t="s">
        <v>57</v>
      </c>
      <c r="G2067" s="8" t="s">
        <v>22</v>
      </c>
      <c r="H2067" s="27" t="s">
        <v>63</v>
      </c>
      <c r="I2067" s="9">
        <v>2571140</v>
      </c>
      <c r="J2067" s="9">
        <f t="shared" si="83"/>
        <v>2171.5638265088828</v>
      </c>
      <c r="K2067" s="9">
        <f t="shared" si="84"/>
        <v>2791697.3084450243</v>
      </c>
      <c r="L2067" s="9">
        <v>2532585.911276422</v>
      </c>
      <c r="M2067" s="11" t="s">
        <v>270</v>
      </c>
      <c r="R2067" s="21"/>
    </row>
    <row r="2068" spans="1:18" x14ac:dyDescent="0.2">
      <c r="A2068" s="7">
        <v>3243</v>
      </c>
      <c r="B2068" s="7">
        <v>2016</v>
      </c>
      <c r="C2068" s="27" t="s">
        <v>40</v>
      </c>
      <c r="D2068" s="8" t="s">
        <v>271</v>
      </c>
      <c r="E2068" s="8" t="s">
        <v>20</v>
      </c>
      <c r="F2068" s="31" t="s">
        <v>41</v>
      </c>
      <c r="G2068" s="8" t="s">
        <v>22</v>
      </c>
      <c r="H2068" s="27" t="s">
        <v>40</v>
      </c>
      <c r="I2068" s="9">
        <f>70580.4+141809.9</f>
        <v>212390.3</v>
      </c>
      <c r="J2068" s="9">
        <f t="shared" si="83"/>
        <v>1075.436710157667</v>
      </c>
      <c r="K2068" s="9">
        <f t="shared" si="84"/>
        <v>114206.16275069995</v>
      </c>
      <c r="L2068" s="9">
        <v>103606.11728513999</v>
      </c>
      <c r="R2068" s="21"/>
    </row>
    <row r="2069" spans="1:18" x14ac:dyDescent="0.2">
      <c r="A2069" s="7">
        <v>3244</v>
      </c>
      <c r="B2069" s="7">
        <v>2016</v>
      </c>
      <c r="C2069" s="27" t="s">
        <v>42</v>
      </c>
      <c r="D2069" s="8" t="s">
        <v>271</v>
      </c>
      <c r="E2069" s="8" t="s">
        <v>20</v>
      </c>
      <c r="F2069" s="31" t="s">
        <v>41</v>
      </c>
      <c r="G2069" s="8" t="s">
        <v>22</v>
      </c>
      <c r="H2069" s="27" t="s">
        <v>42</v>
      </c>
      <c r="I2069" s="9">
        <f>241740.638+499396.13</f>
        <v>741136.76800000004</v>
      </c>
      <c r="J2069" s="9">
        <f t="shared" si="83"/>
        <v>1052.3786961958094</v>
      </c>
      <c r="K2069" s="9">
        <f t="shared" si="84"/>
        <v>389978.27280530805</v>
      </c>
      <c r="L2069" s="9">
        <v>353782.43781048001</v>
      </c>
      <c r="R2069" s="21"/>
    </row>
    <row r="2070" spans="1:18" x14ac:dyDescent="0.2">
      <c r="A2070" s="7">
        <v>3245</v>
      </c>
      <c r="B2070" s="7">
        <v>2016</v>
      </c>
      <c r="C2070" s="27" t="s">
        <v>43</v>
      </c>
      <c r="D2070" s="8" t="s">
        <v>271</v>
      </c>
      <c r="E2070" s="8" t="s">
        <v>20</v>
      </c>
      <c r="F2070" s="31" t="s">
        <v>41</v>
      </c>
      <c r="G2070" s="8" t="s">
        <v>22</v>
      </c>
      <c r="H2070" s="27" t="s">
        <v>43</v>
      </c>
      <c r="I2070" s="9">
        <f>59113.459+358411.399</f>
        <v>417524.85800000001</v>
      </c>
      <c r="J2070" s="9">
        <f t="shared" si="83"/>
        <v>868.74358243637118</v>
      </c>
      <c r="K2070" s="9">
        <f t="shared" si="84"/>
        <v>181361.02044757857</v>
      </c>
      <c r="L2070" s="9">
        <v>164527.99658860211</v>
      </c>
      <c r="R2070" s="21"/>
    </row>
    <row r="2071" spans="1:18" x14ac:dyDescent="0.2">
      <c r="A2071" s="7">
        <v>3246</v>
      </c>
      <c r="B2071" s="7">
        <v>2016</v>
      </c>
      <c r="C2071" s="27" t="s">
        <v>47</v>
      </c>
      <c r="D2071" s="8" t="s">
        <v>271</v>
      </c>
      <c r="E2071" s="8" t="s">
        <v>20</v>
      </c>
      <c r="F2071" s="31" t="s">
        <v>41</v>
      </c>
      <c r="G2071" s="8" t="s">
        <v>22</v>
      </c>
      <c r="H2071" s="27" t="s">
        <v>47</v>
      </c>
      <c r="I2071" s="9">
        <f>365531+662944</f>
        <v>1028475</v>
      </c>
      <c r="J2071" s="9">
        <f t="shared" si="83"/>
        <v>825.04107853225662</v>
      </c>
      <c r="K2071" s="9">
        <f t="shared" si="84"/>
        <v>424267.06162173132</v>
      </c>
      <c r="L2071" s="9">
        <v>384888.71255184</v>
      </c>
      <c r="R2071" s="21"/>
    </row>
    <row r="2072" spans="1:18" x14ac:dyDescent="0.2">
      <c r="A2072" s="7">
        <v>3247</v>
      </c>
      <c r="B2072" s="7">
        <v>2016</v>
      </c>
      <c r="C2072" s="27" t="s">
        <v>51</v>
      </c>
      <c r="D2072" s="8" t="s">
        <v>271</v>
      </c>
      <c r="E2072" s="8" t="s">
        <v>20</v>
      </c>
      <c r="F2072" s="31" t="s">
        <v>41</v>
      </c>
      <c r="G2072" s="8" t="s">
        <v>22</v>
      </c>
      <c r="H2072" s="27" t="s">
        <v>51</v>
      </c>
      <c r="I2072" s="9">
        <f>393463.5+664483.3</f>
        <v>1057946.8</v>
      </c>
      <c r="J2072" s="9">
        <f t="shared" si="83"/>
        <v>902.32806474225731</v>
      </c>
      <c r="K2072" s="9">
        <f t="shared" si="84"/>
        <v>477307.54432213202</v>
      </c>
      <c r="L2072" s="9">
        <v>433006.24263219</v>
      </c>
      <c r="O2072" s="21"/>
      <c r="P2072" s="21"/>
      <c r="Q2072" s="21"/>
      <c r="R2072" s="21"/>
    </row>
    <row r="2073" spans="1:18" x14ac:dyDescent="0.2">
      <c r="A2073" s="7">
        <v>3248</v>
      </c>
      <c r="B2073" s="7">
        <v>2016</v>
      </c>
      <c r="C2073" s="27" t="s">
        <v>52</v>
      </c>
      <c r="D2073" s="8" t="s">
        <v>271</v>
      </c>
      <c r="E2073" s="8" t="s">
        <v>20</v>
      </c>
      <c r="F2073" s="31" t="s">
        <v>41</v>
      </c>
      <c r="G2073" s="8" t="s">
        <v>22</v>
      </c>
      <c r="H2073" s="27" t="s">
        <v>52</v>
      </c>
      <c r="I2073" s="9">
        <f>118114.3+276881.9</f>
        <v>394996.2</v>
      </c>
      <c r="J2073" s="9">
        <f t="shared" si="83"/>
        <v>1073.7249160133433</v>
      </c>
      <c r="K2073" s="9">
        <f t="shared" si="84"/>
        <v>212058.6308352949</v>
      </c>
      <c r="L2073" s="9">
        <v>192376.40814188999</v>
      </c>
      <c r="O2073" s="21"/>
      <c r="P2073" s="21"/>
      <c r="Q2073" s="21"/>
      <c r="R2073" s="21"/>
    </row>
    <row r="2074" spans="1:18" x14ac:dyDescent="0.2">
      <c r="A2074" s="7">
        <v>3249</v>
      </c>
      <c r="B2074" s="7">
        <v>2016</v>
      </c>
      <c r="C2074" s="27" t="s">
        <v>28</v>
      </c>
      <c r="D2074" s="8" t="s">
        <v>29</v>
      </c>
      <c r="E2074" s="8" t="s">
        <v>20</v>
      </c>
      <c r="F2074" s="31" t="s">
        <v>272</v>
      </c>
      <c r="G2074" s="8" t="s">
        <v>22</v>
      </c>
      <c r="H2074" s="27" t="s">
        <v>28</v>
      </c>
      <c r="I2074" s="9">
        <v>196.41</v>
      </c>
      <c r="J2074" s="10">
        <f t="shared" si="83"/>
        <v>1732.2011450560933</v>
      </c>
      <c r="K2074" s="10">
        <f t="shared" si="84"/>
        <v>170.11081345023362</v>
      </c>
      <c r="L2074" s="10">
        <v>154.32197760000003</v>
      </c>
      <c r="M2074" s="11" t="s">
        <v>36</v>
      </c>
      <c r="O2074" s="21"/>
      <c r="P2074" s="21"/>
      <c r="Q2074" s="21"/>
      <c r="R2074" s="21"/>
    </row>
    <row r="2075" spans="1:18" x14ac:dyDescent="0.2">
      <c r="A2075" s="7">
        <v>3253</v>
      </c>
      <c r="B2075" s="7">
        <v>2016</v>
      </c>
      <c r="C2075" s="27" t="s">
        <v>273</v>
      </c>
      <c r="D2075" s="8" t="s">
        <v>29</v>
      </c>
      <c r="E2075" s="8" t="s">
        <v>20</v>
      </c>
      <c r="F2075" s="31" t="s">
        <v>41</v>
      </c>
      <c r="G2075" s="8" t="s">
        <v>22</v>
      </c>
      <c r="H2075" s="27" t="s">
        <v>44</v>
      </c>
      <c r="I2075" s="9">
        <v>108950.5</v>
      </c>
      <c r="J2075" s="9">
        <f t="shared" si="83"/>
        <v>1751.4121464534605</v>
      </c>
      <c r="K2075" s="9">
        <f t="shared" si="84"/>
        <v>95408.614531088868</v>
      </c>
      <c r="L2075" s="9">
        <v>86553.263580866798</v>
      </c>
      <c r="O2075" s="21"/>
      <c r="P2075" s="21"/>
      <c r="Q2075" s="21"/>
      <c r="R2075" s="21"/>
    </row>
    <row r="2076" spans="1:18" x14ac:dyDescent="0.2">
      <c r="A2076" s="7">
        <v>3254</v>
      </c>
      <c r="B2076" s="7">
        <v>2016</v>
      </c>
      <c r="C2076" s="27" t="s">
        <v>45</v>
      </c>
      <c r="D2076" s="8" t="s">
        <v>29</v>
      </c>
      <c r="E2076" s="8" t="s">
        <v>20</v>
      </c>
      <c r="F2076" s="31" t="s">
        <v>41</v>
      </c>
      <c r="G2076" s="8" t="s">
        <v>22</v>
      </c>
      <c r="H2076" s="27" t="s">
        <v>45</v>
      </c>
      <c r="I2076" s="9">
        <v>136862.6</v>
      </c>
      <c r="J2076" s="9">
        <f t="shared" si="83"/>
        <v>1240.2361539035342</v>
      </c>
      <c r="K2076" s="9">
        <f t="shared" si="84"/>
        <v>84870.972318618922</v>
      </c>
      <c r="L2076" s="9">
        <v>76993.672673699999</v>
      </c>
      <c r="O2076" s="21"/>
      <c r="P2076" s="21"/>
      <c r="Q2076" s="21"/>
      <c r="R2076" s="21"/>
    </row>
    <row r="2077" spans="1:18" x14ac:dyDescent="0.2">
      <c r="A2077" s="7">
        <v>3255</v>
      </c>
      <c r="B2077" s="7">
        <v>2016</v>
      </c>
      <c r="C2077" s="27" t="s">
        <v>46</v>
      </c>
      <c r="D2077" s="8" t="s">
        <v>29</v>
      </c>
      <c r="E2077" s="8" t="s">
        <v>20</v>
      </c>
      <c r="F2077" s="31" t="s">
        <v>41</v>
      </c>
      <c r="G2077" s="8" t="s">
        <v>22</v>
      </c>
      <c r="H2077" s="27" t="s">
        <v>46</v>
      </c>
      <c r="I2077" s="9">
        <v>19942.310000000001</v>
      </c>
      <c r="J2077" s="9">
        <f t="shared" si="83"/>
        <v>3345.749389215272</v>
      </c>
      <c r="K2077" s="9">
        <f t="shared" si="84"/>
        <v>33360.985751020809</v>
      </c>
      <c r="L2077" s="9">
        <v>30264.585721289917</v>
      </c>
      <c r="O2077" s="21"/>
      <c r="P2077" s="21"/>
      <c r="Q2077" s="21"/>
      <c r="R2077" s="21"/>
    </row>
    <row r="2078" spans="1:18" x14ac:dyDescent="0.2">
      <c r="A2078" s="7">
        <v>3257</v>
      </c>
      <c r="B2078" s="7">
        <v>2016</v>
      </c>
      <c r="C2078" s="27" t="s">
        <v>48</v>
      </c>
      <c r="D2078" s="8" t="s">
        <v>29</v>
      </c>
      <c r="E2078" s="8" t="s">
        <v>20</v>
      </c>
      <c r="F2078" s="28" t="s">
        <v>21</v>
      </c>
      <c r="G2078" s="8" t="s">
        <v>22</v>
      </c>
      <c r="H2078" s="27" t="s">
        <v>48</v>
      </c>
      <c r="I2078" s="9">
        <v>417242.31400000001</v>
      </c>
      <c r="J2078" s="10">
        <v>0</v>
      </c>
      <c r="K2078" s="10">
        <f t="shared" si="82"/>
        <v>0</v>
      </c>
      <c r="L2078" s="9">
        <f>(I2078*J2078)/2204.623</f>
        <v>0</v>
      </c>
      <c r="O2078" s="21"/>
      <c r="P2078" s="21"/>
      <c r="Q2078" s="21"/>
      <c r="R2078" s="21"/>
    </row>
    <row r="2079" spans="1:18" x14ac:dyDescent="0.2">
      <c r="A2079" s="7">
        <v>3258</v>
      </c>
      <c r="B2079" s="7">
        <v>2016</v>
      </c>
      <c r="C2079" s="27" t="s">
        <v>50</v>
      </c>
      <c r="D2079" s="8" t="s">
        <v>29</v>
      </c>
      <c r="E2079" s="8" t="s">
        <v>20</v>
      </c>
      <c r="F2079" s="28" t="s">
        <v>21</v>
      </c>
      <c r="G2079" s="8" t="s">
        <v>22</v>
      </c>
      <c r="H2079" s="27" t="s">
        <v>50</v>
      </c>
      <c r="I2079" s="9">
        <v>873260.06099999999</v>
      </c>
      <c r="J2079" s="10">
        <v>0</v>
      </c>
      <c r="K2079" s="10">
        <f t="shared" si="82"/>
        <v>0</v>
      </c>
      <c r="L2079" s="9">
        <f>(I2079*J2079)/2204.623</f>
        <v>0</v>
      </c>
      <c r="M2079" s="30"/>
      <c r="O2079" s="21"/>
      <c r="P2079" s="21"/>
      <c r="Q2079" s="21"/>
      <c r="R2079" s="21"/>
    </row>
    <row r="2080" spans="1:18" x14ac:dyDescent="0.2">
      <c r="A2080" s="7">
        <v>3261</v>
      </c>
      <c r="B2080" s="7">
        <v>2016</v>
      </c>
      <c r="C2080" s="27" t="s">
        <v>53</v>
      </c>
      <c r="D2080" s="8" t="s">
        <v>29</v>
      </c>
      <c r="E2080" s="8" t="s">
        <v>20</v>
      </c>
      <c r="F2080" s="31" t="s">
        <v>41</v>
      </c>
      <c r="G2080" s="8" t="s">
        <v>22</v>
      </c>
      <c r="H2080" s="27" t="s">
        <v>53</v>
      </c>
      <c r="I2080" s="9">
        <v>33783.050000000003</v>
      </c>
      <c r="J2080" s="9">
        <f>(K2080*2000)/I2080</f>
        <v>2930.2857219472094</v>
      </c>
      <c r="K2080" s="9">
        <f>L2080*1.102311</f>
        <v>49496.99452941434</v>
      </c>
      <c r="L2080" s="9">
        <v>44902.930778531954</v>
      </c>
      <c r="O2080" s="21"/>
      <c r="P2080" s="21"/>
      <c r="Q2080" s="21"/>
      <c r="R2080" s="21"/>
    </row>
    <row r="2081" spans="1:18" x14ac:dyDescent="0.2">
      <c r="A2081" s="7">
        <v>3262</v>
      </c>
      <c r="B2081" s="7">
        <v>2016</v>
      </c>
      <c r="C2081" s="27" t="s">
        <v>54</v>
      </c>
      <c r="D2081" s="8" t="s">
        <v>29</v>
      </c>
      <c r="E2081" s="8" t="s">
        <v>20</v>
      </c>
      <c r="F2081" s="28" t="s">
        <v>21</v>
      </c>
      <c r="G2081" s="8" t="s">
        <v>22</v>
      </c>
      <c r="H2081" s="27" t="s">
        <v>54</v>
      </c>
      <c r="I2081" s="9">
        <v>672199.75300000003</v>
      </c>
      <c r="J2081" s="10">
        <v>0</v>
      </c>
      <c r="K2081" s="10">
        <f t="shared" si="82"/>
        <v>0</v>
      </c>
      <c r="L2081" s="9">
        <f t="shared" ref="L2081:L2117" si="85">(I2081*J2081)/2204.623</f>
        <v>0</v>
      </c>
      <c r="O2081" s="21"/>
      <c r="P2081" s="21"/>
      <c r="Q2081" s="21"/>
      <c r="R2081" s="21"/>
    </row>
    <row r="2082" spans="1:18" x14ac:dyDescent="0.2">
      <c r="A2082" s="7">
        <v>3263</v>
      </c>
      <c r="B2082" s="7">
        <v>2016</v>
      </c>
      <c r="C2082" s="27" t="s">
        <v>89</v>
      </c>
      <c r="D2082" s="27" t="s">
        <v>90</v>
      </c>
      <c r="E2082" s="8" t="s">
        <v>91</v>
      </c>
      <c r="F2082" s="27" t="s">
        <v>21</v>
      </c>
      <c r="G2082" s="8" t="s">
        <v>22</v>
      </c>
      <c r="H2082" s="27" t="s">
        <v>89</v>
      </c>
      <c r="I2082" s="9">
        <v>147.732</v>
      </c>
      <c r="J2082" s="10">
        <v>0</v>
      </c>
      <c r="K2082" s="10">
        <f t="shared" si="82"/>
        <v>0</v>
      </c>
      <c r="L2082" s="9">
        <f t="shared" si="85"/>
        <v>0</v>
      </c>
      <c r="O2082" s="21"/>
      <c r="P2082" s="21"/>
      <c r="Q2082" s="21"/>
      <c r="R2082" s="21"/>
    </row>
    <row r="2083" spans="1:18" x14ac:dyDescent="0.2">
      <c r="A2083" s="7">
        <v>3264</v>
      </c>
      <c r="B2083" s="7">
        <v>2016</v>
      </c>
      <c r="C2083" s="27" t="s">
        <v>94</v>
      </c>
      <c r="D2083" s="27" t="s">
        <v>90</v>
      </c>
      <c r="E2083" s="8" t="s">
        <v>91</v>
      </c>
      <c r="F2083" s="27" t="s">
        <v>39</v>
      </c>
      <c r="G2083" s="8" t="s">
        <v>22</v>
      </c>
      <c r="H2083" s="27" t="s">
        <v>94</v>
      </c>
      <c r="I2083" s="9">
        <v>19758.352999999999</v>
      </c>
      <c r="J2083" s="32">
        <v>1001.857310365237</v>
      </c>
      <c r="K2083" s="10">
        <f t="shared" si="82"/>
        <v>9897.525196913457</v>
      </c>
      <c r="L2083" s="9">
        <f t="shared" si="85"/>
        <v>8978.8822822890415</v>
      </c>
      <c r="M2083" s="11" t="s">
        <v>93</v>
      </c>
      <c r="O2083" s="21"/>
      <c r="P2083" s="21"/>
      <c r="Q2083" s="21"/>
      <c r="R2083" s="21"/>
    </row>
    <row r="2084" spans="1:18" x14ac:dyDescent="0.2">
      <c r="A2084" s="7">
        <v>3265</v>
      </c>
      <c r="B2084" s="7">
        <v>2016</v>
      </c>
      <c r="C2084" s="27" t="s">
        <v>95</v>
      </c>
      <c r="D2084" s="27" t="s">
        <v>90</v>
      </c>
      <c r="E2084" s="8" t="s">
        <v>91</v>
      </c>
      <c r="F2084" s="27" t="s">
        <v>21</v>
      </c>
      <c r="G2084" s="8" t="s">
        <v>22</v>
      </c>
      <c r="H2084" s="27" t="s">
        <v>95</v>
      </c>
      <c r="I2084" s="9">
        <v>5.2510000000000003</v>
      </c>
      <c r="J2084" s="10">
        <v>0</v>
      </c>
      <c r="K2084" s="10">
        <f t="shared" si="82"/>
        <v>0</v>
      </c>
      <c r="L2084" s="9">
        <f t="shared" si="85"/>
        <v>0</v>
      </c>
      <c r="O2084" s="21"/>
      <c r="P2084" s="21"/>
      <c r="Q2084" s="21"/>
      <c r="R2084" s="21"/>
    </row>
    <row r="2085" spans="1:18" x14ac:dyDescent="0.2">
      <c r="A2085" s="7">
        <v>3266</v>
      </c>
      <c r="B2085" s="7">
        <v>2016</v>
      </c>
      <c r="C2085" s="27" t="s">
        <v>97</v>
      </c>
      <c r="D2085" s="27" t="s">
        <v>90</v>
      </c>
      <c r="E2085" s="8" t="s">
        <v>91</v>
      </c>
      <c r="F2085" s="27" t="s">
        <v>21</v>
      </c>
      <c r="G2085" s="8" t="s">
        <v>22</v>
      </c>
      <c r="H2085" s="27" t="s">
        <v>97</v>
      </c>
      <c r="I2085" s="9">
        <v>12262.769</v>
      </c>
      <c r="J2085" s="10">
        <v>0</v>
      </c>
      <c r="K2085" s="10">
        <f t="shared" si="82"/>
        <v>0</v>
      </c>
      <c r="L2085" s="9">
        <f t="shared" si="85"/>
        <v>0</v>
      </c>
      <c r="O2085" s="21"/>
      <c r="P2085" s="21"/>
      <c r="Q2085" s="21"/>
      <c r="R2085" s="21"/>
    </row>
    <row r="2086" spans="1:18" x14ac:dyDescent="0.2">
      <c r="A2086" s="7">
        <v>3267</v>
      </c>
      <c r="B2086" s="7">
        <v>2016</v>
      </c>
      <c r="C2086" s="27" t="s">
        <v>98</v>
      </c>
      <c r="D2086" s="27" t="s">
        <v>90</v>
      </c>
      <c r="E2086" s="8" t="s">
        <v>91</v>
      </c>
      <c r="F2086" s="27" t="s">
        <v>99</v>
      </c>
      <c r="G2086" s="8" t="s">
        <v>22</v>
      </c>
      <c r="H2086" s="27" t="s">
        <v>98</v>
      </c>
      <c r="I2086" s="9">
        <v>-2580</v>
      </c>
      <c r="J2086" s="10">
        <v>0</v>
      </c>
      <c r="K2086" s="10">
        <f t="shared" si="82"/>
        <v>0</v>
      </c>
      <c r="L2086" s="9">
        <f t="shared" si="85"/>
        <v>0</v>
      </c>
      <c r="M2086" s="11" t="s">
        <v>274</v>
      </c>
      <c r="O2086" s="21"/>
      <c r="P2086" s="21"/>
      <c r="Q2086" s="21"/>
      <c r="R2086" s="21"/>
    </row>
    <row r="2087" spans="1:18" x14ac:dyDescent="0.2">
      <c r="A2087" s="7">
        <v>3268</v>
      </c>
      <c r="B2087" s="7">
        <v>2016</v>
      </c>
      <c r="C2087" s="27" t="s">
        <v>69</v>
      </c>
      <c r="D2087" s="27" t="s">
        <v>90</v>
      </c>
      <c r="E2087" s="8" t="s">
        <v>91</v>
      </c>
      <c r="F2087" s="27" t="s">
        <v>21</v>
      </c>
      <c r="G2087" s="8" t="s">
        <v>22</v>
      </c>
      <c r="H2087" s="27" t="s">
        <v>69</v>
      </c>
      <c r="I2087" s="9">
        <v>7084</v>
      </c>
      <c r="J2087" s="10">
        <v>0</v>
      </c>
      <c r="K2087" s="10">
        <f t="shared" si="82"/>
        <v>0</v>
      </c>
      <c r="L2087" s="9">
        <f t="shared" si="85"/>
        <v>0</v>
      </c>
      <c r="O2087" s="21"/>
      <c r="P2087" s="21"/>
      <c r="Q2087" s="21"/>
      <c r="R2087" s="21"/>
    </row>
    <row r="2088" spans="1:18" x14ac:dyDescent="0.2">
      <c r="A2088" s="7">
        <v>3269</v>
      </c>
      <c r="B2088" s="7">
        <v>2016</v>
      </c>
      <c r="C2088" s="27" t="s">
        <v>103</v>
      </c>
      <c r="D2088" s="27" t="s">
        <v>90</v>
      </c>
      <c r="E2088" s="8" t="s">
        <v>91</v>
      </c>
      <c r="F2088" s="27" t="s">
        <v>39</v>
      </c>
      <c r="G2088" s="8" t="s">
        <v>22</v>
      </c>
      <c r="H2088" s="27" t="s">
        <v>103</v>
      </c>
      <c r="I2088" s="9">
        <v>398392</v>
      </c>
      <c r="J2088" s="32">
        <v>1001.857310365237</v>
      </c>
      <c r="K2088" s="10">
        <f t="shared" si="82"/>
        <v>199565.96879551376</v>
      </c>
      <c r="L2088" s="9">
        <f t="shared" si="85"/>
        <v>181043.17046090306</v>
      </c>
      <c r="M2088" s="11" t="s">
        <v>93</v>
      </c>
      <c r="O2088" s="21"/>
      <c r="P2088" s="21"/>
      <c r="Q2088" s="21"/>
      <c r="R2088" s="21"/>
    </row>
    <row r="2089" spans="1:18" x14ac:dyDescent="0.2">
      <c r="A2089" s="7">
        <v>3270</v>
      </c>
      <c r="B2089" s="7">
        <v>2016</v>
      </c>
      <c r="C2089" s="27" t="s">
        <v>105</v>
      </c>
      <c r="D2089" s="27" t="s">
        <v>90</v>
      </c>
      <c r="E2089" s="8" t="s">
        <v>91</v>
      </c>
      <c r="F2089" s="27" t="s">
        <v>21</v>
      </c>
      <c r="G2089" s="8" t="s">
        <v>22</v>
      </c>
      <c r="H2089" s="27" t="s">
        <v>105</v>
      </c>
      <c r="I2089" s="9">
        <v>28.61</v>
      </c>
      <c r="J2089" s="10">
        <v>0</v>
      </c>
      <c r="K2089" s="10">
        <f t="shared" si="82"/>
        <v>0</v>
      </c>
      <c r="L2089" s="9">
        <f t="shared" si="85"/>
        <v>0</v>
      </c>
      <c r="O2089" s="21"/>
      <c r="P2089" s="21"/>
      <c r="Q2089" s="21"/>
      <c r="R2089" s="21"/>
    </row>
    <row r="2090" spans="1:18" x14ac:dyDescent="0.2">
      <c r="A2090" s="7">
        <v>3271</v>
      </c>
      <c r="B2090" s="7">
        <v>2016</v>
      </c>
      <c r="C2090" s="27" t="s">
        <v>106</v>
      </c>
      <c r="D2090" s="27" t="s">
        <v>90</v>
      </c>
      <c r="E2090" s="8" t="s">
        <v>91</v>
      </c>
      <c r="F2090" s="27" t="s">
        <v>21</v>
      </c>
      <c r="G2090" s="8" t="s">
        <v>22</v>
      </c>
      <c r="H2090" s="27" t="s">
        <v>106</v>
      </c>
      <c r="I2090" s="9">
        <v>2313083</v>
      </c>
      <c r="J2090" s="10">
        <v>0</v>
      </c>
      <c r="K2090" s="10">
        <f t="shared" si="82"/>
        <v>0</v>
      </c>
      <c r="L2090" s="9">
        <f t="shared" si="85"/>
        <v>0</v>
      </c>
      <c r="O2090" s="21"/>
      <c r="P2090" s="21"/>
      <c r="Q2090" s="21"/>
      <c r="R2090" s="21"/>
    </row>
    <row r="2091" spans="1:18" x14ac:dyDescent="0.2">
      <c r="A2091" s="7">
        <v>3272</v>
      </c>
      <c r="B2091" s="7">
        <v>2016</v>
      </c>
      <c r="C2091" s="27" t="s">
        <v>107</v>
      </c>
      <c r="D2091" s="27" t="s">
        <v>90</v>
      </c>
      <c r="E2091" s="8" t="s">
        <v>91</v>
      </c>
      <c r="F2091" s="27" t="s">
        <v>21</v>
      </c>
      <c r="G2091" s="8" t="s">
        <v>22</v>
      </c>
      <c r="H2091" s="27" t="s">
        <v>107</v>
      </c>
      <c r="I2091" s="9">
        <v>-39689</v>
      </c>
      <c r="J2091" s="10">
        <v>0</v>
      </c>
      <c r="K2091" s="10">
        <f t="shared" si="82"/>
        <v>0</v>
      </c>
      <c r="L2091" s="9">
        <f t="shared" si="85"/>
        <v>0</v>
      </c>
      <c r="O2091" s="21"/>
      <c r="P2091" s="21"/>
      <c r="Q2091" s="21"/>
      <c r="R2091" s="21"/>
    </row>
    <row r="2092" spans="1:18" x14ac:dyDescent="0.2">
      <c r="A2092" s="7">
        <v>3273</v>
      </c>
      <c r="B2092" s="7">
        <v>2016</v>
      </c>
      <c r="C2092" s="27" t="s">
        <v>108</v>
      </c>
      <c r="D2092" s="27" t="s">
        <v>90</v>
      </c>
      <c r="E2092" s="8" t="s">
        <v>91</v>
      </c>
      <c r="F2092" s="27" t="s">
        <v>21</v>
      </c>
      <c r="G2092" s="8" t="s">
        <v>22</v>
      </c>
      <c r="H2092" s="27" t="s">
        <v>108</v>
      </c>
      <c r="I2092" s="9">
        <v>-82394</v>
      </c>
      <c r="J2092" s="10">
        <v>0</v>
      </c>
      <c r="K2092" s="10">
        <f t="shared" si="82"/>
        <v>0</v>
      </c>
      <c r="L2092" s="9">
        <f t="shared" si="85"/>
        <v>0</v>
      </c>
      <c r="O2092" s="21"/>
      <c r="P2092" s="21"/>
      <c r="Q2092" s="21"/>
      <c r="R2092" s="21"/>
    </row>
    <row r="2093" spans="1:18" x14ac:dyDescent="0.2">
      <c r="A2093" s="7">
        <v>3274</v>
      </c>
      <c r="B2093" s="7">
        <v>2016</v>
      </c>
      <c r="C2093" s="27" t="s">
        <v>110</v>
      </c>
      <c r="D2093" s="27" t="s">
        <v>90</v>
      </c>
      <c r="E2093" s="8" t="s">
        <v>91</v>
      </c>
      <c r="F2093" s="27" t="s">
        <v>21</v>
      </c>
      <c r="G2093" s="8" t="s">
        <v>22</v>
      </c>
      <c r="H2093" s="27" t="s">
        <v>110</v>
      </c>
      <c r="I2093" s="9">
        <v>1120584</v>
      </c>
      <c r="J2093" s="10">
        <v>0</v>
      </c>
      <c r="K2093" s="10">
        <f t="shared" si="82"/>
        <v>0</v>
      </c>
      <c r="L2093" s="9">
        <f t="shared" si="85"/>
        <v>0</v>
      </c>
      <c r="O2093" s="21"/>
      <c r="P2093" s="21"/>
      <c r="Q2093" s="21"/>
      <c r="R2093" s="21"/>
    </row>
    <row r="2094" spans="1:18" x14ac:dyDescent="0.2">
      <c r="A2094" s="7">
        <v>3275</v>
      </c>
      <c r="B2094" s="7">
        <v>2016</v>
      </c>
      <c r="C2094" s="27" t="s">
        <v>111</v>
      </c>
      <c r="D2094" s="27" t="s">
        <v>90</v>
      </c>
      <c r="E2094" s="8" t="s">
        <v>91</v>
      </c>
      <c r="F2094" s="27" t="s">
        <v>21</v>
      </c>
      <c r="G2094" s="8" t="s">
        <v>22</v>
      </c>
      <c r="H2094" s="27" t="s">
        <v>111</v>
      </c>
      <c r="I2094" s="9">
        <v>4644.826</v>
      </c>
      <c r="J2094" s="10">
        <v>0</v>
      </c>
      <c r="K2094" s="10">
        <f t="shared" si="82"/>
        <v>0</v>
      </c>
      <c r="L2094" s="9">
        <f t="shared" si="85"/>
        <v>0</v>
      </c>
      <c r="O2094" s="21"/>
      <c r="P2094" s="21"/>
      <c r="Q2094" s="21"/>
      <c r="R2094" s="21"/>
    </row>
    <row r="2095" spans="1:18" x14ac:dyDescent="0.2">
      <c r="A2095" s="7">
        <v>3276</v>
      </c>
      <c r="B2095" s="7">
        <v>2016</v>
      </c>
      <c r="C2095" s="27" t="s">
        <v>113</v>
      </c>
      <c r="D2095" s="27" t="s">
        <v>90</v>
      </c>
      <c r="E2095" s="8" t="s">
        <v>91</v>
      </c>
      <c r="F2095" s="27" t="s">
        <v>21</v>
      </c>
      <c r="G2095" s="8" t="s">
        <v>22</v>
      </c>
      <c r="H2095" s="27" t="s">
        <v>113</v>
      </c>
      <c r="I2095" s="9">
        <v>4514.4679999999998</v>
      </c>
      <c r="J2095" s="10">
        <v>0</v>
      </c>
      <c r="K2095" s="10">
        <f t="shared" si="82"/>
        <v>0</v>
      </c>
      <c r="L2095" s="9">
        <f t="shared" si="85"/>
        <v>0</v>
      </c>
      <c r="O2095" s="21"/>
      <c r="P2095" s="21"/>
      <c r="Q2095" s="21"/>
      <c r="R2095" s="21"/>
    </row>
    <row r="2096" spans="1:18" x14ac:dyDescent="0.2">
      <c r="A2096" s="7">
        <v>3277</v>
      </c>
      <c r="B2096" s="7">
        <v>2016</v>
      </c>
      <c r="C2096" s="27" t="s">
        <v>114</v>
      </c>
      <c r="D2096" s="27" t="s">
        <v>90</v>
      </c>
      <c r="E2096" s="8" t="s">
        <v>91</v>
      </c>
      <c r="F2096" s="27" t="s">
        <v>21</v>
      </c>
      <c r="G2096" s="8" t="s">
        <v>22</v>
      </c>
      <c r="H2096" s="27" t="s">
        <v>114</v>
      </c>
      <c r="I2096" s="9">
        <v>5137.9570000000003</v>
      </c>
      <c r="J2096" s="10">
        <v>0</v>
      </c>
      <c r="K2096" s="10">
        <f t="shared" si="82"/>
        <v>0</v>
      </c>
      <c r="L2096" s="9">
        <f t="shared" si="85"/>
        <v>0</v>
      </c>
      <c r="O2096" s="21"/>
      <c r="P2096" s="21"/>
      <c r="Q2096" s="21"/>
      <c r="R2096" s="21"/>
    </row>
    <row r="2097" spans="1:19" x14ac:dyDescent="0.2">
      <c r="A2097" s="7">
        <v>3278</v>
      </c>
      <c r="B2097" s="7">
        <v>2016</v>
      </c>
      <c r="C2097" s="27" t="s">
        <v>116</v>
      </c>
      <c r="D2097" s="27" t="s">
        <v>90</v>
      </c>
      <c r="E2097" s="8" t="s">
        <v>91</v>
      </c>
      <c r="F2097" s="27" t="s">
        <v>21</v>
      </c>
      <c r="G2097" s="8" t="s">
        <v>22</v>
      </c>
      <c r="H2097" s="27" t="s">
        <v>116</v>
      </c>
      <c r="I2097" s="9">
        <v>60243</v>
      </c>
      <c r="J2097" s="10">
        <v>0</v>
      </c>
      <c r="K2097" s="10">
        <f t="shared" si="82"/>
        <v>0</v>
      </c>
      <c r="L2097" s="9">
        <f t="shared" si="85"/>
        <v>0</v>
      </c>
      <c r="O2097" s="21"/>
      <c r="P2097" s="21"/>
      <c r="Q2097" s="21"/>
      <c r="R2097" s="21"/>
    </row>
    <row r="2098" spans="1:19" x14ac:dyDescent="0.2">
      <c r="A2098" s="7">
        <v>3279</v>
      </c>
      <c r="B2098" s="7">
        <v>2016</v>
      </c>
      <c r="C2098" s="27" t="s">
        <v>118</v>
      </c>
      <c r="D2098" s="27" t="s">
        <v>90</v>
      </c>
      <c r="E2098" s="8" t="s">
        <v>91</v>
      </c>
      <c r="F2098" s="27" t="s">
        <v>21</v>
      </c>
      <c r="G2098" s="8" t="s">
        <v>22</v>
      </c>
      <c r="H2098" s="27" t="s">
        <v>118</v>
      </c>
      <c r="I2098" s="9">
        <v>59.14</v>
      </c>
      <c r="J2098" s="10">
        <v>0</v>
      </c>
      <c r="K2098" s="10">
        <f t="shared" si="82"/>
        <v>0</v>
      </c>
      <c r="L2098" s="9">
        <f t="shared" si="85"/>
        <v>0</v>
      </c>
      <c r="O2098" s="21"/>
      <c r="P2098" s="21"/>
      <c r="Q2098" s="21"/>
      <c r="R2098" s="21"/>
    </row>
    <row r="2099" spans="1:19" x14ac:dyDescent="0.2">
      <c r="A2099" s="7">
        <v>3280</v>
      </c>
      <c r="B2099" s="7">
        <v>2016</v>
      </c>
      <c r="C2099" s="27" t="s">
        <v>120</v>
      </c>
      <c r="D2099" s="27" t="s">
        <v>90</v>
      </c>
      <c r="E2099" s="8" t="s">
        <v>91</v>
      </c>
      <c r="F2099" s="27" t="s">
        <v>41</v>
      </c>
      <c r="G2099" s="8" t="s">
        <v>22</v>
      </c>
      <c r="H2099" s="27" t="s">
        <v>120</v>
      </c>
      <c r="I2099" s="9">
        <v>200</v>
      </c>
      <c r="J2099" s="10">
        <f>R2099</f>
        <v>807.0783351867201</v>
      </c>
      <c r="K2099" s="17">
        <f>(+I2099*J2099)/2000</f>
        <v>80.707833518672004</v>
      </c>
      <c r="L2099" s="9">
        <f t="shared" si="85"/>
        <v>73.216902407960006</v>
      </c>
      <c r="M2099" s="11" t="s">
        <v>121</v>
      </c>
      <c r="N2099" s="20">
        <v>5.8439999999999999E-2</v>
      </c>
      <c r="O2099" s="21">
        <v>16763165</v>
      </c>
      <c r="P2099" s="21">
        <f>(O2099*N2099)</f>
        <v>979639.36259999999</v>
      </c>
      <c r="Q2099" s="21">
        <v>2427619.0299999998</v>
      </c>
      <c r="R2099" s="21">
        <f>(P2099*2000)/Q2099</f>
        <v>807.0783351867201</v>
      </c>
      <c r="S2099" s="7" t="s">
        <v>122</v>
      </c>
    </row>
    <row r="2100" spans="1:19" x14ac:dyDescent="0.2">
      <c r="A2100" s="7">
        <v>3281</v>
      </c>
      <c r="B2100" s="7">
        <v>2016</v>
      </c>
      <c r="C2100" s="27" t="s">
        <v>123</v>
      </c>
      <c r="D2100" s="27" t="s">
        <v>90</v>
      </c>
      <c r="E2100" s="8" t="s">
        <v>91</v>
      </c>
      <c r="F2100" s="27" t="s">
        <v>21</v>
      </c>
      <c r="G2100" s="8" t="s">
        <v>22</v>
      </c>
      <c r="H2100" s="27" t="s">
        <v>123</v>
      </c>
      <c r="I2100" s="9">
        <v>126694</v>
      </c>
      <c r="J2100" s="10">
        <v>0</v>
      </c>
      <c r="K2100" s="10">
        <f t="shared" si="82"/>
        <v>0</v>
      </c>
      <c r="L2100" s="9">
        <f t="shared" si="85"/>
        <v>0</v>
      </c>
      <c r="O2100" s="21"/>
      <c r="P2100" s="21"/>
      <c r="Q2100" s="21"/>
      <c r="R2100" s="21"/>
    </row>
    <row r="2101" spans="1:19" x14ac:dyDescent="0.2">
      <c r="A2101" s="7">
        <v>3282</v>
      </c>
      <c r="B2101" s="7">
        <v>2016</v>
      </c>
      <c r="C2101" s="27" t="s">
        <v>124</v>
      </c>
      <c r="D2101" s="27" t="s">
        <v>90</v>
      </c>
      <c r="E2101" s="8" t="s">
        <v>91</v>
      </c>
      <c r="F2101" s="27" t="s">
        <v>21</v>
      </c>
      <c r="G2101" s="8" t="s">
        <v>22</v>
      </c>
      <c r="H2101" s="27" t="s">
        <v>124</v>
      </c>
      <c r="I2101" s="9">
        <v>128.57599999999999</v>
      </c>
      <c r="J2101" s="10">
        <v>0</v>
      </c>
      <c r="K2101" s="10">
        <f t="shared" si="82"/>
        <v>0</v>
      </c>
      <c r="L2101" s="9">
        <f t="shared" si="85"/>
        <v>0</v>
      </c>
      <c r="O2101" s="21"/>
      <c r="P2101" s="21"/>
      <c r="Q2101" s="21"/>
      <c r="R2101" s="21"/>
    </row>
    <row r="2102" spans="1:19" x14ac:dyDescent="0.2">
      <c r="A2102" s="7">
        <v>3283</v>
      </c>
      <c r="B2102" s="7">
        <v>2016</v>
      </c>
      <c r="C2102" s="27" t="s">
        <v>131</v>
      </c>
      <c r="D2102" s="27" t="s">
        <v>90</v>
      </c>
      <c r="E2102" s="8" t="s">
        <v>91</v>
      </c>
      <c r="F2102" s="27" t="s">
        <v>21</v>
      </c>
      <c r="G2102" s="8" t="s">
        <v>22</v>
      </c>
      <c r="H2102" s="27" t="s">
        <v>131</v>
      </c>
      <c r="I2102" s="9">
        <v>4372.0810000000001</v>
      </c>
      <c r="J2102" s="10">
        <v>0</v>
      </c>
      <c r="K2102" s="10">
        <f t="shared" si="82"/>
        <v>0</v>
      </c>
      <c r="L2102" s="9">
        <f t="shared" si="85"/>
        <v>0</v>
      </c>
      <c r="O2102" s="21"/>
      <c r="P2102" s="21"/>
      <c r="Q2102" s="21"/>
      <c r="R2102" s="21"/>
    </row>
    <row r="2103" spans="1:19" x14ac:dyDescent="0.2">
      <c r="A2103" s="7">
        <v>3284</v>
      </c>
      <c r="B2103" s="7">
        <v>2016</v>
      </c>
      <c r="C2103" s="27" t="s">
        <v>133</v>
      </c>
      <c r="D2103" s="27" t="s">
        <v>90</v>
      </c>
      <c r="E2103" s="8" t="s">
        <v>91</v>
      </c>
      <c r="F2103" s="27" t="s">
        <v>21</v>
      </c>
      <c r="G2103" s="8" t="s">
        <v>22</v>
      </c>
      <c r="H2103" s="27" t="s">
        <v>133</v>
      </c>
      <c r="I2103" s="9">
        <v>4450.1899999999996</v>
      </c>
      <c r="J2103" s="10">
        <v>0</v>
      </c>
      <c r="K2103" s="10">
        <f t="shared" si="82"/>
        <v>0</v>
      </c>
      <c r="L2103" s="9">
        <f t="shared" si="85"/>
        <v>0</v>
      </c>
      <c r="O2103" s="21"/>
      <c r="P2103" s="21"/>
      <c r="Q2103" s="21"/>
      <c r="R2103" s="21"/>
    </row>
    <row r="2104" spans="1:19" x14ac:dyDescent="0.2">
      <c r="A2104" s="7">
        <v>3285</v>
      </c>
      <c r="B2104" s="7">
        <v>2016</v>
      </c>
      <c r="C2104" s="27" t="s">
        <v>134</v>
      </c>
      <c r="D2104" s="27" t="s">
        <v>90</v>
      </c>
      <c r="E2104" s="8" t="s">
        <v>91</v>
      </c>
      <c r="F2104" s="27" t="s">
        <v>21</v>
      </c>
      <c r="G2104" s="8" t="s">
        <v>22</v>
      </c>
      <c r="H2104" s="27" t="s">
        <v>134</v>
      </c>
      <c r="I2104" s="9">
        <v>193.251</v>
      </c>
      <c r="J2104" s="10">
        <v>0</v>
      </c>
      <c r="K2104" s="10">
        <f t="shared" si="82"/>
        <v>0</v>
      </c>
      <c r="L2104" s="9">
        <f t="shared" si="85"/>
        <v>0</v>
      </c>
      <c r="O2104" s="21"/>
      <c r="P2104" s="21"/>
      <c r="Q2104" s="21"/>
      <c r="R2104" s="21"/>
    </row>
    <row r="2105" spans="1:19" x14ac:dyDescent="0.2">
      <c r="A2105" s="7">
        <v>3286</v>
      </c>
      <c r="B2105" s="7">
        <v>2016</v>
      </c>
      <c r="C2105" s="27" t="s">
        <v>136</v>
      </c>
      <c r="D2105" s="27" t="s">
        <v>90</v>
      </c>
      <c r="E2105" s="8" t="s">
        <v>91</v>
      </c>
      <c r="F2105" s="27" t="s">
        <v>21</v>
      </c>
      <c r="G2105" s="8" t="s">
        <v>22</v>
      </c>
      <c r="H2105" s="27" t="s">
        <v>136</v>
      </c>
      <c r="I2105" s="9">
        <v>11177.98</v>
      </c>
      <c r="J2105" s="10">
        <v>0</v>
      </c>
      <c r="K2105" s="10">
        <f t="shared" si="82"/>
        <v>0</v>
      </c>
      <c r="L2105" s="9">
        <f t="shared" si="85"/>
        <v>0</v>
      </c>
      <c r="O2105" s="21"/>
      <c r="P2105" s="21"/>
      <c r="Q2105" s="21"/>
      <c r="R2105" s="21"/>
    </row>
    <row r="2106" spans="1:19" x14ac:dyDescent="0.2">
      <c r="A2106" s="7">
        <v>3287</v>
      </c>
      <c r="B2106" s="7">
        <v>2016</v>
      </c>
      <c r="C2106" s="27" t="s">
        <v>137</v>
      </c>
      <c r="D2106" s="27" t="s">
        <v>90</v>
      </c>
      <c r="E2106" s="8" t="s">
        <v>91</v>
      </c>
      <c r="F2106" s="27" t="s">
        <v>57</v>
      </c>
      <c r="G2106" s="8" t="s">
        <v>22</v>
      </c>
      <c r="H2106" s="27" t="s">
        <v>137</v>
      </c>
      <c r="I2106" s="76">
        <f>2533903-962517-2581</f>
        <v>1568805</v>
      </c>
      <c r="J2106" s="76">
        <f>R2106</f>
        <v>2411.0775219632751</v>
      </c>
      <c r="K2106" s="77">
        <f>(+I2106*J2106)/2000</f>
        <v>1891255.235921798</v>
      </c>
      <c r="L2106" s="76">
        <f t="shared" si="85"/>
        <v>1715717.5951823036</v>
      </c>
      <c r="M2106" s="78" t="s">
        <v>336</v>
      </c>
      <c r="N2106" s="20">
        <v>0.10711</v>
      </c>
      <c r="O2106" s="21">
        <v>51512949</v>
      </c>
      <c r="P2106" s="21">
        <f>(O2106*N2106)</f>
        <v>5517551.9673899999</v>
      </c>
      <c r="Q2106" s="21">
        <v>4576834.976999999</v>
      </c>
      <c r="R2106" s="21">
        <f>(P2106*2000)/Q2106</f>
        <v>2411.0775219632751</v>
      </c>
      <c r="S2106" s="7" t="s">
        <v>122</v>
      </c>
    </row>
    <row r="2107" spans="1:19" x14ac:dyDescent="0.2">
      <c r="A2107" s="7">
        <v>3288</v>
      </c>
      <c r="B2107" s="7">
        <v>2016</v>
      </c>
      <c r="C2107" s="27" t="s">
        <v>139</v>
      </c>
      <c r="D2107" s="27" t="s">
        <v>90</v>
      </c>
      <c r="E2107" s="8" t="s">
        <v>91</v>
      </c>
      <c r="F2107" s="27" t="s">
        <v>21</v>
      </c>
      <c r="G2107" s="8" t="s">
        <v>22</v>
      </c>
      <c r="H2107" s="27" t="s">
        <v>139</v>
      </c>
      <c r="I2107" s="9">
        <v>3115.201</v>
      </c>
      <c r="J2107" s="10">
        <v>0</v>
      </c>
      <c r="K2107" s="10">
        <f t="shared" si="82"/>
        <v>0</v>
      </c>
      <c r="L2107" s="9">
        <f t="shared" si="85"/>
        <v>0</v>
      </c>
      <c r="O2107" s="21"/>
      <c r="P2107" s="21"/>
      <c r="Q2107" s="21"/>
      <c r="R2107" s="21"/>
    </row>
    <row r="2108" spans="1:19" x14ac:dyDescent="0.2">
      <c r="A2108" s="7">
        <v>3289</v>
      </c>
      <c r="B2108" s="7">
        <v>2016</v>
      </c>
      <c r="C2108" s="27" t="s">
        <v>140</v>
      </c>
      <c r="D2108" s="27" t="s">
        <v>90</v>
      </c>
      <c r="E2108" s="8" t="s">
        <v>91</v>
      </c>
      <c r="F2108" s="27" t="s">
        <v>21</v>
      </c>
      <c r="G2108" s="8" t="s">
        <v>22</v>
      </c>
      <c r="H2108" s="27" t="s">
        <v>140</v>
      </c>
      <c r="I2108" s="9">
        <v>3277.547</v>
      </c>
      <c r="J2108" s="10">
        <v>0</v>
      </c>
      <c r="K2108" s="10">
        <f t="shared" si="82"/>
        <v>0</v>
      </c>
      <c r="L2108" s="9">
        <f t="shared" si="85"/>
        <v>0</v>
      </c>
      <c r="O2108" s="21"/>
      <c r="P2108" s="21"/>
      <c r="Q2108" s="21"/>
      <c r="R2108" s="21"/>
    </row>
    <row r="2109" spans="1:19" x14ac:dyDescent="0.2">
      <c r="A2109" s="7">
        <v>3290</v>
      </c>
      <c r="B2109" s="7">
        <v>2016</v>
      </c>
      <c r="C2109" s="27" t="s">
        <v>145</v>
      </c>
      <c r="D2109" s="27" t="s">
        <v>142</v>
      </c>
      <c r="E2109" s="8" t="s">
        <v>91</v>
      </c>
      <c r="F2109" s="27" t="s">
        <v>21</v>
      </c>
      <c r="G2109" s="8" t="s">
        <v>22</v>
      </c>
      <c r="H2109" s="27" t="s">
        <v>145</v>
      </c>
      <c r="I2109" s="9">
        <v>166693.777</v>
      </c>
      <c r="J2109" s="10">
        <v>0</v>
      </c>
      <c r="K2109" s="10">
        <f t="shared" si="82"/>
        <v>0</v>
      </c>
      <c r="L2109" s="9">
        <f t="shared" si="85"/>
        <v>0</v>
      </c>
      <c r="O2109" s="21"/>
      <c r="P2109" s="21"/>
      <c r="Q2109" s="21"/>
      <c r="R2109" s="21"/>
    </row>
    <row r="2110" spans="1:19" x14ac:dyDescent="0.2">
      <c r="A2110" s="7">
        <v>3291</v>
      </c>
      <c r="B2110" s="7">
        <v>2016</v>
      </c>
      <c r="C2110" s="27" t="s">
        <v>146</v>
      </c>
      <c r="D2110" s="27" t="s">
        <v>142</v>
      </c>
      <c r="E2110" s="8" t="s">
        <v>91</v>
      </c>
      <c r="F2110" s="27" t="s">
        <v>21</v>
      </c>
      <c r="G2110" s="8" t="s">
        <v>22</v>
      </c>
      <c r="H2110" s="27" t="s">
        <v>146</v>
      </c>
      <c r="I2110" s="9">
        <v>36724.080999999998</v>
      </c>
      <c r="J2110" s="10">
        <v>0</v>
      </c>
      <c r="K2110" s="10">
        <f t="shared" si="82"/>
        <v>0</v>
      </c>
      <c r="L2110" s="9">
        <f t="shared" si="85"/>
        <v>0</v>
      </c>
      <c r="O2110" s="21"/>
      <c r="P2110" s="21"/>
      <c r="Q2110" s="21"/>
      <c r="R2110" s="21"/>
    </row>
    <row r="2111" spans="1:19" x14ac:dyDescent="0.2">
      <c r="A2111" s="7">
        <v>3292</v>
      </c>
      <c r="B2111" s="7">
        <v>2016</v>
      </c>
      <c r="C2111" s="27" t="s">
        <v>149</v>
      </c>
      <c r="D2111" s="27" t="s">
        <v>142</v>
      </c>
      <c r="E2111" s="8" t="s">
        <v>91</v>
      </c>
      <c r="F2111" s="27" t="s">
        <v>21</v>
      </c>
      <c r="G2111" s="8" t="s">
        <v>22</v>
      </c>
      <c r="H2111" s="27" t="s">
        <v>149</v>
      </c>
      <c r="I2111" s="9">
        <v>46042.635999999999</v>
      </c>
      <c r="J2111" s="10">
        <v>0</v>
      </c>
      <c r="K2111" s="10">
        <f t="shared" si="82"/>
        <v>0</v>
      </c>
      <c r="L2111" s="9">
        <f t="shared" si="85"/>
        <v>0</v>
      </c>
      <c r="O2111" s="21"/>
      <c r="P2111" s="21"/>
      <c r="Q2111" s="21"/>
      <c r="R2111" s="21"/>
    </row>
    <row r="2112" spans="1:19" x14ac:dyDescent="0.2">
      <c r="A2112" s="7">
        <v>3293</v>
      </c>
      <c r="B2112" s="7">
        <v>2016</v>
      </c>
      <c r="C2112" s="27" t="s">
        <v>150</v>
      </c>
      <c r="D2112" s="27" t="s">
        <v>142</v>
      </c>
      <c r="E2112" s="8" t="s">
        <v>91</v>
      </c>
      <c r="F2112" s="27" t="s">
        <v>21</v>
      </c>
      <c r="G2112" s="8" t="s">
        <v>22</v>
      </c>
      <c r="H2112" s="27" t="s">
        <v>150</v>
      </c>
      <c r="I2112" s="9">
        <v>292.56</v>
      </c>
      <c r="J2112" s="10">
        <v>0</v>
      </c>
      <c r="K2112" s="10">
        <f t="shared" si="82"/>
        <v>0</v>
      </c>
      <c r="L2112" s="9">
        <f t="shared" si="85"/>
        <v>0</v>
      </c>
      <c r="O2112" s="21"/>
      <c r="P2112" s="21"/>
      <c r="Q2112" s="21"/>
      <c r="R2112" s="21"/>
    </row>
    <row r="2113" spans="1:18" x14ac:dyDescent="0.2">
      <c r="A2113" s="7">
        <v>3294</v>
      </c>
      <c r="B2113" s="7">
        <v>2016</v>
      </c>
      <c r="C2113" s="27" t="s">
        <v>152</v>
      </c>
      <c r="D2113" s="27" t="s">
        <v>142</v>
      </c>
      <c r="E2113" s="8" t="s">
        <v>91</v>
      </c>
      <c r="F2113" s="27" t="s">
        <v>21</v>
      </c>
      <c r="G2113" s="8" t="s">
        <v>22</v>
      </c>
      <c r="H2113" s="27" t="s">
        <v>152</v>
      </c>
      <c r="I2113" s="9">
        <v>24374.06</v>
      </c>
      <c r="J2113" s="10">
        <v>0</v>
      </c>
      <c r="K2113" s="10">
        <f t="shared" si="82"/>
        <v>0</v>
      </c>
      <c r="L2113" s="9">
        <f t="shared" si="85"/>
        <v>0</v>
      </c>
      <c r="O2113" s="21"/>
      <c r="P2113" s="21"/>
      <c r="Q2113" s="21"/>
      <c r="R2113" s="21"/>
    </row>
    <row r="2114" spans="1:18" x14ac:dyDescent="0.2">
      <c r="A2114" s="7">
        <v>3295</v>
      </c>
      <c r="B2114" s="7">
        <v>2016</v>
      </c>
      <c r="C2114" s="27" t="s">
        <v>160</v>
      </c>
      <c r="D2114" s="27" t="s">
        <v>142</v>
      </c>
      <c r="E2114" s="8" t="s">
        <v>91</v>
      </c>
      <c r="F2114" s="27" t="s">
        <v>21</v>
      </c>
      <c r="G2114" s="8" t="s">
        <v>22</v>
      </c>
      <c r="H2114" s="27" t="s">
        <v>160</v>
      </c>
      <c r="I2114" s="9">
        <v>907.41</v>
      </c>
      <c r="J2114" s="10">
        <v>0</v>
      </c>
      <c r="K2114" s="10">
        <f t="shared" si="82"/>
        <v>0</v>
      </c>
      <c r="L2114" s="9">
        <f t="shared" si="85"/>
        <v>0</v>
      </c>
      <c r="O2114" s="21"/>
      <c r="P2114" s="21"/>
      <c r="Q2114" s="21"/>
      <c r="R2114" s="21"/>
    </row>
    <row r="2115" spans="1:18" x14ac:dyDescent="0.2">
      <c r="A2115" s="7">
        <v>3296</v>
      </c>
      <c r="B2115" s="7">
        <v>2016</v>
      </c>
      <c r="C2115" s="27" t="s">
        <v>162</v>
      </c>
      <c r="D2115" s="27" t="s">
        <v>142</v>
      </c>
      <c r="E2115" s="8" t="s">
        <v>91</v>
      </c>
      <c r="F2115" s="27" t="s">
        <v>21</v>
      </c>
      <c r="G2115" s="8" t="s">
        <v>22</v>
      </c>
      <c r="H2115" s="27" t="s">
        <v>162</v>
      </c>
      <c r="I2115" s="9">
        <v>79876.214000000007</v>
      </c>
      <c r="J2115" s="10">
        <v>0</v>
      </c>
      <c r="K2115" s="10">
        <f t="shared" si="82"/>
        <v>0</v>
      </c>
      <c r="L2115" s="9">
        <f t="shared" si="85"/>
        <v>0</v>
      </c>
      <c r="O2115" s="21"/>
      <c r="P2115" s="21"/>
      <c r="Q2115" s="21"/>
      <c r="R2115" s="21"/>
    </row>
    <row r="2116" spans="1:18" x14ac:dyDescent="0.2">
      <c r="A2116" s="7">
        <v>3297</v>
      </c>
      <c r="B2116" s="7">
        <v>2016</v>
      </c>
      <c r="C2116" s="27" t="s">
        <v>163</v>
      </c>
      <c r="D2116" s="27" t="s">
        <v>142</v>
      </c>
      <c r="E2116" s="8" t="s">
        <v>91</v>
      </c>
      <c r="F2116" s="27" t="s">
        <v>21</v>
      </c>
      <c r="G2116" s="8" t="s">
        <v>22</v>
      </c>
      <c r="H2116" s="27" t="s">
        <v>163</v>
      </c>
      <c r="I2116" s="9">
        <v>11111.191000000001</v>
      </c>
      <c r="J2116" s="10">
        <v>0</v>
      </c>
      <c r="K2116" s="10">
        <f t="shared" si="82"/>
        <v>0</v>
      </c>
      <c r="L2116" s="9">
        <f t="shared" si="85"/>
        <v>0</v>
      </c>
      <c r="O2116" s="21"/>
      <c r="P2116" s="21"/>
      <c r="Q2116" s="21"/>
      <c r="R2116" s="21"/>
    </row>
    <row r="2117" spans="1:18" x14ac:dyDescent="0.2">
      <c r="A2117" s="79">
        <v>3297.5</v>
      </c>
      <c r="B2117" s="7">
        <v>2016</v>
      </c>
      <c r="C2117" s="27" t="s">
        <v>137</v>
      </c>
      <c r="D2117" s="27" t="s">
        <v>165</v>
      </c>
      <c r="E2117" s="8" t="s">
        <v>91</v>
      </c>
      <c r="F2117" s="27" t="s">
        <v>39</v>
      </c>
      <c r="G2117" s="8" t="s">
        <v>22</v>
      </c>
      <c r="H2117" s="27" t="s">
        <v>337</v>
      </c>
      <c r="I2117" s="76">
        <f>2533903-1568805</f>
        <v>965098</v>
      </c>
      <c r="J2117" s="76">
        <v>1001.857310365237</v>
      </c>
      <c r="K2117" s="77">
        <f t="shared" ref="K2117" si="86">(+I2117*J2117)/2000</f>
        <v>483445.24325943476</v>
      </c>
      <c r="L2117" s="76">
        <f t="shared" si="85"/>
        <v>438574.07208346709</v>
      </c>
      <c r="M2117" s="78" t="s">
        <v>338</v>
      </c>
      <c r="O2117" s="21"/>
      <c r="P2117" s="21"/>
      <c r="Q2117" s="21"/>
      <c r="R2117" s="21"/>
    </row>
    <row r="2118" spans="1:18" x14ac:dyDescent="0.2">
      <c r="A2118" s="7">
        <v>3298</v>
      </c>
      <c r="B2118" s="7">
        <v>2016</v>
      </c>
      <c r="C2118" s="27" t="s">
        <v>167</v>
      </c>
      <c r="D2118" s="27" t="s">
        <v>165</v>
      </c>
      <c r="E2118" s="8" t="s">
        <v>38</v>
      </c>
      <c r="F2118" s="28" t="s">
        <v>39</v>
      </c>
      <c r="G2118" s="8" t="s">
        <v>22</v>
      </c>
      <c r="H2118" s="27" t="s">
        <v>167</v>
      </c>
      <c r="I2118" s="9">
        <v>72218</v>
      </c>
      <c r="J2118" s="32">
        <v>1001.857310365237</v>
      </c>
      <c r="K2118" s="10">
        <f t="shared" si="82"/>
        <v>36176.065619978348</v>
      </c>
      <c r="L2118" s="9">
        <f>K2118*0.9071847</f>
        <v>32818.373236640371</v>
      </c>
      <c r="M2118" s="14" t="s">
        <v>168</v>
      </c>
      <c r="O2118" s="21"/>
      <c r="P2118" s="21"/>
      <c r="Q2118" s="21"/>
      <c r="R2118" s="21"/>
    </row>
    <row r="2119" spans="1:18" x14ac:dyDescent="0.2">
      <c r="A2119" s="7">
        <v>3299</v>
      </c>
      <c r="B2119" s="7">
        <v>2016</v>
      </c>
      <c r="C2119" s="27" t="s">
        <v>171</v>
      </c>
      <c r="D2119" s="27" t="s">
        <v>165</v>
      </c>
      <c r="E2119" s="8" t="s">
        <v>38</v>
      </c>
      <c r="F2119" s="28" t="s">
        <v>39</v>
      </c>
      <c r="G2119" s="8" t="s">
        <v>22</v>
      </c>
      <c r="H2119" s="27" t="s">
        <v>171</v>
      </c>
      <c r="I2119" s="9">
        <v>201</v>
      </c>
      <c r="J2119" s="32">
        <v>1001.857310365237</v>
      </c>
      <c r="K2119" s="10">
        <f t="shared" si="82"/>
        <v>100.68665969170631</v>
      </c>
      <c r="L2119" s="9">
        <f t="shared" ref="L2119:L2182" si="87">K2119*0.9071847</f>
        <v>91.341397166422681</v>
      </c>
      <c r="M2119" s="14" t="s">
        <v>168</v>
      </c>
      <c r="O2119" s="21"/>
      <c r="P2119" s="33"/>
      <c r="Q2119" s="21"/>
      <c r="R2119" s="21"/>
    </row>
    <row r="2120" spans="1:18" x14ac:dyDescent="0.2">
      <c r="A2120" s="7">
        <v>3300</v>
      </c>
      <c r="B2120" s="7">
        <v>2016</v>
      </c>
      <c r="C2120" s="27" t="s">
        <v>98</v>
      </c>
      <c r="D2120" s="27" t="s">
        <v>165</v>
      </c>
      <c r="E2120" s="8" t="s">
        <v>38</v>
      </c>
      <c r="F2120" s="28" t="s">
        <v>39</v>
      </c>
      <c r="G2120" s="8" t="s">
        <v>22</v>
      </c>
      <c r="H2120" s="27" t="s">
        <v>98</v>
      </c>
      <c r="I2120" s="9">
        <v>-6081614</v>
      </c>
      <c r="J2120" s="32">
        <v>1001.857310365237</v>
      </c>
      <c r="K2120" s="10">
        <f t="shared" si="82"/>
        <v>-3046454.7223597849</v>
      </c>
      <c r="L2120" s="9">
        <f t="shared" si="87"/>
        <v>-2763697.1133675445</v>
      </c>
      <c r="M2120" s="14" t="s">
        <v>168</v>
      </c>
      <c r="O2120" s="21"/>
      <c r="P2120" s="21"/>
      <c r="Q2120" s="21"/>
      <c r="R2120" s="21"/>
    </row>
    <row r="2121" spans="1:18" x14ac:dyDescent="0.2">
      <c r="A2121" s="7">
        <v>3301</v>
      </c>
      <c r="B2121" s="7">
        <v>2016</v>
      </c>
      <c r="C2121" s="27" t="s">
        <v>174</v>
      </c>
      <c r="D2121" s="27" t="s">
        <v>165</v>
      </c>
      <c r="E2121" s="8" t="s">
        <v>38</v>
      </c>
      <c r="F2121" s="28" t="s">
        <v>39</v>
      </c>
      <c r="G2121" s="8" t="s">
        <v>22</v>
      </c>
      <c r="H2121" s="27" t="s">
        <v>174</v>
      </c>
      <c r="I2121" s="9">
        <v>688626</v>
      </c>
      <c r="J2121" s="32">
        <v>1001.857310365237</v>
      </c>
      <c r="K2121" s="10">
        <f t="shared" si="82"/>
        <v>344952.49610378587</v>
      </c>
      <c r="L2121" s="9">
        <f t="shared" si="87"/>
        <v>312935.62669216417</v>
      </c>
      <c r="M2121" s="14" t="s">
        <v>168</v>
      </c>
      <c r="O2121" s="21"/>
      <c r="P2121" s="21"/>
      <c r="Q2121" s="21"/>
      <c r="R2121" s="21"/>
    </row>
    <row r="2122" spans="1:18" x14ac:dyDescent="0.2">
      <c r="A2122" s="7">
        <v>3302</v>
      </c>
      <c r="B2122" s="7">
        <v>2016</v>
      </c>
      <c r="C2122" s="27" t="s">
        <v>69</v>
      </c>
      <c r="D2122" s="27" t="s">
        <v>165</v>
      </c>
      <c r="E2122" s="8" t="s">
        <v>38</v>
      </c>
      <c r="F2122" s="28" t="s">
        <v>39</v>
      </c>
      <c r="G2122" s="8" t="s">
        <v>22</v>
      </c>
      <c r="H2122" s="27" t="s">
        <v>69</v>
      </c>
      <c r="I2122" s="9">
        <v>374896</v>
      </c>
      <c r="J2122" s="32">
        <v>1001.857310365237</v>
      </c>
      <c r="K2122" s="10">
        <f t="shared" si="82"/>
        <v>187796.14911334295</v>
      </c>
      <c r="L2122" s="9">
        <f t="shared" si="87"/>
        <v>170365.79319454328</v>
      </c>
      <c r="M2122" s="14" t="s">
        <v>168</v>
      </c>
      <c r="O2122" s="21"/>
      <c r="P2122" s="21"/>
      <c r="Q2122" s="21"/>
      <c r="R2122" s="21"/>
    </row>
    <row r="2123" spans="1:18" x14ac:dyDescent="0.2">
      <c r="A2123" s="7">
        <v>3303</v>
      </c>
      <c r="B2123" s="7">
        <v>2016</v>
      </c>
      <c r="C2123" s="27" t="s">
        <v>275</v>
      </c>
      <c r="D2123" s="27" t="s">
        <v>165</v>
      </c>
      <c r="E2123" s="8" t="s">
        <v>38</v>
      </c>
      <c r="F2123" s="28" t="s">
        <v>39</v>
      </c>
      <c r="G2123" s="8" t="s">
        <v>22</v>
      </c>
      <c r="H2123" s="27" t="s">
        <v>275</v>
      </c>
      <c r="I2123" s="9">
        <v>233</v>
      </c>
      <c r="J2123" s="32">
        <v>1001.857310365237</v>
      </c>
      <c r="K2123" s="10">
        <f t="shared" si="82"/>
        <v>116.7163766575501</v>
      </c>
      <c r="L2123" s="9">
        <f t="shared" si="87"/>
        <v>105.88331114316658</v>
      </c>
      <c r="M2123" s="14" t="s">
        <v>168</v>
      </c>
      <c r="O2123" s="21"/>
      <c r="P2123" s="21"/>
      <c r="Q2123" s="21"/>
      <c r="R2123" s="21"/>
    </row>
    <row r="2124" spans="1:18" x14ac:dyDescent="0.2">
      <c r="A2124" s="7">
        <v>3304</v>
      </c>
      <c r="B2124" s="7">
        <v>2016</v>
      </c>
      <c r="C2124" s="27" t="s">
        <v>175</v>
      </c>
      <c r="D2124" s="27" t="s">
        <v>165</v>
      </c>
      <c r="E2124" s="8" t="s">
        <v>38</v>
      </c>
      <c r="F2124" s="28" t="s">
        <v>39</v>
      </c>
      <c r="G2124" s="8" t="s">
        <v>22</v>
      </c>
      <c r="H2124" s="27" t="s">
        <v>175</v>
      </c>
      <c r="I2124" s="9">
        <v>16</v>
      </c>
      <c r="J2124" s="32">
        <v>1001.857310365237</v>
      </c>
      <c r="K2124" s="10">
        <f t="shared" si="82"/>
        <v>8.0148584829218965</v>
      </c>
      <c r="L2124" s="9">
        <f t="shared" si="87"/>
        <v>7.2709569883719558</v>
      </c>
      <c r="M2124" s="14" t="s">
        <v>168</v>
      </c>
      <c r="O2124" s="21"/>
      <c r="P2124" s="21"/>
      <c r="Q2124" s="21"/>
      <c r="R2124" s="21"/>
    </row>
    <row r="2125" spans="1:18" x14ac:dyDescent="0.2">
      <c r="A2125" s="7">
        <v>3305</v>
      </c>
      <c r="B2125" s="7">
        <v>2016</v>
      </c>
      <c r="C2125" s="27" t="s">
        <v>179</v>
      </c>
      <c r="D2125" s="27" t="s">
        <v>165</v>
      </c>
      <c r="E2125" s="8" t="s">
        <v>38</v>
      </c>
      <c r="F2125" s="28" t="s">
        <v>39</v>
      </c>
      <c r="G2125" s="8" t="s">
        <v>22</v>
      </c>
      <c r="H2125" s="27" t="s">
        <v>179</v>
      </c>
      <c r="I2125" s="9">
        <v>33095</v>
      </c>
      <c r="J2125" s="32">
        <v>1001.857310365237</v>
      </c>
      <c r="K2125" s="10">
        <f t="shared" si="82"/>
        <v>16578.233843268761</v>
      </c>
      <c r="L2125" s="9">
        <f t="shared" si="87"/>
        <v>15039.520095635617</v>
      </c>
      <c r="M2125" s="14" t="s">
        <v>168</v>
      </c>
      <c r="O2125" s="21"/>
      <c r="P2125" s="21"/>
      <c r="Q2125" s="21"/>
      <c r="R2125" s="21"/>
    </row>
    <row r="2126" spans="1:18" x14ac:dyDescent="0.2">
      <c r="A2126" s="7">
        <v>3306</v>
      </c>
      <c r="B2126" s="7">
        <v>2016</v>
      </c>
      <c r="C2126" s="27" t="s">
        <v>181</v>
      </c>
      <c r="D2126" s="27" t="s">
        <v>165</v>
      </c>
      <c r="E2126" s="8" t="s">
        <v>38</v>
      </c>
      <c r="F2126" s="28" t="s">
        <v>39</v>
      </c>
      <c r="G2126" s="8" t="s">
        <v>22</v>
      </c>
      <c r="H2126" s="27" t="s">
        <v>181</v>
      </c>
      <c r="I2126" s="9">
        <v>169176</v>
      </c>
      <c r="J2126" s="32">
        <v>1001.857310365237</v>
      </c>
      <c r="K2126" s="10">
        <f t="shared" si="82"/>
        <v>84745.106169174673</v>
      </c>
      <c r="L2126" s="9">
        <f t="shared" si="87"/>
        <v>76879.463716550876</v>
      </c>
      <c r="M2126" s="14" t="s">
        <v>168</v>
      </c>
      <c r="O2126" s="21"/>
      <c r="P2126" s="21"/>
      <c r="Q2126" s="21"/>
      <c r="R2126" s="21"/>
    </row>
    <row r="2127" spans="1:18" x14ac:dyDescent="0.2">
      <c r="A2127" s="7">
        <v>3307</v>
      </c>
      <c r="B2127" s="7">
        <v>2016</v>
      </c>
      <c r="C2127" s="27" t="s">
        <v>70</v>
      </c>
      <c r="D2127" s="27" t="s">
        <v>165</v>
      </c>
      <c r="E2127" s="8" t="s">
        <v>38</v>
      </c>
      <c r="F2127" s="28" t="s">
        <v>39</v>
      </c>
      <c r="G2127" s="8" t="s">
        <v>22</v>
      </c>
      <c r="H2127" s="27" t="s">
        <v>70</v>
      </c>
      <c r="I2127" s="9">
        <v>812939</v>
      </c>
      <c r="J2127" s="32">
        <v>1001.857310365237</v>
      </c>
      <c r="K2127" s="10">
        <f t="shared" ref="K2127:K2190" si="88">(J2127*I2127)/2000</f>
        <v>407224.44001550268</v>
      </c>
      <c r="L2127" s="9">
        <f t="shared" si="87"/>
        <v>369427.78144813178</v>
      </c>
      <c r="M2127" s="14" t="s">
        <v>168</v>
      </c>
      <c r="O2127" s="21"/>
      <c r="P2127" s="21"/>
      <c r="Q2127" s="21"/>
      <c r="R2127" s="21"/>
    </row>
    <row r="2128" spans="1:18" x14ac:dyDescent="0.2">
      <c r="A2128" s="7">
        <v>3308</v>
      </c>
      <c r="B2128" s="7">
        <v>2016</v>
      </c>
      <c r="C2128" s="27" t="s">
        <v>183</v>
      </c>
      <c r="D2128" s="27" t="s">
        <v>165</v>
      </c>
      <c r="E2128" s="8" t="s">
        <v>38</v>
      </c>
      <c r="F2128" s="28" t="s">
        <v>39</v>
      </c>
      <c r="G2128" s="8" t="s">
        <v>22</v>
      </c>
      <c r="H2128" s="27" t="s">
        <v>183</v>
      </c>
      <c r="I2128" s="9">
        <v>62409</v>
      </c>
      <c r="J2128" s="32">
        <v>1001.857310365237</v>
      </c>
      <c r="K2128" s="10">
        <f t="shared" si="88"/>
        <v>31262.456441292041</v>
      </c>
      <c r="L2128" s="9">
        <f t="shared" si="87"/>
        <v>28360.822167956587</v>
      </c>
      <c r="M2128" s="14" t="s">
        <v>168</v>
      </c>
      <c r="O2128" s="21"/>
      <c r="P2128" s="21"/>
      <c r="Q2128" s="21"/>
      <c r="R2128" s="21"/>
    </row>
    <row r="2129" spans="1:18" x14ac:dyDescent="0.2">
      <c r="A2129" s="7">
        <v>3309</v>
      </c>
      <c r="B2129" s="7">
        <v>2016</v>
      </c>
      <c r="C2129" s="27" t="s">
        <v>85</v>
      </c>
      <c r="D2129" s="27" t="s">
        <v>165</v>
      </c>
      <c r="E2129" s="8" t="s">
        <v>38</v>
      </c>
      <c r="F2129" s="28" t="s">
        <v>39</v>
      </c>
      <c r="G2129" s="8" t="s">
        <v>22</v>
      </c>
      <c r="H2129" s="27" t="s">
        <v>85</v>
      </c>
      <c r="I2129" s="9">
        <v>1224171</v>
      </c>
      <c r="J2129" s="32">
        <v>1001.857310365237</v>
      </c>
      <c r="K2129" s="10">
        <f t="shared" si="88"/>
        <v>613222.33274356124</v>
      </c>
      <c r="L2129" s="9">
        <f t="shared" si="87"/>
        <v>556305.91796326777</v>
      </c>
      <c r="M2129" s="14" t="s">
        <v>168</v>
      </c>
      <c r="O2129" s="21"/>
      <c r="P2129" s="21"/>
      <c r="Q2129" s="21"/>
      <c r="R2129" s="21"/>
    </row>
    <row r="2130" spans="1:18" x14ac:dyDescent="0.2">
      <c r="A2130" s="7">
        <v>3310</v>
      </c>
      <c r="B2130" s="7">
        <v>2016</v>
      </c>
      <c r="C2130" s="27" t="s">
        <v>188</v>
      </c>
      <c r="D2130" s="27" t="s">
        <v>165</v>
      </c>
      <c r="E2130" s="8" t="s">
        <v>38</v>
      </c>
      <c r="F2130" s="28" t="s">
        <v>39</v>
      </c>
      <c r="G2130" s="8" t="s">
        <v>22</v>
      </c>
      <c r="H2130" s="27" t="s">
        <v>188</v>
      </c>
      <c r="I2130" s="9">
        <v>8332</v>
      </c>
      <c r="J2130" s="32">
        <v>1001.857310365237</v>
      </c>
      <c r="K2130" s="10">
        <f t="shared" si="88"/>
        <v>4173.7375549815779</v>
      </c>
      <c r="L2130" s="9">
        <f t="shared" si="87"/>
        <v>3786.3508516946958</v>
      </c>
      <c r="M2130" s="14" t="s">
        <v>168</v>
      </c>
      <c r="O2130" s="21"/>
      <c r="P2130" s="21"/>
      <c r="Q2130" s="21"/>
      <c r="R2130" s="21"/>
    </row>
    <row r="2131" spans="1:18" x14ac:dyDescent="0.2">
      <c r="A2131" s="7">
        <v>3311</v>
      </c>
      <c r="B2131" s="7">
        <v>2016</v>
      </c>
      <c r="C2131" s="27" t="s">
        <v>189</v>
      </c>
      <c r="D2131" s="27" t="s">
        <v>165</v>
      </c>
      <c r="E2131" s="8" t="s">
        <v>38</v>
      </c>
      <c r="F2131" s="28" t="s">
        <v>39</v>
      </c>
      <c r="G2131" s="8" t="s">
        <v>22</v>
      </c>
      <c r="H2131" s="27" t="s">
        <v>189</v>
      </c>
      <c r="I2131" s="9">
        <v>4432</v>
      </c>
      <c r="J2131" s="32">
        <v>1001.857310365237</v>
      </c>
      <c r="K2131" s="10">
        <f t="shared" si="88"/>
        <v>2220.1157997693654</v>
      </c>
      <c r="L2131" s="9">
        <f t="shared" si="87"/>
        <v>2014.0550857790317</v>
      </c>
      <c r="M2131" s="14" t="s">
        <v>168</v>
      </c>
      <c r="O2131" s="21"/>
      <c r="P2131" s="21"/>
      <c r="Q2131" s="21"/>
      <c r="R2131" s="21"/>
    </row>
    <row r="2132" spans="1:18" x14ac:dyDescent="0.2">
      <c r="A2132" s="7">
        <v>3312</v>
      </c>
      <c r="B2132" s="7">
        <v>2016</v>
      </c>
      <c r="C2132" s="27" t="s">
        <v>190</v>
      </c>
      <c r="D2132" s="27" t="s">
        <v>165</v>
      </c>
      <c r="E2132" s="8" t="s">
        <v>38</v>
      </c>
      <c r="F2132" s="28" t="s">
        <v>39</v>
      </c>
      <c r="G2132" s="8" t="s">
        <v>22</v>
      </c>
      <c r="H2132" s="27" t="s">
        <v>190</v>
      </c>
      <c r="I2132" s="9">
        <v>6600</v>
      </c>
      <c r="J2132" s="32">
        <v>1001.857310365237</v>
      </c>
      <c r="K2132" s="10">
        <f t="shared" si="88"/>
        <v>3306.1291242052821</v>
      </c>
      <c r="L2132" s="9">
        <f t="shared" si="87"/>
        <v>2999.2697577034314</v>
      </c>
      <c r="M2132" s="14" t="s">
        <v>168</v>
      </c>
      <c r="O2132" s="21"/>
      <c r="P2132" s="21"/>
      <c r="Q2132" s="21"/>
      <c r="R2132" s="21"/>
    </row>
    <row r="2133" spans="1:18" x14ac:dyDescent="0.2">
      <c r="A2133" s="7">
        <v>3313</v>
      </c>
      <c r="B2133" s="7">
        <v>2016</v>
      </c>
      <c r="C2133" s="27" t="s">
        <v>192</v>
      </c>
      <c r="D2133" s="27" t="s">
        <v>165</v>
      </c>
      <c r="E2133" s="8" t="s">
        <v>38</v>
      </c>
      <c r="F2133" s="28" t="s">
        <v>39</v>
      </c>
      <c r="G2133" s="8" t="s">
        <v>22</v>
      </c>
      <c r="H2133" s="27" t="s">
        <v>192</v>
      </c>
      <c r="I2133" s="9">
        <v>500</v>
      </c>
      <c r="J2133" s="32">
        <v>1001.857310365237</v>
      </c>
      <c r="K2133" s="10">
        <f t="shared" si="88"/>
        <v>250.46432759130926</v>
      </c>
      <c r="L2133" s="9">
        <f t="shared" si="87"/>
        <v>227.2174058866236</v>
      </c>
      <c r="M2133" s="14" t="s">
        <v>168</v>
      </c>
      <c r="O2133" s="21"/>
      <c r="P2133" s="21"/>
      <c r="Q2133" s="21"/>
      <c r="R2133" s="21"/>
    </row>
    <row r="2134" spans="1:18" x14ac:dyDescent="0.2">
      <c r="A2134" s="7">
        <v>3314</v>
      </c>
      <c r="B2134" s="7">
        <v>2016</v>
      </c>
      <c r="C2134" s="27" t="s">
        <v>73</v>
      </c>
      <c r="D2134" s="27" t="s">
        <v>165</v>
      </c>
      <c r="E2134" s="8" t="s">
        <v>38</v>
      </c>
      <c r="F2134" s="28" t="s">
        <v>39</v>
      </c>
      <c r="G2134" s="8" t="s">
        <v>22</v>
      </c>
      <c r="H2134" s="27" t="s">
        <v>73</v>
      </c>
      <c r="I2134" s="9">
        <v>281095</v>
      </c>
      <c r="J2134" s="32">
        <v>1001.857310365237</v>
      </c>
      <c r="K2134" s="10">
        <f t="shared" si="88"/>
        <v>140808.54032855816</v>
      </c>
      <c r="L2134" s="9">
        <f t="shared" si="87"/>
        <v>127739.35341540092</v>
      </c>
      <c r="M2134" s="14" t="s">
        <v>168</v>
      </c>
      <c r="O2134" s="21"/>
      <c r="P2134" s="21"/>
      <c r="Q2134" s="21"/>
      <c r="R2134" s="21"/>
    </row>
    <row r="2135" spans="1:18" x14ac:dyDescent="0.2">
      <c r="A2135" s="7">
        <v>3315</v>
      </c>
      <c r="B2135" s="7">
        <v>2016</v>
      </c>
      <c r="C2135" s="27" t="s">
        <v>196</v>
      </c>
      <c r="D2135" s="27" t="s">
        <v>165</v>
      </c>
      <c r="E2135" s="8" t="s">
        <v>38</v>
      </c>
      <c r="F2135" s="28" t="s">
        <v>39</v>
      </c>
      <c r="G2135" s="8" t="s">
        <v>22</v>
      </c>
      <c r="H2135" s="27" t="s">
        <v>196</v>
      </c>
      <c r="I2135" s="9">
        <v>483150</v>
      </c>
      <c r="J2135" s="32">
        <v>1001.857310365237</v>
      </c>
      <c r="K2135" s="10">
        <f t="shared" si="88"/>
        <v>242023.67975148212</v>
      </c>
      <c r="L2135" s="9">
        <f t="shared" si="87"/>
        <v>219560.17930824438</v>
      </c>
      <c r="M2135" s="14" t="s">
        <v>168</v>
      </c>
      <c r="O2135" s="21"/>
      <c r="P2135" s="21"/>
      <c r="Q2135" s="21"/>
      <c r="R2135" s="21"/>
    </row>
    <row r="2136" spans="1:18" x14ac:dyDescent="0.2">
      <c r="A2136" s="7">
        <v>3316</v>
      </c>
      <c r="B2136" s="7">
        <v>2016</v>
      </c>
      <c r="C2136" s="27" t="s">
        <v>200</v>
      </c>
      <c r="D2136" s="27" t="s">
        <v>165</v>
      </c>
      <c r="E2136" s="8" t="s">
        <v>38</v>
      </c>
      <c r="F2136" s="28" t="s">
        <v>39</v>
      </c>
      <c r="G2136" s="8" t="s">
        <v>22</v>
      </c>
      <c r="H2136" s="27" t="s">
        <v>200</v>
      </c>
      <c r="I2136" s="9">
        <v>15232</v>
      </c>
      <c r="J2136" s="32">
        <v>1001.857310365237</v>
      </c>
      <c r="K2136" s="10">
        <f t="shared" si="88"/>
        <v>7630.1452757416455</v>
      </c>
      <c r="L2136" s="9">
        <f t="shared" si="87"/>
        <v>6921.9510529301015</v>
      </c>
      <c r="M2136" s="14" t="s">
        <v>168</v>
      </c>
      <c r="O2136" s="21"/>
      <c r="P2136" s="21"/>
      <c r="Q2136" s="21"/>
      <c r="R2136" s="21"/>
    </row>
    <row r="2137" spans="1:18" x14ac:dyDescent="0.2">
      <c r="A2137" s="7">
        <v>3317</v>
      </c>
      <c r="B2137" s="7">
        <v>2016</v>
      </c>
      <c r="C2137" s="27" t="s">
        <v>86</v>
      </c>
      <c r="D2137" s="27" t="s">
        <v>165</v>
      </c>
      <c r="E2137" s="8" t="s">
        <v>38</v>
      </c>
      <c r="F2137" s="28" t="s">
        <v>39</v>
      </c>
      <c r="G2137" s="8" t="s">
        <v>22</v>
      </c>
      <c r="H2137" s="27" t="s">
        <v>86</v>
      </c>
      <c r="I2137" s="9">
        <v>160970</v>
      </c>
      <c r="J2137" s="32">
        <v>1001.857310365237</v>
      </c>
      <c r="K2137" s="10">
        <f t="shared" si="88"/>
        <v>80634.485624746099</v>
      </c>
      <c r="L2137" s="9">
        <f t="shared" si="87"/>
        <v>73150.371651139605</v>
      </c>
      <c r="M2137" s="14" t="s">
        <v>168</v>
      </c>
      <c r="O2137" s="21"/>
      <c r="P2137" s="21"/>
      <c r="Q2137" s="21"/>
      <c r="R2137" s="21"/>
    </row>
    <row r="2138" spans="1:18" x14ac:dyDescent="0.2">
      <c r="A2138" s="7">
        <v>3318</v>
      </c>
      <c r="B2138" s="7">
        <v>2016</v>
      </c>
      <c r="C2138" s="27" t="s">
        <v>203</v>
      </c>
      <c r="D2138" s="27" t="s">
        <v>165</v>
      </c>
      <c r="E2138" s="8" t="s">
        <v>38</v>
      </c>
      <c r="F2138" s="28" t="s">
        <v>39</v>
      </c>
      <c r="G2138" s="8" t="s">
        <v>22</v>
      </c>
      <c r="H2138" s="27" t="s">
        <v>203</v>
      </c>
      <c r="I2138" s="9">
        <v>20</v>
      </c>
      <c r="J2138" s="32">
        <v>1001.857310365237</v>
      </c>
      <c r="K2138" s="10">
        <f t="shared" si="88"/>
        <v>10.01857310365237</v>
      </c>
      <c r="L2138" s="9">
        <f t="shared" si="87"/>
        <v>9.0886962354649441</v>
      </c>
      <c r="M2138" s="14" t="s">
        <v>168</v>
      </c>
      <c r="O2138" s="21"/>
      <c r="P2138" s="21"/>
      <c r="Q2138" s="21"/>
      <c r="R2138" s="21"/>
    </row>
    <row r="2139" spans="1:18" x14ac:dyDescent="0.2">
      <c r="A2139" s="7">
        <v>3319</v>
      </c>
      <c r="B2139" s="7">
        <v>2016</v>
      </c>
      <c r="C2139" s="27" t="s">
        <v>276</v>
      </c>
      <c r="D2139" s="27" t="s">
        <v>165</v>
      </c>
      <c r="E2139" s="8" t="s">
        <v>38</v>
      </c>
      <c r="F2139" s="28" t="s">
        <v>39</v>
      </c>
      <c r="G2139" s="8" t="s">
        <v>22</v>
      </c>
      <c r="H2139" s="27" t="s">
        <v>276</v>
      </c>
      <c r="I2139" s="9">
        <v>5</v>
      </c>
      <c r="J2139" s="32">
        <v>1001.857310365237</v>
      </c>
      <c r="K2139" s="10">
        <f t="shared" si="88"/>
        <v>2.5046432759130925</v>
      </c>
      <c r="L2139" s="9">
        <f t="shared" si="87"/>
        <v>2.272174058866236</v>
      </c>
      <c r="M2139" s="14" t="s">
        <v>168</v>
      </c>
      <c r="O2139" s="21"/>
      <c r="P2139" s="21"/>
      <c r="Q2139" s="21"/>
      <c r="R2139" s="21"/>
    </row>
    <row r="2140" spans="1:18" x14ac:dyDescent="0.2">
      <c r="A2140" s="7">
        <v>3320</v>
      </c>
      <c r="B2140" s="7">
        <v>2016</v>
      </c>
      <c r="C2140" s="27" t="s">
        <v>207</v>
      </c>
      <c r="D2140" s="27" t="s">
        <v>165</v>
      </c>
      <c r="E2140" s="8" t="s">
        <v>38</v>
      </c>
      <c r="F2140" s="28" t="s">
        <v>39</v>
      </c>
      <c r="G2140" s="8" t="s">
        <v>22</v>
      </c>
      <c r="H2140" s="27" t="s">
        <v>207</v>
      </c>
      <c r="I2140" s="9">
        <v>724215</v>
      </c>
      <c r="J2140" s="32">
        <v>1001.857310365237</v>
      </c>
      <c r="K2140" s="10">
        <f t="shared" si="88"/>
        <v>362780.04601308005</v>
      </c>
      <c r="L2140" s="9">
        <f t="shared" si="87"/>
        <v>329108.50720836222</v>
      </c>
      <c r="M2140" s="14" t="s">
        <v>168</v>
      </c>
      <c r="O2140" s="21"/>
      <c r="P2140" s="21"/>
      <c r="Q2140" s="21"/>
      <c r="R2140" s="21"/>
    </row>
    <row r="2141" spans="1:18" x14ac:dyDescent="0.2">
      <c r="A2141" s="7">
        <v>3321</v>
      </c>
      <c r="B2141" s="7">
        <v>2016</v>
      </c>
      <c r="C2141" s="27" t="s">
        <v>209</v>
      </c>
      <c r="D2141" s="27" t="s">
        <v>165</v>
      </c>
      <c r="E2141" s="8" t="s">
        <v>38</v>
      </c>
      <c r="F2141" s="28" t="s">
        <v>39</v>
      </c>
      <c r="G2141" s="8" t="s">
        <v>22</v>
      </c>
      <c r="H2141" s="27" t="s">
        <v>209</v>
      </c>
      <c r="I2141" s="9">
        <v>14367</v>
      </c>
      <c r="J2141" s="32">
        <v>1001.857310365237</v>
      </c>
      <c r="K2141" s="10">
        <f t="shared" si="88"/>
        <v>7196.8419890086798</v>
      </c>
      <c r="L2141" s="9">
        <f t="shared" si="87"/>
        <v>6528.8649407462417</v>
      </c>
      <c r="M2141" s="14" t="s">
        <v>168</v>
      </c>
      <c r="O2141" s="21"/>
      <c r="P2141" s="21"/>
      <c r="Q2141" s="21"/>
      <c r="R2141" s="21"/>
    </row>
    <row r="2142" spans="1:18" x14ac:dyDescent="0.2">
      <c r="A2142" s="7">
        <v>3322</v>
      </c>
      <c r="B2142" s="7">
        <v>2016</v>
      </c>
      <c r="C2142" s="27" t="s">
        <v>75</v>
      </c>
      <c r="D2142" s="27" t="s">
        <v>165</v>
      </c>
      <c r="E2142" s="8" t="s">
        <v>38</v>
      </c>
      <c r="F2142" s="28" t="s">
        <v>39</v>
      </c>
      <c r="G2142" s="8" t="s">
        <v>22</v>
      </c>
      <c r="H2142" s="27" t="s">
        <v>75</v>
      </c>
      <c r="I2142" s="9">
        <v>1046909</v>
      </c>
      <c r="J2142" s="32">
        <v>1001.857310365237</v>
      </c>
      <c r="K2142" s="10">
        <f t="shared" si="88"/>
        <v>524426.71746858</v>
      </c>
      <c r="L2142" s="9">
        <f t="shared" si="87"/>
        <v>475751.89435871848</v>
      </c>
      <c r="M2142" s="14" t="s">
        <v>168</v>
      </c>
      <c r="O2142" s="21"/>
      <c r="P2142" s="21"/>
      <c r="Q2142" s="21"/>
      <c r="R2142" s="21"/>
    </row>
    <row r="2143" spans="1:18" x14ac:dyDescent="0.2">
      <c r="A2143" s="7">
        <v>3323</v>
      </c>
      <c r="B2143" s="7">
        <v>2016</v>
      </c>
      <c r="C2143" s="27" t="s">
        <v>226</v>
      </c>
      <c r="D2143" s="27" t="s">
        <v>165</v>
      </c>
      <c r="E2143" s="8" t="s">
        <v>38</v>
      </c>
      <c r="F2143" s="28" t="s">
        <v>39</v>
      </c>
      <c r="G2143" s="8" t="s">
        <v>22</v>
      </c>
      <c r="H2143" s="27" t="s">
        <v>226</v>
      </c>
      <c r="I2143" s="9">
        <v>41481</v>
      </c>
      <c r="J2143" s="32">
        <v>1001.857310365237</v>
      </c>
      <c r="K2143" s="10">
        <f t="shared" si="88"/>
        <v>20779.021545630199</v>
      </c>
      <c r="L2143" s="9">
        <f t="shared" si="87"/>
        <v>18850.410427166069</v>
      </c>
      <c r="M2143" s="14" t="s">
        <v>168</v>
      </c>
      <c r="O2143" s="21"/>
      <c r="P2143" s="21"/>
      <c r="Q2143" s="21"/>
      <c r="R2143" s="21"/>
    </row>
    <row r="2144" spans="1:18" x14ac:dyDescent="0.2">
      <c r="A2144" s="7">
        <v>3324</v>
      </c>
      <c r="B2144" s="7">
        <v>2016</v>
      </c>
      <c r="C2144" s="27" t="s">
        <v>228</v>
      </c>
      <c r="D2144" s="27" t="s">
        <v>165</v>
      </c>
      <c r="E2144" s="8" t="s">
        <v>38</v>
      </c>
      <c r="F2144" s="28" t="s">
        <v>39</v>
      </c>
      <c r="G2144" s="8" t="s">
        <v>22</v>
      </c>
      <c r="H2144" s="27" t="s">
        <v>228</v>
      </c>
      <c r="I2144" s="9">
        <v>1600</v>
      </c>
      <c r="J2144" s="32">
        <v>1001.857310365237</v>
      </c>
      <c r="K2144" s="10">
        <f t="shared" si="88"/>
        <v>801.48584829218964</v>
      </c>
      <c r="L2144" s="9">
        <f t="shared" si="87"/>
        <v>727.09569883719553</v>
      </c>
      <c r="M2144" s="14" t="s">
        <v>168</v>
      </c>
      <c r="O2144" s="21"/>
      <c r="P2144" s="21"/>
      <c r="Q2144" s="21"/>
      <c r="R2144" s="21"/>
    </row>
    <row r="2145" spans="1:18" x14ac:dyDescent="0.2">
      <c r="A2145" s="7">
        <v>3325</v>
      </c>
      <c r="B2145" s="7">
        <v>2016</v>
      </c>
      <c r="C2145" s="27" t="s">
        <v>229</v>
      </c>
      <c r="D2145" s="27" t="s">
        <v>165</v>
      </c>
      <c r="E2145" s="8" t="s">
        <v>38</v>
      </c>
      <c r="F2145" s="28" t="s">
        <v>39</v>
      </c>
      <c r="G2145" s="8" t="s">
        <v>22</v>
      </c>
      <c r="H2145" s="27" t="s">
        <v>229</v>
      </c>
      <c r="I2145" s="9">
        <v>336</v>
      </c>
      <c r="J2145" s="32">
        <v>1001.857310365237</v>
      </c>
      <c r="K2145" s="10">
        <f t="shared" si="88"/>
        <v>168.31202814135983</v>
      </c>
      <c r="L2145" s="9">
        <f t="shared" si="87"/>
        <v>152.69009675581106</v>
      </c>
      <c r="M2145" s="14" t="s">
        <v>168</v>
      </c>
      <c r="O2145" s="21"/>
      <c r="P2145" s="21"/>
      <c r="Q2145" s="21"/>
      <c r="R2145" s="21"/>
    </row>
    <row r="2146" spans="1:18" x14ac:dyDescent="0.2">
      <c r="A2146" s="7">
        <v>3326</v>
      </c>
      <c r="B2146" s="7">
        <v>2016</v>
      </c>
      <c r="C2146" s="27" t="s">
        <v>230</v>
      </c>
      <c r="D2146" s="27" t="s">
        <v>165</v>
      </c>
      <c r="E2146" s="8" t="s">
        <v>38</v>
      </c>
      <c r="F2146" s="28" t="s">
        <v>39</v>
      </c>
      <c r="G2146" s="8" t="s">
        <v>22</v>
      </c>
      <c r="H2146" s="27" t="s">
        <v>230</v>
      </c>
      <c r="I2146" s="9">
        <v>12081</v>
      </c>
      <c r="J2146" s="32">
        <v>1001.857310365237</v>
      </c>
      <c r="K2146" s="10">
        <f t="shared" si="88"/>
        <v>6051.7190832612141</v>
      </c>
      <c r="L2146" s="9">
        <f t="shared" si="87"/>
        <v>5490.0269610325995</v>
      </c>
      <c r="M2146" s="14" t="s">
        <v>168</v>
      </c>
      <c r="O2146" s="21"/>
      <c r="P2146" s="21"/>
      <c r="Q2146" s="21"/>
      <c r="R2146" s="21"/>
    </row>
    <row r="2147" spans="1:18" x14ac:dyDescent="0.2">
      <c r="A2147" s="7">
        <v>3327</v>
      </c>
      <c r="B2147" s="7">
        <v>2016</v>
      </c>
      <c r="C2147" s="27" t="s">
        <v>232</v>
      </c>
      <c r="D2147" s="27" t="s">
        <v>165</v>
      </c>
      <c r="E2147" s="8" t="s">
        <v>38</v>
      </c>
      <c r="F2147" s="28" t="s">
        <v>39</v>
      </c>
      <c r="G2147" s="8" t="s">
        <v>22</v>
      </c>
      <c r="H2147" s="27" t="s">
        <v>232</v>
      </c>
      <c r="I2147" s="9">
        <v>14335</v>
      </c>
      <c r="J2147" s="32">
        <v>1001.857310365237</v>
      </c>
      <c r="K2147" s="10">
        <f t="shared" si="88"/>
        <v>7180.8122720428364</v>
      </c>
      <c r="L2147" s="9">
        <f t="shared" si="87"/>
        <v>6514.3230267694989</v>
      </c>
      <c r="M2147" s="14" t="s">
        <v>168</v>
      </c>
      <c r="O2147" s="21"/>
      <c r="P2147" s="21"/>
      <c r="Q2147" s="21"/>
      <c r="R2147" s="21"/>
    </row>
    <row r="2148" spans="1:18" x14ac:dyDescent="0.2">
      <c r="A2148" s="7">
        <v>3328</v>
      </c>
      <c r="B2148" s="7">
        <v>2016</v>
      </c>
      <c r="C2148" s="27" t="s">
        <v>235</v>
      </c>
      <c r="D2148" s="27" t="s">
        <v>165</v>
      </c>
      <c r="E2148" s="8" t="s">
        <v>38</v>
      </c>
      <c r="F2148" s="28" t="s">
        <v>39</v>
      </c>
      <c r="G2148" s="8" t="s">
        <v>22</v>
      </c>
      <c r="H2148" s="27" t="s">
        <v>235</v>
      </c>
      <c r="I2148" s="9">
        <v>73911</v>
      </c>
      <c r="J2148" s="32">
        <v>1001.857310365237</v>
      </c>
      <c r="K2148" s="10">
        <f t="shared" si="88"/>
        <v>37024.13783320252</v>
      </c>
      <c r="L2148" s="9">
        <f t="shared" si="87"/>
        <v>33587.731372972477</v>
      </c>
      <c r="M2148" s="14" t="s">
        <v>168</v>
      </c>
      <c r="O2148" s="21"/>
      <c r="P2148" s="21"/>
      <c r="Q2148" s="21"/>
      <c r="R2148" s="21"/>
    </row>
    <row r="2149" spans="1:18" x14ac:dyDescent="0.2">
      <c r="A2149" s="7">
        <v>3329</v>
      </c>
      <c r="B2149" s="7">
        <v>2016</v>
      </c>
      <c r="C2149" s="27" t="s">
        <v>239</v>
      </c>
      <c r="D2149" s="27" t="s">
        <v>165</v>
      </c>
      <c r="E2149" s="8" t="s">
        <v>38</v>
      </c>
      <c r="F2149" s="28" t="s">
        <v>39</v>
      </c>
      <c r="G2149" s="8" t="s">
        <v>22</v>
      </c>
      <c r="H2149" s="27" t="s">
        <v>239</v>
      </c>
      <c r="I2149" s="9">
        <v>308093</v>
      </c>
      <c r="J2149" s="32">
        <v>1001.857310365237</v>
      </c>
      <c r="K2149" s="10">
        <f t="shared" si="88"/>
        <v>154332.61216117849</v>
      </c>
      <c r="L2149" s="9">
        <f t="shared" si="87"/>
        <v>140008.18446365505</v>
      </c>
      <c r="M2149" s="14" t="s">
        <v>168</v>
      </c>
      <c r="O2149" s="21"/>
      <c r="P2149" s="21"/>
      <c r="Q2149" s="21"/>
      <c r="R2149" s="21"/>
    </row>
    <row r="2150" spans="1:18" x14ac:dyDescent="0.2">
      <c r="A2150" s="7">
        <v>3330</v>
      </c>
      <c r="B2150" s="7">
        <v>2016</v>
      </c>
      <c r="C2150" s="27" t="s">
        <v>78</v>
      </c>
      <c r="D2150" s="27" t="s">
        <v>165</v>
      </c>
      <c r="E2150" s="8" t="s">
        <v>38</v>
      </c>
      <c r="F2150" s="28" t="s">
        <v>39</v>
      </c>
      <c r="G2150" s="8" t="s">
        <v>22</v>
      </c>
      <c r="H2150" s="27" t="s">
        <v>78</v>
      </c>
      <c r="I2150" s="9">
        <v>118836</v>
      </c>
      <c r="J2150" s="32">
        <v>1001.857310365237</v>
      </c>
      <c r="K2150" s="10">
        <f t="shared" si="88"/>
        <v>59528.357667281649</v>
      </c>
      <c r="L2150" s="9">
        <f t="shared" si="87"/>
        <v>54003.215291885601</v>
      </c>
      <c r="M2150" s="14" t="s">
        <v>168</v>
      </c>
      <c r="O2150" s="21"/>
      <c r="P2150" s="21"/>
      <c r="Q2150" s="21"/>
      <c r="R2150" s="21"/>
    </row>
    <row r="2151" spans="1:18" x14ac:dyDescent="0.2">
      <c r="A2151" s="7">
        <v>3331</v>
      </c>
      <c r="B2151" s="7">
        <v>2016</v>
      </c>
      <c r="C2151" s="27" t="s">
        <v>241</v>
      </c>
      <c r="D2151" s="27" t="s">
        <v>165</v>
      </c>
      <c r="E2151" s="8" t="s">
        <v>38</v>
      </c>
      <c r="F2151" s="28" t="s">
        <v>39</v>
      </c>
      <c r="G2151" s="8" t="s">
        <v>22</v>
      </c>
      <c r="H2151" s="27" t="s">
        <v>241</v>
      </c>
      <c r="I2151" s="9">
        <v>158000</v>
      </c>
      <c r="J2151" s="32">
        <v>1001.857310365237</v>
      </c>
      <c r="K2151" s="10">
        <f t="shared" si="88"/>
        <v>79146.727518853717</v>
      </c>
      <c r="L2151" s="9">
        <f t="shared" si="87"/>
        <v>71800.700260173049</v>
      </c>
      <c r="M2151" s="14" t="s">
        <v>168</v>
      </c>
      <c r="O2151" s="21"/>
      <c r="P2151" s="21"/>
      <c r="Q2151" s="21"/>
      <c r="R2151" s="21"/>
    </row>
    <row r="2152" spans="1:18" x14ac:dyDescent="0.2">
      <c r="A2152" s="7">
        <v>3332</v>
      </c>
      <c r="B2152" s="7">
        <v>2016</v>
      </c>
      <c r="C2152" s="27" t="s">
        <v>242</v>
      </c>
      <c r="D2152" s="27" t="s">
        <v>165</v>
      </c>
      <c r="E2152" s="8" t="s">
        <v>38</v>
      </c>
      <c r="F2152" s="28" t="s">
        <v>39</v>
      </c>
      <c r="G2152" s="8" t="s">
        <v>22</v>
      </c>
      <c r="H2152" s="27" t="s">
        <v>242</v>
      </c>
      <c r="I2152" s="9">
        <v>956</v>
      </c>
      <c r="J2152" s="32">
        <v>1001.857310365237</v>
      </c>
      <c r="K2152" s="10">
        <f t="shared" si="88"/>
        <v>478.88779435458332</v>
      </c>
      <c r="L2152" s="9">
        <f t="shared" si="87"/>
        <v>434.43968005522436</v>
      </c>
      <c r="M2152" s="14" t="s">
        <v>168</v>
      </c>
      <c r="O2152" s="21"/>
      <c r="P2152" s="21"/>
      <c r="Q2152" s="21"/>
      <c r="R2152" s="21"/>
    </row>
    <row r="2153" spans="1:18" x14ac:dyDescent="0.2">
      <c r="A2153" s="7">
        <v>3333</v>
      </c>
      <c r="B2153" s="7">
        <v>2016</v>
      </c>
      <c r="C2153" s="27" t="s">
        <v>244</v>
      </c>
      <c r="D2153" s="27" t="s">
        <v>165</v>
      </c>
      <c r="E2153" s="8" t="s">
        <v>38</v>
      </c>
      <c r="F2153" s="28" t="s">
        <v>39</v>
      </c>
      <c r="G2153" s="8" t="s">
        <v>22</v>
      </c>
      <c r="H2153" s="27" t="s">
        <v>244</v>
      </c>
      <c r="I2153" s="9">
        <v>153</v>
      </c>
      <c r="J2153" s="32">
        <v>1001.857310365237</v>
      </c>
      <c r="K2153" s="10">
        <f t="shared" si="88"/>
        <v>76.642084242940626</v>
      </c>
      <c r="L2153" s="9">
        <f t="shared" si="87"/>
        <v>69.528526201306818</v>
      </c>
      <c r="M2153" s="14" t="s">
        <v>168</v>
      </c>
      <c r="O2153" s="21"/>
      <c r="P2153" s="21"/>
      <c r="Q2153" s="21"/>
      <c r="R2153" s="21"/>
    </row>
    <row r="2154" spans="1:18" x14ac:dyDescent="0.2">
      <c r="A2154" s="7">
        <v>3334</v>
      </c>
      <c r="B2154" s="7">
        <v>2016</v>
      </c>
      <c r="C2154" s="27" t="s">
        <v>79</v>
      </c>
      <c r="D2154" s="27" t="s">
        <v>165</v>
      </c>
      <c r="E2154" s="8" t="s">
        <v>38</v>
      </c>
      <c r="F2154" s="28" t="s">
        <v>39</v>
      </c>
      <c r="G2154" s="8" t="s">
        <v>22</v>
      </c>
      <c r="H2154" s="27" t="s">
        <v>79</v>
      </c>
      <c r="I2154" s="9">
        <v>92909</v>
      </c>
      <c r="J2154" s="32">
        <v>1001.857310365237</v>
      </c>
      <c r="K2154" s="10">
        <f t="shared" si="88"/>
        <v>46540.78042436191</v>
      </c>
      <c r="L2154" s="9">
        <f t="shared" si="87"/>
        <v>42221.083927040629</v>
      </c>
      <c r="M2154" s="14" t="s">
        <v>168</v>
      </c>
      <c r="O2154" s="21"/>
      <c r="P2154" s="21"/>
      <c r="Q2154" s="21"/>
      <c r="R2154" s="21"/>
    </row>
    <row r="2155" spans="1:18" x14ac:dyDescent="0.2">
      <c r="A2155" s="7">
        <v>3335</v>
      </c>
      <c r="B2155" s="7">
        <v>2016</v>
      </c>
      <c r="C2155" s="27" t="s">
        <v>80</v>
      </c>
      <c r="D2155" s="27" t="s">
        <v>165</v>
      </c>
      <c r="E2155" s="8" t="s">
        <v>38</v>
      </c>
      <c r="F2155" s="28" t="s">
        <v>39</v>
      </c>
      <c r="G2155" s="8" t="s">
        <v>22</v>
      </c>
      <c r="H2155" s="27" t="s">
        <v>80</v>
      </c>
      <c r="I2155" s="9">
        <v>450861</v>
      </c>
      <c r="J2155" s="32">
        <v>1001.857310365237</v>
      </c>
      <c r="K2155" s="10">
        <f t="shared" si="88"/>
        <v>225849.19440429055</v>
      </c>
      <c r="L2155" s="9">
        <f t="shared" si="87"/>
        <v>204886.933670898</v>
      </c>
      <c r="M2155" s="14" t="s">
        <v>168</v>
      </c>
      <c r="O2155" s="21"/>
      <c r="P2155" s="21"/>
      <c r="Q2155" s="21"/>
      <c r="R2155" s="21"/>
    </row>
    <row r="2156" spans="1:18" x14ac:dyDescent="0.2">
      <c r="A2156" s="7">
        <v>3336</v>
      </c>
      <c r="B2156" s="7">
        <v>2016</v>
      </c>
      <c r="C2156" s="27" t="s">
        <v>250</v>
      </c>
      <c r="D2156" s="27" t="s">
        <v>165</v>
      </c>
      <c r="E2156" s="8" t="s">
        <v>38</v>
      </c>
      <c r="F2156" s="28" t="s">
        <v>39</v>
      </c>
      <c r="G2156" s="8" t="s">
        <v>22</v>
      </c>
      <c r="H2156" s="27" t="s">
        <v>250</v>
      </c>
      <c r="I2156" s="9">
        <v>27590</v>
      </c>
      <c r="J2156" s="32">
        <v>1001.857310365237</v>
      </c>
      <c r="K2156" s="10">
        <f t="shared" si="88"/>
        <v>13820.621596488445</v>
      </c>
      <c r="L2156" s="9">
        <f t="shared" si="87"/>
        <v>12537.856456823891</v>
      </c>
      <c r="M2156" s="14" t="s">
        <v>168</v>
      </c>
      <c r="O2156" s="21"/>
      <c r="P2156" s="21"/>
      <c r="Q2156" s="21"/>
      <c r="R2156" s="21"/>
    </row>
    <row r="2157" spans="1:18" x14ac:dyDescent="0.2">
      <c r="A2157" s="7">
        <v>3337</v>
      </c>
      <c r="B2157" s="7">
        <v>2016</v>
      </c>
      <c r="C2157" s="27" t="s">
        <v>251</v>
      </c>
      <c r="D2157" s="27" t="s">
        <v>165</v>
      </c>
      <c r="E2157" s="8" t="s">
        <v>38</v>
      </c>
      <c r="F2157" s="28" t="s">
        <v>39</v>
      </c>
      <c r="G2157" s="8" t="s">
        <v>22</v>
      </c>
      <c r="H2157" s="27" t="s">
        <v>251</v>
      </c>
      <c r="I2157" s="9">
        <v>100</v>
      </c>
      <c r="J2157" s="32">
        <v>1001.857310365237</v>
      </c>
      <c r="K2157" s="10">
        <f t="shared" si="88"/>
        <v>50.092865518261853</v>
      </c>
      <c r="L2157" s="9">
        <f t="shared" si="87"/>
        <v>45.44348117732472</v>
      </c>
      <c r="M2157" s="14" t="s">
        <v>168</v>
      </c>
      <c r="O2157" s="21"/>
      <c r="P2157" s="21"/>
      <c r="Q2157" s="21"/>
      <c r="R2157" s="21"/>
    </row>
    <row r="2158" spans="1:18" x14ac:dyDescent="0.2">
      <c r="A2158" s="7">
        <v>3338</v>
      </c>
      <c r="B2158" s="7">
        <v>2016</v>
      </c>
      <c r="C2158" s="27" t="s">
        <v>81</v>
      </c>
      <c r="D2158" s="27" t="s">
        <v>165</v>
      </c>
      <c r="E2158" s="8" t="s">
        <v>38</v>
      </c>
      <c r="F2158" s="28" t="s">
        <v>39</v>
      </c>
      <c r="G2158" s="8" t="s">
        <v>22</v>
      </c>
      <c r="H2158" s="27" t="s">
        <v>81</v>
      </c>
      <c r="I2158" s="9">
        <v>78082</v>
      </c>
      <c r="J2158" s="32">
        <v>1001.857310365237</v>
      </c>
      <c r="K2158" s="10">
        <f t="shared" si="88"/>
        <v>39113.51125396922</v>
      </c>
      <c r="L2158" s="9">
        <f t="shared" si="87"/>
        <v>35483.17897287869</v>
      </c>
      <c r="M2158" s="14" t="s">
        <v>168</v>
      </c>
      <c r="O2158" s="21"/>
      <c r="P2158" s="21"/>
      <c r="Q2158" s="21"/>
      <c r="R2158" s="21"/>
    </row>
    <row r="2159" spans="1:18" x14ac:dyDescent="0.2">
      <c r="A2159" s="7">
        <v>3339</v>
      </c>
      <c r="B2159" s="7">
        <v>2016</v>
      </c>
      <c r="C2159" s="27" t="s">
        <v>253</v>
      </c>
      <c r="D2159" s="27" t="s">
        <v>165</v>
      </c>
      <c r="E2159" s="8" t="s">
        <v>38</v>
      </c>
      <c r="F2159" s="28" t="s">
        <v>39</v>
      </c>
      <c r="G2159" s="8" t="s">
        <v>22</v>
      </c>
      <c r="H2159" s="27" t="s">
        <v>253</v>
      </c>
      <c r="I2159" s="9">
        <v>232943</v>
      </c>
      <c r="J2159" s="32">
        <v>1001.857310365237</v>
      </c>
      <c r="K2159" s="10">
        <f t="shared" si="88"/>
        <v>116687.8237242047</v>
      </c>
      <c r="L2159" s="9">
        <f t="shared" si="87"/>
        <v>105857.40835889553</v>
      </c>
      <c r="M2159" s="14" t="s">
        <v>168</v>
      </c>
      <c r="O2159" s="21"/>
      <c r="P2159" s="21"/>
      <c r="Q2159" s="21"/>
      <c r="R2159" s="21"/>
    </row>
    <row r="2160" spans="1:18" x14ac:dyDescent="0.2">
      <c r="A2160" s="7">
        <v>3340</v>
      </c>
      <c r="B2160" s="7">
        <v>2016</v>
      </c>
      <c r="C2160" s="27" t="s">
        <v>254</v>
      </c>
      <c r="D2160" s="27" t="s">
        <v>165</v>
      </c>
      <c r="E2160" s="8" t="s">
        <v>38</v>
      </c>
      <c r="F2160" s="28" t="s">
        <v>39</v>
      </c>
      <c r="G2160" s="8" t="s">
        <v>22</v>
      </c>
      <c r="H2160" s="27" t="s">
        <v>254</v>
      </c>
      <c r="I2160" s="9">
        <v>975</v>
      </c>
      <c r="J2160" s="32">
        <v>1001.857310365237</v>
      </c>
      <c r="K2160" s="10">
        <f t="shared" si="88"/>
        <v>488.40543880305307</v>
      </c>
      <c r="L2160" s="9">
        <f t="shared" si="87"/>
        <v>443.07394147891603</v>
      </c>
      <c r="M2160" s="14" t="s">
        <v>168</v>
      </c>
      <c r="O2160" s="21"/>
      <c r="P2160" s="21"/>
      <c r="Q2160" s="21"/>
      <c r="R2160" s="21"/>
    </row>
    <row r="2161" spans="1:18" x14ac:dyDescent="0.2">
      <c r="A2161" s="7">
        <v>3341</v>
      </c>
      <c r="B2161" s="7">
        <v>2016</v>
      </c>
      <c r="C2161" s="27" t="s">
        <v>255</v>
      </c>
      <c r="D2161" s="27" t="s">
        <v>165</v>
      </c>
      <c r="E2161" s="8" t="s">
        <v>38</v>
      </c>
      <c r="F2161" s="28" t="s">
        <v>39</v>
      </c>
      <c r="G2161" s="8" t="s">
        <v>22</v>
      </c>
      <c r="H2161" s="27" t="s">
        <v>255</v>
      </c>
      <c r="I2161" s="9">
        <v>979776</v>
      </c>
      <c r="J2161" s="32">
        <v>1001.857310365237</v>
      </c>
      <c r="K2161" s="10">
        <f t="shared" si="88"/>
        <v>490797.87406020524</v>
      </c>
      <c r="L2161" s="9">
        <f t="shared" si="87"/>
        <v>445244.32213994506</v>
      </c>
      <c r="M2161" s="14" t="s">
        <v>168</v>
      </c>
      <c r="O2161" s="21"/>
      <c r="P2161" s="21"/>
      <c r="Q2161" s="21"/>
      <c r="R2161" s="21"/>
    </row>
    <row r="2162" spans="1:18" x14ac:dyDescent="0.2">
      <c r="A2162" s="7">
        <v>3342</v>
      </c>
      <c r="B2162" s="7">
        <v>2016</v>
      </c>
      <c r="C2162" s="27" t="s">
        <v>83</v>
      </c>
      <c r="D2162" s="27" t="s">
        <v>165</v>
      </c>
      <c r="E2162" s="8" t="s">
        <v>38</v>
      </c>
      <c r="F2162" s="28" t="s">
        <v>39</v>
      </c>
      <c r="G2162" s="8" t="s">
        <v>22</v>
      </c>
      <c r="H2162" s="27" t="s">
        <v>83</v>
      </c>
      <c r="I2162" s="9">
        <v>757605</v>
      </c>
      <c r="J2162" s="32">
        <v>1001.857310365237</v>
      </c>
      <c r="K2162" s="10">
        <f t="shared" si="88"/>
        <v>379506.05380962772</v>
      </c>
      <c r="L2162" s="9">
        <f t="shared" si="87"/>
        <v>344282.08557347098</v>
      </c>
      <c r="M2162" s="14" t="s">
        <v>168</v>
      </c>
      <c r="O2162" s="21"/>
      <c r="P2162" s="21"/>
      <c r="Q2162" s="21"/>
      <c r="R2162" s="21"/>
    </row>
    <row r="2163" spans="1:18" x14ac:dyDescent="0.2">
      <c r="A2163" s="7">
        <v>3343</v>
      </c>
      <c r="B2163" s="7">
        <v>2016</v>
      </c>
      <c r="C2163" s="27" t="s">
        <v>257</v>
      </c>
      <c r="D2163" s="27" t="s">
        <v>165</v>
      </c>
      <c r="E2163" s="8" t="s">
        <v>38</v>
      </c>
      <c r="F2163" s="28" t="s">
        <v>39</v>
      </c>
      <c r="G2163" s="8" t="s">
        <v>22</v>
      </c>
      <c r="H2163" s="27" t="s">
        <v>257</v>
      </c>
      <c r="I2163" s="9">
        <v>2609</v>
      </c>
      <c r="J2163" s="32">
        <v>1001.857310365237</v>
      </c>
      <c r="K2163" s="10">
        <f t="shared" si="88"/>
        <v>1306.9228613714517</v>
      </c>
      <c r="L2163" s="9">
        <f t="shared" si="87"/>
        <v>1185.6204239164019</v>
      </c>
      <c r="M2163" s="14" t="s">
        <v>168</v>
      </c>
      <c r="O2163" s="21"/>
      <c r="P2163" s="21"/>
      <c r="Q2163" s="21"/>
      <c r="R2163" s="21"/>
    </row>
    <row r="2164" spans="1:18" x14ac:dyDescent="0.2">
      <c r="A2164" s="7">
        <v>3344</v>
      </c>
      <c r="B2164" s="7">
        <v>2016</v>
      </c>
      <c r="C2164" s="27" t="s">
        <v>260</v>
      </c>
      <c r="D2164" s="27" t="s">
        <v>165</v>
      </c>
      <c r="E2164" s="8" t="s">
        <v>38</v>
      </c>
      <c r="F2164" s="28" t="s">
        <v>39</v>
      </c>
      <c r="G2164" s="8" t="s">
        <v>22</v>
      </c>
      <c r="H2164" s="27" t="s">
        <v>260</v>
      </c>
      <c r="I2164" s="9">
        <v>18671</v>
      </c>
      <c r="J2164" s="32">
        <v>1001.857310365237</v>
      </c>
      <c r="K2164" s="10">
        <f t="shared" si="88"/>
        <v>9352.8389209146699</v>
      </c>
      <c r="L2164" s="9">
        <f t="shared" si="87"/>
        <v>8484.7523706182983</v>
      </c>
      <c r="M2164" s="14" t="s">
        <v>168</v>
      </c>
      <c r="O2164" s="21"/>
      <c r="P2164" s="21"/>
      <c r="Q2164" s="21"/>
      <c r="R2164" s="21"/>
    </row>
    <row r="2165" spans="1:18" x14ac:dyDescent="0.2">
      <c r="A2165" s="7">
        <v>3345</v>
      </c>
      <c r="B2165" s="7">
        <v>2016</v>
      </c>
      <c r="C2165" s="27" t="s">
        <v>262</v>
      </c>
      <c r="D2165" s="27" t="s">
        <v>165</v>
      </c>
      <c r="E2165" s="8" t="s">
        <v>38</v>
      </c>
      <c r="F2165" s="28" t="s">
        <v>39</v>
      </c>
      <c r="G2165" s="8" t="s">
        <v>22</v>
      </c>
      <c r="H2165" s="27" t="s">
        <v>262</v>
      </c>
      <c r="I2165" s="9">
        <v>2531701</v>
      </c>
      <c r="J2165" s="32">
        <v>1001.857310365237</v>
      </c>
      <c r="K2165" s="10">
        <f t="shared" si="88"/>
        <v>1268201.5772544905</v>
      </c>
      <c r="L2165" s="9">
        <f t="shared" si="87"/>
        <v>1150493.0674011416</v>
      </c>
      <c r="M2165" s="14" t="s">
        <v>168</v>
      </c>
      <c r="O2165" s="21"/>
      <c r="P2165" s="21"/>
      <c r="Q2165" s="21"/>
      <c r="R2165" s="21"/>
    </row>
    <row r="2166" spans="1:18" x14ac:dyDescent="0.2">
      <c r="A2166" s="7">
        <v>3346</v>
      </c>
      <c r="B2166" s="7">
        <v>2016</v>
      </c>
      <c r="C2166" s="27" t="s">
        <v>178</v>
      </c>
      <c r="D2166" s="27" t="s">
        <v>277</v>
      </c>
      <c r="E2166" s="8" t="s">
        <v>38</v>
      </c>
      <c r="F2166" s="28" t="s">
        <v>39</v>
      </c>
      <c r="G2166" s="8" t="s">
        <v>22</v>
      </c>
      <c r="H2166" s="27" t="s">
        <v>178</v>
      </c>
      <c r="I2166" s="9">
        <v>-39390.894</v>
      </c>
      <c r="J2166" s="32">
        <v>1001.857310365237</v>
      </c>
      <c r="K2166" s="10">
        <f t="shared" si="88"/>
        <v>-19732.027557861074</v>
      </c>
      <c r="L2166" s="9">
        <f t="shared" si="87"/>
        <v>-17900.593500469931</v>
      </c>
      <c r="M2166" s="11" t="s">
        <v>278</v>
      </c>
      <c r="O2166" s="21"/>
      <c r="P2166" s="21"/>
      <c r="Q2166" s="21"/>
      <c r="R2166" s="21"/>
    </row>
    <row r="2167" spans="1:18" x14ac:dyDescent="0.2">
      <c r="A2167" s="7">
        <v>3347</v>
      </c>
      <c r="B2167" s="7">
        <v>2016</v>
      </c>
      <c r="C2167" s="27" t="s">
        <v>279</v>
      </c>
      <c r="D2167" s="27" t="s">
        <v>277</v>
      </c>
      <c r="E2167" s="8" t="s">
        <v>38</v>
      </c>
      <c r="F2167" s="28" t="s">
        <v>39</v>
      </c>
      <c r="G2167" s="8" t="s">
        <v>22</v>
      </c>
      <c r="H2167" s="27" t="s">
        <v>279</v>
      </c>
      <c r="I2167" s="9">
        <v>26884.028999999999</v>
      </c>
      <c r="J2167" s="32">
        <v>1001.857310365237</v>
      </c>
      <c r="K2167" s="10">
        <f t="shared" si="88"/>
        <v>13466.980492860517</v>
      </c>
      <c r="L2167" s="9">
        <f t="shared" si="87"/>
        <v>12217.03865832152</v>
      </c>
      <c r="M2167" s="11" t="s">
        <v>278</v>
      </c>
      <c r="O2167" s="21"/>
      <c r="P2167" s="21"/>
      <c r="Q2167" s="21"/>
      <c r="R2167" s="21"/>
    </row>
    <row r="2168" spans="1:18" x14ac:dyDescent="0.2">
      <c r="A2168" s="7">
        <v>3348</v>
      </c>
      <c r="B2168" s="7">
        <v>2016</v>
      </c>
      <c r="C2168" s="27" t="s">
        <v>280</v>
      </c>
      <c r="D2168" s="27" t="s">
        <v>277</v>
      </c>
      <c r="E2168" s="8" t="s">
        <v>38</v>
      </c>
      <c r="F2168" s="28" t="s">
        <v>39</v>
      </c>
      <c r="G2168" s="8" t="s">
        <v>22</v>
      </c>
      <c r="H2168" s="27" t="s">
        <v>280</v>
      </c>
      <c r="I2168" s="9">
        <v>-22440.600999999999</v>
      </c>
      <c r="J2168" s="32">
        <v>1001.857310365237</v>
      </c>
      <c r="K2168" s="10">
        <f t="shared" si="88"/>
        <v>-11241.140080419724</v>
      </c>
      <c r="L2168" s="9">
        <f t="shared" si="87"/>
        <v>-10197.790291513542</v>
      </c>
      <c r="M2168" s="11" t="s">
        <v>278</v>
      </c>
      <c r="O2168" s="21"/>
      <c r="P2168" s="21"/>
      <c r="Q2168" s="21"/>
      <c r="R2168" s="21"/>
    </row>
    <row r="2169" spans="1:18" x14ac:dyDescent="0.2">
      <c r="A2169" s="7">
        <v>3349</v>
      </c>
      <c r="B2169" s="7">
        <v>2016</v>
      </c>
      <c r="C2169" s="27" t="s">
        <v>40</v>
      </c>
      <c r="D2169" s="27" t="s">
        <v>277</v>
      </c>
      <c r="E2169" s="8" t="s">
        <v>38</v>
      </c>
      <c r="F2169" s="28" t="s">
        <v>39</v>
      </c>
      <c r="G2169" s="8" t="s">
        <v>22</v>
      </c>
      <c r="H2169" s="27" t="s">
        <v>40</v>
      </c>
      <c r="I2169" s="9">
        <v>2522.125</v>
      </c>
      <c r="J2169" s="32">
        <v>1001.857310365237</v>
      </c>
      <c r="K2169" s="10">
        <f t="shared" si="88"/>
        <v>1263.4046844524619</v>
      </c>
      <c r="L2169" s="9">
        <f t="shared" si="87"/>
        <v>1146.1413996436013</v>
      </c>
      <c r="M2169" s="11" t="s">
        <v>278</v>
      </c>
      <c r="O2169" s="21"/>
      <c r="P2169" s="21"/>
      <c r="Q2169" s="21"/>
      <c r="R2169" s="21"/>
    </row>
    <row r="2170" spans="1:18" x14ac:dyDescent="0.2">
      <c r="A2170" s="7">
        <v>3350</v>
      </c>
      <c r="B2170" s="7">
        <v>2016</v>
      </c>
      <c r="C2170" s="27" t="s">
        <v>42</v>
      </c>
      <c r="D2170" s="27" t="s">
        <v>277</v>
      </c>
      <c r="E2170" s="8" t="s">
        <v>38</v>
      </c>
      <c r="F2170" s="28" t="s">
        <v>39</v>
      </c>
      <c r="G2170" s="8" t="s">
        <v>22</v>
      </c>
      <c r="H2170" s="27" t="s">
        <v>42</v>
      </c>
      <c r="I2170" s="9">
        <v>17368.060000000001</v>
      </c>
      <c r="J2170" s="32">
        <v>1001.857310365237</v>
      </c>
      <c r="K2170" s="10">
        <f t="shared" si="88"/>
        <v>8700.1589389310284</v>
      </c>
      <c r="L2170" s="9">
        <f t="shared" si="87"/>
        <v>7892.6510769664628</v>
      </c>
      <c r="M2170" s="11" t="s">
        <v>278</v>
      </c>
      <c r="O2170" s="21"/>
      <c r="P2170" s="21"/>
      <c r="Q2170" s="21"/>
      <c r="R2170" s="21"/>
    </row>
    <row r="2171" spans="1:18" x14ac:dyDescent="0.2">
      <c r="A2171" s="7">
        <v>3351</v>
      </c>
      <c r="B2171" s="7">
        <v>2016</v>
      </c>
      <c r="C2171" s="27" t="s">
        <v>43</v>
      </c>
      <c r="D2171" s="27" t="s">
        <v>277</v>
      </c>
      <c r="E2171" s="8" t="s">
        <v>38</v>
      </c>
      <c r="F2171" s="28" t="s">
        <v>39</v>
      </c>
      <c r="G2171" s="8" t="s">
        <v>22</v>
      </c>
      <c r="H2171" s="27" t="s">
        <v>43</v>
      </c>
      <c r="I2171" s="9">
        <v>-2196.0230000000001</v>
      </c>
      <c r="J2171" s="32">
        <v>1001.857310365237</v>
      </c>
      <c r="K2171" s="10">
        <f t="shared" si="88"/>
        <v>-1100.0508481400996</v>
      </c>
      <c r="L2171" s="9">
        <f t="shared" si="87"/>
        <v>-997.9492986547217</v>
      </c>
      <c r="M2171" s="11" t="s">
        <v>278</v>
      </c>
      <c r="O2171" s="21"/>
      <c r="P2171" s="21"/>
      <c r="Q2171" s="21"/>
      <c r="R2171" s="21"/>
    </row>
    <row r="2172" spans="1:18" x14ac:dyDescent="0.2">
      <c r="A2172" s="7">
        <v>3352</v>
      </c>
      <c r="B2172" s="7">
        <v>2016</v>
      </c>
      <c r="C2172" s="27" t="s">
        <v>281</v>
      </c>
      <c r="D2172" s="27" t="s">
        <v>277</v>
      </c>
      <c r="E2172" s="8" t="s">
        <v>38</v>
      </c>
      <c r="F2172" s="28" t="s">
        <v>39</v>
      </c>
      <c r="G2172" s="8" t="s">
        <v>22</v>
      </c>
      <c r="H2172" s="27" t="s">
        <v>281</v>
      </c>
      <c r="I2172" s="9">
        <v>5396.1610000000001</v>
      </c>
      <c r="J2172" s="32">
        <v>1001.857310365237</v>
      </c>
      <c r="K2172" s="10">
        <f t="shared" si="88"/>
        <v>2703.0916728788939</v>
      </c>
      <c r="L2172" s="9">
        <f t="shared" si="87"/>
        <v>2452.2034083331373</v>
      </c>
      <c r="M2172" s="11" t="s">
        <v>278</v>
      </c>
      <c r="O2172" s="21"/>
      <c r="P2172" s="21"/>
      <c r="Q2172" s="21"/>
      <c r="R2172" s="21"/>
    </row>
    <row r="2173" spans="1:18" x14ac:dyDescent="0.2">
      <c r="A2173" s="7">
        <v>3353</v>
      </c>
      <c r="B2173" s="7">
        <v>2016</v>
      </c>
      <c r="C2173" s="27" t="s">
        <v>46</v>
      </c>
      <c r="D2173" s="27" t="s">
        <v>277</v>
      </c>
      <c r="E2173" s="8" t="s">
        <v>38</v>
      </c>
      <c r="F2173" s="28" t="s">
        <v>39</v>
      </c>
      <c r="G2173" s="8" t="s">
        <v>22</v>
      </c>
      <c r="H2173" s="27" t="s">
        <v>46</v>
      </c>
      <c r="I2173" s="9">
        <v>1504.989</v>
      </c>
      <c r="J2173" s="32">
        <v>1001.857310365237</v>
      </c>
      <c r="K2173" s="10">
        <f t="shared" si="88"/>
        <v>753.89211583463384</v>
      </c>
      <c r="L2173" s="9">
        <f t="shared" si="87"/>
        <v>683.91939293580754</v>
      </c>
      <c r="M2173" s="11" t="s">
        <v>278</v>
      </c>
      <c r="O2173" s="21"/>
      <c r="P2173" s="21"/>
      <c r="Q2173" s="21"/>
      <c r="R2173" s="21"/>
    </row>
    <row r="2174" spans="1:18" x14ac:dyDescent="0.2">
      <c r="A2174" s="7">
        <v>3354</v>
      </c>
      <c r="B2174" s="7">
        <v>2016</v>
      </c>
      <c r="C2174" s="27" t="s">
        <v>47</v>
      </c>
      <c r="D2174" s="27" t="s">
        <v>277</v>
      </c>
      <c r="E2174" s="8" t="s">
        <v>38</v>
      </c>
      <c r="F2174" s="28" t="s">
        <v>39</v>
      </c>
      <c r="G2174" s="8" t="s">
        <v>22</v>
      </c>
      <c r="H2174" s="27" t="s">
        <v>47</v>
      </c>
      <c r="I2174" s="9">
        <v>37286.472999999998</v>
      </c>
      <c r="J2174" s="32">
        <v>1001.857310365237</v>
      </c>
      <c r="K2174" s="10">
        <f t="shared" si="88"/>
        <v>18677.862776393016</v>
      </c>
      <c r="L2174" s="9">
        <f t="shared" si="87"/>
        <v>16944.271339443265</v>
      </c>
      <c r="M2174" s="11" t="s">
        <v>278</v>
      </c>
      <c r="O2174" s="21"/>
      <c r="P2174" s="21"/>
      <c r="Q2174" s="21"/>
      <c r="R2174" s="21"/>
    </row>
    <row r="2175" spans="1:18" x14ac:dyDescent="0.2">
      <c r="A2175" s="7">
        <v>3355</v>
      </c>
      <c r="B2175" s="7">
        <v>2016</v>
      </c>
      <c r="C2175" s="27" t="s">
        <v>24</v>
      </c>
      <c r="D2175" s="27" t="s">
        <v>277</v>
      </c>
      <c r="E2175" s="8" t="s">
        <v>38</v>
      </c>
      <c r="F2175" s="28" t="s">
        <v>39</v>
      </c>
      <c r="G2175" s="8" t="s">
        <v>22</v>
      </c>
      <c r="H2175" s="27" t="s">
        <v>24</v>
      </c>
      <c r="I2175" s="9">
        <v>752.99099999999999</v>
      </c>
      <c r="J2175" s="32">
        <v>1001.857310365237</v>
      </c>
      <c r="K2175" s="10">
        <f t="shared" si="88"/>
        <v>377.19476899461506</v>
      </c>
      <c r="L2175" s="9">
        <f t="shared" si="87"/>
        <v>342.18532335194914</v>
      </c>
      <c r="M2175" s="11" t="s">
        <v>278</v>
      </c>
      <c r="O2175" s="21"/>
      <c r="P2175" s="21"/>
      <c r="Q2175" s="21"/>
      <c r="R2175" s="21"/>
    </row>
    <row r="2176" spans="1:18" x14ac:dyDescent="0.2">
      <c r="A2176" s="7">
        <v>3356</v>
      </c>
      <c r="B2176" s="7">
        <v>2016</v>
      </c>
      <c r="C2176" s="27" t="s">
        <v>282</v>
      </c>
      <c r="D2176" s="27" t="s">
        <v>277</v>
      </c>
      <c r="E2176" s="8" t="s">
        <v>38</v>
      </c>
      <c r="F2176" s="28" t="s">
        <v>39</v>
      </c>
      <c r="G2176" s="8" t="s">
        <v>22</v>
      </c>
      <c r="H2176" s="27" t="s">
        <v>282</v>
      </c>
      <c r="I2176" s="9">
        <v>59160.167999999998</v>
      </c>
      <c r="J2176" s="32">
        <v>1001.857310365237</v>
      </c>
      <c r="K2176" s="10">
        <f t="shared" si="88"/>
        <v>29635.02339661778</v>
      </c>
      <c r="L2176" s="9">
        <f t="shared" si="87"/>
        <v>26884.439809553682</v>
      </c>
      <c r="M2176" s="11" t="s">
        <v>278</v>
      </c>
      <c r="O2176" s="21"/>
      <c r="P2176" s="21"/>
      <c r="Q2176" s="21"/>
      <c r="R2176" s="21"/>
    </row>
    <row r="2177" spans="1:18" x14ac:dyDescent="0.2">
      <c r="A2177" s="7">
        <v>3357</v>
      </c>
      <c r="B2177" s="7">
        <v>2016</v>
      </c>
      <c r="C2177" s="27" t="s">
        <v>51</v>
      </c>
      <c r="D2177" s="27" t="s">
        <v>277</v>
      </c>
      <c r="E2177" s="8" t="s">
        <v>38</v>
      </c>
      <c r="F2177" s="28" t="s">
        <v>39</v>
      </c>
      <c r="G2177" s="8" t="s">
        <v>22</v>
      </c>
      <c r="H2177" s="27" t="s">
        <v>51</v>
      </c>
      <c r="I2177" s="9">
        <v>5698.8680000000004</v>
      </c>
      <c r="J2177" s="32">
        <v>1001.857310365237</v>
      </c>
      <c r="K2177" s="10">
        <f t="shared" si="88"/>
        <v>2854.7262833032592</v>
      </c>
      <c r="L2177" s="9">
        <f t="shared" si="87"/>
        <v>2589.764006900582</v>
      </c>
      <c r="M2177" s="11" t="s">
        <v>278</v>
      </c>
      <c r="O2177" s="21"/>
      <c r="P2177" s="21"/>
      <c r="Q2177" s="21"/>
      <c r="R2177" s="21"/>
    </row>
    <row r="2178" spans="1:18" x14ac:dyDescent="0.2">
      <c r="A2178" s="7">
        <v>3358</v>
      </c>
      <c r="B2178" s="7">
        <v>2016</v>
      </c>
      <c r="C2178" s="27" t="s">
        <v>283</v>
      </c>
      <c r="D2178" s="27" t="s">
        <v>277</v>
      </c>
      <c r="E2178" s="8" t="s">
        <v>38</v>
      </c>
      <c r="F2178" s="28" t="s">
        <v>39</v>
      </c>
      <c r="G2178" s="8" t="s">
        <v>22</v>
      </c>
      <c r="H2178" s="27" t="s">
        <v>283</v>
      </c>
      <c r="I2178" s="9">
        <v>3163.4</v>
      </c>
      <c r="J2178" s="32">
        <v>1001.857310365237</v>
      </c>
      <c r="K2178" s="10">
        <f t="shared" si="88"/>
        <v>1584.6377078046955</v>
      </c>
      <c r="L2178" s="9">
        <f t="shared" si="87"/>
        <v>1437.5590835634903</v>
      </c>
      <c r="M2178" s="11" t="s">
        <v>278</v>
      </c>
      <c r="O2178" s="21"/>
      <c r="P2178" s="21"/>
      <c r="Q2178" s="21"/>
      <c r="R2178" s="21"/>
    </row>
    <row r="2179" spans="1:18" x14ac:dyDescent="0.2">
      <c r="A2179" s="7">
        <v>3359</v>
      </c>
      <c r="B2179" s="7">
        <v>2016</v>
      </c>
      <c r="C2179" s="27" t="s">
        <v>52</v>
      </c>
      <c r="D2179" s="27" t="s">
        <v>277</v>
      </c>
      <c r="E2179" s="8" t="s">
        <v>38</v>
      </c>
      <c r="F2179" s="28" t="s">
        <v>39</v>
      </c>
      <c r="G2179" s="8" t="s">
        <v>22</v>
      </c>
      <c r="H2179" s="27" t="s">
        <v>52</v>
      </c>
      <c r="I2179" s="9">
        <v>8889.9590000000007</v>
      </c>
      <c r="J2179" s="32">
        <v>1001.857310365237</v>
      </c>
      <c r="K2179" s="10">
        <f t="shared" si="88"/>
        <v>4453.2352064986162</v>
      </c>
      <c r="L2179" s="9">
        <f t="shared" si="87"/>
        <v>4039.9068448368848</v>
      </c>
      <c r="M2179" s="11" t="s">
        <v>278</v>
      </c>
      <c r="O2179" s="21"/>
      <c r="P2179" s="21"/>
      <c r="Q2179" s="21"/>
      <c r="R2179" s="21"/>
    </row>
    <row r="2180" spans="1:18" x14ac:dyDescent="0.2">
      <c r="A2180" s="7">
        <v>3360</v>
      </c>
      <c r="B2180" s="7">
        <v>2016</v>
      </c>
      <c r="C2180" s="27" t="s">
        <v>27</v>
      </c>
      <c r="D2180" s="27" t="s">
        <v>277</v>
      </c>
      <c r="E2180" s="8" t="s">
        <v>38</v>
      </c>
      <c r="F2180" s="28" t="s">
        <v>39</v>
      </c>
      <c r="G2180" s="8" t="s">
        <v>22</v>
      </c>
      <c r="H2180" s="27" t="s">
        <v>27</v>
      </c>
      <c r="I2180" s="9">
        <v>18962.732</v>
      </c>
      <c r="J2180" s="32">
        <v>1001.857310365237</v>
      </c>
      <c r="K2180" s="10">
        <f t="shared" si="88"/>
        <v>9498.9758393484062</v>
      </c>
      <c r="L2180" s="9">
        <f t="shared" si="87"/>
        <v>8617.3255471265311</v>
      </c>
      <c r="M2180" s="11" t="s">
        <v>278</v>
      </c>
      <c r="O2180" s="21"/>
      <c r="P2180" s="21"/>
      <c r="Q2180" s="21"/>
      <c r="R2180" s="21"/>
    </row>
    <row r="2181" spans="1:18" x14ac:dyDescent="0.2">
      <c r="A2181" s="7">
        <v>3361</v>
      </c>
      <c r="B2181" s="7">
        <v>2016</v>
      </c>
      <c r="C2181" s="27" t="s">
        <v>53</v>
      </c>
      <c r="D2181" s="27" t="s">
        <v>277</v>
      </c>
      <c r="E2181" s="8" t="s">
        <v>38</v>
      </c>
      <c r="F2181" s="28" t="s">
        <v>39</v>
      </c>
      <c r="G2181" s="8" t="s">
        <v>22</v>
      </c>
      <c r="H2181" s="27" t="s">
        <v>53</v>
      </c>
      <c r="I2181" s="9">
        <v>1384.027</v>
      </c>
      <c r="J2181" s="32">
        <v>1001.857310365237</v>
      </c>
      <c r="K2181" s="10">
        <f t="shared" si="88"/>
        <v>693.29878384643393</v>
      </c>
      <c r="L2181" s="9">
        <f t="shared" si="87"/>
        <v>628.95004923409203</v>
      </c>
      <c r="M2181" s="11" t="s">
        <v>278</v>
      </c>
      <c r="O2181" s="21"/>
      <c r="P2181" s="21"/>
      <c r="Q2181" s="21"/>
      <c r="R2181" s="21"/>
    </row>
    <row r="2182" spans="1:18" x14ac:dyDescent="0.2">
      <c r="A2182" s="7">
        <v>3362</v>
      </c>
      <c r="B2182" s="7">
        <v>2016</v>
      </c>
      <c r="C2182" s="27" t="s">
        <v>54</v>
      </c>
      <c r="D2182" s="27" t="s">
        <v>277</v>
      </c>
      <c r="E2182" s="8" t="s">
        <v>38</v>
      </c>
      <c r="F2182" s="28" t="s">
        <v>39</v>
      </c>
      <c r="G2182" s="8" t="s">
        <v>22</v>
      </c>
      <c r="H2182" s="27" t="s">
        <v>54</v>
      </c>
      <c r="I2182" s="9">
        <v>-15814.602999999999</v>
      </c>
      <c r="J2182" s="32">
        <v>1001.857310365237</v>
      </c>
      <c r="K2182" s="10">
        <f t="shared" si="88"/>
        <v>-7921.9878130370043</v>
      </c>
      <c r="L2182" s="9">
        <f t="shared" si="87"/>
        <v>-7186.7061375736303</v>
      </c>
      <c r="M2182" s="11" t="s">
        <v>278</v>
      </c>
      <c r="O2182" s="21"/>
      <c r="P2182" s="21"/>
      <c r="Q2182" s="21"/>
      <c r="R2182" s="21"/>
    </row>
    <row r="2183" spans="1:18" x14ac:dyDescent="0.2">
      <c r="A2183" s="7">
        <v>3363</v>
      </c>
      <c r="B2183" s="7">
        <v>2016</v>
      </c>
      <c r="C2183" s="27" t="s">
        <v>66</v>
      </c>
      <c r="D2183" s="27" t="s">
        <v>65</v>
      </c>
      <c r="E2183" s="8" t="s">
        <v>38</v>
      </c>
      <c r="F2183" s="28" t="s">
        <v>39</v>
      </c>
      <c r="G2183" s="8" t="s">
        <v>22</v>
      </c>
      <c r="H2183" s="27" t="s">
        <v>66</v>
      </c>
      <c r="I2183" s="9">
        <v>21796.48</v>
      </c>
      <c r="J2183" s="32">
        <v>1001.857310365237</v>
      </c>
      <c r="K2183" s="10">
        <f t="shared" si="88"/>
        <v>10918.48141411484</v>
      </c>
      <c r="L2183" s="9">
        <f t="shared" ref="L2183:L2246" si="89">K2183*0.9071847</f>
        <v>9905.0792861193459</v>
      </c>
      <c r="M2183" s="14" t="s">
        <v>67</v>
      </c>
      <c r="O2183" s="21"/>
      <c r="P2183" s="21"/>
      <c r="Q2183" s="21"/>
      <c r="R2183" s="21"/>
    </row>
    <row r="2184" spans="1:18" x14ac:dyDescent="0.2">
      <c r="A2184" s="7">
        <v>3364</v>
      </c>
      <c r="B2184" s="7">
        <v>2016</v>
      </c>
      <c r="C2184" s="27" t="s">
        <v>70</v>
      </c>
      <c r="D2184" s="27" t="s">
        <v>65</v>
      </c>
      <c r="E2184" s="8" t="s">
        <v>38</v>
      </c>
      <c r="F2184" s="28" t="s">
        <v>39</v>
      </c>
      <c r="G2184" s="8" t="s">
        <v>22</v>
      </c>
      <c r="H2184" s="27" t="s">
        <v>70</v>
      </c>
      <c r="I2184" s="9">
        <v>200</v>
      </c>
      <c r="J2184" s="32">
        <v>1001.857310365237</v>
      </c>
      <c r="K2184" s="10">
        <f t="shared" si="88"/>
        <v>100.18573103652371</v>
      </c>
      <c r="L2184" s="9">
        <f t="shared" si="89"/>
        <v>90.886962354649441</v>
      </c>
      <c r="M2184" s="14" t="s">
        <v>67</v>
      </c>
      <c r="O2184" s="21"/>
      <c r="P2184" s="21"/>
      <c r="Q2184" s="21"/>
      <c r="R2184" s="21"/>
    </row>
    <row r="2185" spans="1:18" x14ac:dyDescent="0.2">
      <c r="A2185" s="7">
        <v>3365</v>
      </c>
      <c r="B2185" s="7">
        <v>2016</v>
      </c>
      <c r="C2185" s="27" t="s">
        <v>76</v>
      </c>
      <c r="D2185" s="27" t="s">
        <v>65</v>
      </c>
      <c r="E2185" s="8" t="s">
        <v>38</v>
      </c>
      <c r="F2185" s="28" t="s">
        <v>39</v>
      </c>
      <c r="G2185" s="8" t="s">
        <v>22</v>
      </c>
      <c r="H2185" s="27" t="s">
        <v>76</v>
      </c>
      <c r="I2185" s="9">
        <v>413000</v>
      </c>
      <c r="J2185" s="32">
        <v>1001.857310365237</v>
      </c>
      <c r="K2185" s="10">
        <f t="shared" si="88"/>
        <v>206883.53459042145</v>
      </c>
      <c r="L2185" s="9">
        <f t="shared" si="89"/>
        <v>187681.57726235109</v>
      </c>
      <c r="M2185" s="14" t="s">
        <v>67</v>
      </c>
      <c r="O2185" s="21"/>
      <c r="P2185" s="21"/>
      <c r="Q2185" s="21"/>
      <c r="R2185" s="21"/>
    </row>
    <row r="2186" spans="1:18" x14ac:dyDescent="0.2">
      <c r="A2186" s="7">
        <v>3366</v>
      </c>
      <c r="B2186" s="7">
        <v>2016</v>
      </c>
      <c r="C2186" s="27" t="s">
        <v>72</v>
      </c>
      <c r="D2186" s="27" t="s">
        <v>84</v>
      </c>
      <c r="E2186" s="8" t="s">
        <v>38</v>
      </c>
      <c r="F2186" s="28" t="s">
        <v>39</v>
      </c>
      <c r="G2186" s="8" t="s">
        <v>22</v>
      </c>
      <c r="H2186" s="27" t="s">
        <v>72</v>
      </c>
      <c r="I2186" s="9">
        <v>18141.771000000001</v>
      </c>
      <c r="J2186" s="32">
        <v>1001.857310365237</v>
      </c>
      <c r="K2186" s="10">
        <f t="shared" si="88"/>
        <v>9087.7329496610273</v>
      </c>
      <c r="L2186" s="9">
        <f t="shared" si="89"/>
        <v>8244.2522896183546</v>
      </c>
      <c r="M2186" s="14" t="s">
        <v>87</v>
      </c>
      <c r="O2186" s="21"/>
      <c r="P2186" s="21"/>
      <c r="Q2186" s="21"/>
      <c r="R2186" s="21"/>
    </row>
    <row r="2187" spans="1:18" x14ac:dyDescent="0.2">
      <c r="A2187" s="7">
        <v>3367</v>
      </c>
      <c r="B2187" s="7">
        <v>2016</v>
      </c>
      <c r="C2187" s="27" t="s">
        <v>76</v>
      </c>
      <c r="D2187" s="27" t="s">
        <v>84</v>
      </c>
      <c r="E2187" s="8" t="s">
        <v>38</v>
      </c>
      <c r="F2187" s="28" t="s">
        <v>39</v>
      </c>
      <c r="G2187" s="8" t="s">
        <v>22</v>
      </c>
      <c r="H2187" s="27" t="s">
        <v>76</v>
      </c>
      <c r="I2187" s="9">
        <v>-413000</v>
      </c>
      <c r="J2187" s="32">
        <v>1001.857310365237</v>
      </c>
      <c r="K2187" s="10">
        <f t="shared" si="88"/>
        <v>-206883.53459042145</v>
      </c>
      <c r="L2187" s="9">
        <f t="shared" si="89"/>
        <v>-187681.57726235109</v>
      </c>
      <c r="M2187" s="14" t="s">
        <v>87</v>
      </c>
      <c r="O2187" s="21"/>
      <c r="P2187" s="21"/>
      <c r="Q2187" s="21"/>
      <c r="R2187" s="21"/>
    </row>
    <row r="2188" spans="1:18" x14ac:dyDescent="0.2">
      <c r="A2188" s="7">
        <v>3368</v>
      </c>
      <c r="B2188" s="7">
        <v>2016</v>
      </c>
      <c r="C2188" s="27" t="s">
        <v>239</v>
      </c>
      <c r="D2188" s="27" t="s">
        <v>84</v>
      </c>
      <c r="E2188" s="8" t="s">
        <v>38</v>
      </c>
      <c r="F2188" s="28" t="s">
        <v>39</v>
      </c>
      <c r="G2188" s="8" t="s">
        <v>22</v>
      </c>
      <c r="H2188" s="27" t="s">
        <v>239</v>
      </c>
      <c r="I2188" s="9">
        <v>-100</v>
      </c>
      <c r="J2188" s="32">
        <v>1001.857310365237</v>
      </c>
      <c r="K2188" s="10">
        <f t="shared" si="88"/>
        <v>-50.092865518261853</v>
      </c>
      <c r="L2188" s="9">
        <f t="shared" si="89"/>
        <v>-45.44348117732472</v>
      </c>
      <c r="M2188" s="14" t="s">
        <v>87</v>
      </c>
      <c r="O2188" s="21"/>
      <c r="P2188" s="21"/>
      <c r="Q2188" s="21"/>
      <c r="R2188" s="21"/>
    </row>
    <row r="2189" spans="1:18" x14ac:dyDescent="0.2">
      <c r="A2189" s="7">
        <v>3369</v>
      </c>
      <c r="B2189" s="7">
        <v>2016</v>
      </c>
      <c r="C2189" s="27" t="s">
        <v>83</v>
      </c>
      <c r="D2189" s="27" t="s">
        <v>84</v>
      </c>
      <c r="E2189" s="8" t="s">
        <v>38</v>
      </c>
      <c r="F2189" s="28" t="s">
        <v>39</v>
      </c>
      <c r="G2189" s="8" t="s">
        <v>22</v>
      </c>
      <c r="H2189" s="27" t="s">
        <v>83</v>
      </c>
      <c r="I2189" s="9">
        <v>-200</v>
      </c>
      <c r="J2189" s="32">
        <v>1001.857310365237</v>
      </c>
      <c r="K2189" s="10">
        <f t="shared" si="88"/>
        <v>-100.18573103652371</v>
      </c>
      <c r="L2189" s="9">
        <f t="shared" si="89"/>
        <v>-90.886962354649441</v>
      </c>
      <c r="M2189" s="14" t="s">
        <v>87</v>
      </c>
      <c r="O2189" s="21"/>
      <c r="P2189" s="21"/>
      <c r="Q2189" s="21"/>
      <c r="R2189" s="21"/>
    </row>
    <row r="2190" spans="1:18" x14ac:dyDescent="0.2">
      <c r="A2190" s="7">
        <v>3370</v>
      </c>
      <c r="B2190" s="7">
        <v>2016</v>
      </c>
      <c r="C2190" s="27" t="s">
        <v>167</v>
      </c>
      <c r="D2190" s="27" t="s">
        <v>284</v>
      </c>
      <c r="E2190" s="8" t="s">
        <v>38</v>
      </c>
      <c r="F2190" s="28" t="s">
        <v>39</v>
      </c>
      <c r="G2190" s="8" t="s">
        <v>22</v>
      </c>
      <c r="H2190" s="27" t="s">
        <v>167</v>
      </c>
      <c r="I2190" s="9">
        <v>46050</v>
      </c>
      <c r="J2190" s="32">
        <v>1001.857310365237</v>
      </c>
      <c r="K2190" s="10">
        <f t="shared" si="88"/>
        <v>23067.764571159583</v>
      </c>
      <c r="L2190" s="9">
        <f t="shared" si="89"/>
        <v>20926.723082158034</v>
      </c>
      <c r="M2190" s="11" t="s">
        <v>285</v>
      </c>
      <c r="O2190" s="21"/>
      <c r="P2190" s="21"/>
      <c r="Q2190" s="21"/>
      <c r="R2190" s="21"/>
    </row>
    <row r="2191" spans="1:18" x14ac:dyDescent="0.2">
      <c r="A2191" s="7">
        <v>3371</v>
      </c>
      <c r="B2191" s="7">
        <v>2016</v>
      </c>
      <c r="C2191" s="27" t="s">
        <v>286</v>
      </c>
      <c r="D2191" s="27" t="s">
        <v>284</v>
      </c>
      <c r="E2191" s="8" t="s">
        <v>38</v>
      </c>
      <c r="F2191" s="28" t="s">
        <v>39</v>
      </c>
      <c r="G2191" s="8" t="s">
        <v>22</v>
      </c>
      <c r="H2191" s="27" t="s">
        <v>286</v>
      </c>
      <c r="I2191" s="9">
        <v>1952.7380000000001</v>
      </c>
      <c r="J2191" s="32">
        <v>1001.857310365237</v>
      </c>
      <c r="K2191" s="10">
        <f t="shared" ref="K2191:K2254" si="90">(J2191*I2191)/2000</f>
        <v>978.18242026399616</v>
      </c>
      <c r="L2191" s="9">
        <f t="shared" si="89"/>
        <v>887.39212547246723</v>
      </c>
      <c r="M2191" s="11" t="s">
        <v>285</v>
      </c>
      <c r="O2191" s="21"/>
      <c r="P2191" s="21"/>
      <c r="Q2191" s="21"/>
      <c r="R2191" s="21"/>
    </row>
    <row r="2192" spans="1:18" x14ac:dyDescent="0.2">
      <c r="A2192" s="7">
        <v>3372</v>
      </c>
      <c r="B2192" s="7">
        <v>2016</v>
      </c>
      <c r="C2192" s="27" t="s">
        <v>287</v>
      </c>
      <c r="D2192" s="27" t="s">
        <v>284</v>
      </c>
      <c r="E2192" s="8" t="s">
        <v>38</v>
      </c>
      <c r="F2192" s="28" t="s">
        <v>39</v>
      </c>
      <c r="G2192" s="8" t="s">
        <v>22</v>
      </c>
      <c r="H2192" s="27" t="s">
        <v>287</v>
      </c>
      <c r="I2192" s="9">
        <v>39252</v>
      </c>
      <c r="J2192" s="32">
        <v>1001.857310365237</v>
      </c>
      <c r="K2192" s="10">
        <f t="shared" si="90"/>
        <v>19662.451573228143</v>
      </c>
      <c r="L2192" s="9">
        <f t="shared" si="89"/>
        <v>17837.4752317235</v>
      </c>
      <c r="M2192" s="11" t="s">
        <v>285</v>
      </c>
      <c r="O2192" s="21"/>
      <c r="P2192" s="21"/>
      <c r="Q2192" s="21"/>
      <c r="R2192" s="21"/>
    </row>
    <row r="2193" spans="1:18" x14ac:dyDescent="0.2">
      <c r="A2193" s="7">
        <v>3373</v>
      </c>
      <c r="B2193" s="7">
        <v>2016</v>
      </c>
      <c r="C2193" s="27" t="s">
        <v>288</v>
      </c>
      <c r="D2193" s="27" t="s">
        <v>284</v>
      </c>
      <c r="E2193" s="8" t="s">
        <v>38</v>
      </c>
      <c r="F2193" s="28" t="s">
        <v>39</v>
      </c>
      <c r="G2193" s="8" t="s">
        <v>22</v>
      </c>
      <c r="H2193" s="27" t="s">
        <v>288</v>
      </c>
      <c r="I2193" s="9">
        <v>5037220.18</v>
      </c>
      <c r="J2193" s="32">
        <v>1001.857310365237</v>
      </c>
      <c r="K2193" s="10">
        <f t="shared" si="90"/>
        <v>2523287.9306261474</v>
      </c>
      <c r="L2193" s="9">
        <f t="shared" si="89"/>
        <v>2289088.2043587021</v>
      </c>
      <c r="M2193" s="11" t="s">
        <v>285</v>
      </c>
      <c r="O2193" s="21"/>
      <c r="P2193" s="21"/>
      <c r="Q2193" s="21"/>
      <c r="R2193" s="21"/>
    </row>
    <row r="2194" spans="1:18" x14ac:dyDescent="0.2">
      <c r="A2194" s="7">
        <v>3374</v>
      </c>
      <c r="B2194" s="7">
        <v>2016</v>
      </c>
      <c r="C2194" s="27" t="s">
        <v>289</v>
      </c>
      <c r="D2194" s="27" t="s">
        <v>284</v>
      </c>
      <c r="E2194" s="8" t="s">
        <v>38</v>
      </c>
      <c r="F2194" s="28" t="s">
        <v>39</v>
      </c>
      <c r="G2194" s="8" t="s">
        <v>22</v>
      </c>
      <c r="H2194" s="27" t="s">
        <v>289</v>
      </c>
      <c r="I2194" s="9">
        <v>194</v>
      </c>
      <c r="J2194" s="32">
        <v>1001.857310365237</v>
      </c>
      <c r="K2194" s="10">
        <f t="shared" si="90"/>
        <v>97.18015910542799</v>
      </c>
      <c r="L2194" s="9">
        <f t="shared" si="89"/>
        <v>88.16035348400996</v>
      </c>
      <c r="M2194" s="11" t="s">
        <v>285</v>
      </c>
      <c r="O2194" s="21"/>
      <c r="P2194" s="21"/>
      <c r="Q2194" s="21"/>
      <c r="R2194" s="21"/>
    </row>
    <row r="2195" spans="1:18" x14ac:dyDescent="0.2">
      <c r="A2195" s="7">
        <v>3375</v>
      </c>
      <c r="B2195" s="7">
        <v>2016</v>
      </c>
      <c r="C2195" s="27" t="s">
        <v>196</v>
      </c>
      <c r="D2195" s="27" t="s">
        <v>284</v>
      </c>
      <c r="E2195" s="8" t="s">
        <v>38</v>
      </c>
      <c r="F2195" s="28" t="s">
        <v>39</v>
      </c>
      <c r="G2195" s="8" t="s">
        <v>22</v>
      </c>
      <c r="H2195" s="27" t="s">
        <v>196</v>
      </c>
      <c r="I2195" s="9">
        <v>-191676</v>
      </c>
      <c r="J2195" s="32">
        <v>1001.857310365237</v>
      </c>
      <c r="K2195" s="10">
        <f t="shared" si="90"/>
        <v>-96016.000910783594</v>
      </c>
      <c r="L2195" s="9">
        <f t="shared" si="89"/>
        <v>-87104.24698144893</v>
      </c>
      <c r="M2195" s="11" t="s">
        <v>285</v>
      </c>
      <c r="O2195" s="21"/>
      <c r="P2195" s="21"/>
      <c r="Q2195" s="21"/>
      <c r="R2195" s="21"/>
    </row>
    <row r="2196" spans="1:18" x14ac:dyDescent="0.2">
      <c r="A2196" s="7">
        <v>3376</v>
      </c>
      <c r="B2196" s="7">
        <v>2016</v>
      </c>
      <c r="C2196" s="27" t="s">
        <v>207</v>
      </c>
      <c r="D2196" s="27" t="s">
        <v>284</v>
      </c>
      <c r="E2196" s="8" t="s">
        <v>38</v>
      </c>
      <c r="F2196" s="28" t="s">
        <v>39</v>
      </c>
      <c r="G2196" s="8" t="s">
        <v>22</v>
      </c>
      <c r="H2196" s="27" t="s">
        <v>207</v>
      </c>
      <c r="I2196" s="9">
        <v>-76984</v>
      </c>
      <c r="J2196" s="32">
        <v>1001.857310365237</v>
      </c>
      <c r="K2196" s="10">
        <f t="shared" si="90"/>
        <v>-38563.491590578706</v>
      </c>
      <c r="L2196" s="9">
        <f t="shared" si="89"/>
        <v>-34984.209549551662</v>
      </c>
      <c r="M2196" s="11" t="s">
        <v>285</v>
      </c>
      <c r="O2196" s="21"/>
      <c r="P2196" s="21"/>
      <c r="Q2196" s="21"/>
      <c r="R2196" s="21"/>
    </row>
    <row r="2197" spans="1:18" x14ac:dyDescent="0.2">
      <c r="A2197" s="7">
        <v>3377</v>
      </c>
      <c r="B2197" s="7">
        <v>2016</v>
      </c>
      <c r="C2197" s="27" t="s">
        <v>209</v>
      </c>
      <c r="D2197" s="27" t="s">
        <v>284</v>
      </c>
      <c r="E2197" s="8" t="s">
        <v>38</v>
      </c>
      <c r="F2197" s="28" t="s">
        <v>39</v>
      </c>
      <c r="G2197" s="8" t="s">
        <v>22</v>
      </c>
      <c r="H2197" s="27" t="s">
        <v>209</v>
      </c>
      <c r="I2197" s="9">
        <v>-302793</v>
      </c>
      <c r="J2197" s="32">
        <v>1001.857310365237</v>
      </c>
      <c r="K2197" s="10">
        <f t="shared" si="90"/>
        <v>-151677.69028871058</v>
      </c>
      <c r="L2197" s="9">
        <f t="shared" si="89"/>
        <v>-137599.67996125683</v>
      </c>
      <c r="M2197" s="11" t="s">
        <v>285</v>
      </c>
      <c r="O2197" s="21"/>
      <c r="P2197" s="21"/>
      <c r="Q2197" s="21"/>
      <c r="R2197" s="21"/>
    </row>
    <row r="2198" spans="1:18" x14ac:dyDescent="0.2">
      <c r="A2198" s="7">
        <v>3378</v>
      </c>
      <c r="B2198" s="7">
        <v>2016</v>
      </c>
      <c r="C2198" s="27" t="s">
        <v>75</v>
      </c>
      <c r="D2198" s="27" t="s">
        <v>284</v>
      </c>
      <c r="E2198" s="8" t="s">
        <v>38</v>
      </c>
      <c r="F2198" s="28" t="s">
        <v>39</v>
      </c>
      <c r="G2198" s="8" t="s">
        <v>22</v>
      </c>
      <c r="H2198" s="27" t="s">
        <v>75</v>
      </c>
      <c r="I2198" s="9">
        <v>-1697398</v>
      </c>
      <c r="J2198" s="32">
        <v>1001.857310365237</v>
      </c>
      <c r="K2198" s="10">
        <f t="shared" si="90"/>
        <v>-850275.29744966631</v>
      </c>
      <c r="L2198" s="9">
        <f t="shared" si="89"/>
        <v>-771356.74063428631</v>
      </c>
      <c r="M2198" s="11" t="s">
        <v>285</v>
      </c>
      <c r="O2198" s="21"/>
      <c r="P2198" s="21"/>
      <c r="Q2198" s="21"/>
      <c r="R2198" s="21"/>
    </row>
    <row r="2199" spans="1:18" x14ac:dyDescent="0.2">
      <c r="A2199" s="7">
        <v>3379</v>
      </c>
      <c r="B2199" s="7">
        <v>2016</v>
      </c>
      <c r="C2199" s="27" t="s">
        <v>226</v>
      </c>
      <c r="D2199" s="27" t="s">
        <v>284</v>
      </c>
      <c r="E2199" s="8" t="s">
        <v>38</v>
      </c>
      <c r="F2199" s="28" t="s">
        <v>39</v>
      </c>
      <c r="G2199" s="8" t="s">
        <v>22</v>
      </c>
      <c r="H2199" s="27" t="s">
        <v>226</v>
      </c>
      <c r="I2199" s="9">
        <v>-205</v>
      </c>
      <c r="J2199" s="32">
        <v>1001.857310365237</v>
      </c>
      <c r="K2199" s="10">
        <f t="shared" si="90"/>
        <v>-102.69037431243679</v>
      </c>
      <c r="L2199" s="9">
        <f t="shared" si="89"/>
        <v>-93.159136413515668</v>
      </c>
      <c r="M2199" s="11" t="s">
        <v>285</v>
      </c>
      <c r="O2199" s="21"/>
      <c r="P2199" s="21"/>
      <c r="Q2199" s="21"/>
      <c r="R2199" s="21"/>
    </row>
    <row r="2200" spans="1:18" x14ac:dyDescent="0.2">
      <c r="A2200" s="7">
        <v>3380</v>
      </c>
      <c r="B2200" s="7">
        <v>2016</v>
      </c>
      <c r="C2200" s="27" t="s">
        <v>230</v>
      </c>
      <c r="D2200" s="27" t="s">
        <v>284</v>
      </c>
      <c r="E2200" s="8" t="s">
        <v>38</v>
      </c>
      <c r="F2200" s="28" t="s">
        <v>39</v>
      </c>
      <c r="G2200" s="8" t="s">
        <v>22</v>
      </c>
      <c r="H2200" s="27" t="s">
        <v>230</v>
      </c>
      <c r="I2200" s="9">
        <v>89897</v>
      </c>
      <c r="J2200" s="32">
        <v>1001.857310365237</v>
      </c>
      <c r="K2200" s="10">
        <f t="shared" si="90"/>
        <v>45031.98331495186</v>
      </c>
      <c r="L2200" s="9">
        <f t="shared" si="89"/>
        <v>40852.326273979605</v>
      </c>
      <c r="M2200" s="11" t="s">
        <v>285</v>
      </c>
      <c r="O2200" s="21"/>
      <c r="P2200" s="21"/>
      <c r="Q2200" s="21"/>
      <c r="R2200" s="21"/>
    </row>
    <row r="2201" spans="1:18" x14ac:dyDescent="0.2">
      <c r="A2201" s="7">
        <v>3381</v>
      </c>
      <c r="B2201" s="7">
        <v>2016</v>
      </c>
      <c r="C2201" s="27" t="s">
        <v>235</v>
      </c>
      <c r="D2201" s="27" t="s">
        <v>284</v>
      </c>
      <c r="E2201" s="8" t="s">
        <v>38</v>
      </c>
      <c r="F2201" s="28" t="s">
        <v>39</v>
      </c>
      <c r="G2201" s="8" t="s">
        <v>22</v>
      </c>
      <c r="H2201" s="27" t="s">
        <v>235</v>
      </c>
      <c r="I2201" s="9">
        <v>-254478</v>
      </c>
      <c r="J2201" s="32">
        <v>1001.857310365237</v>
      </c>
      <c r="K2201" s="10">
        <f t="shared" si="90"/>
        <v>-127475.3223135624</v>
      </c>
      <c r="L2201" s="9">
        <f t="shared" si="89"/>
        <v>-115643.6620304324</v>
      </c>
      <c r="M2201" s="11" t="s">
        <v>285</v>
      </c>
      <c r="O2201" s="21"/>
      <c r="P2201" s="21"/>
      <c r="Q2201" s="21"/>
      <c r="R2201" s="21"/>
    </row>
    <row r="2202" spans="1:18" x14ac:dyDescent="0.2">
      <c r="A2202" s="7">
        <v>3382</v>
      </c>
      <c r="B2202" s="7">
        <v>2016</v>
      </c>
      <c r="C2202" s="27" t="s">
        <v>239</v>
      </c>
      <c r="D2202" s="27" t="s">
        <v>284</v>
      </c>
      <c r="E2202" s="8" t="s">
        <v>38</v>
      </c>
      <c r="F2202" s="28" t="s">
        <v>39</v>
      </c>
      <c r="G2202" s="8" t="s">
        <v>22</v>
      </c>
      <c r="H2202" s="27" t="s">
        <v>239</v>
      </c>
      <c r="I2202" s="9">
        <v>290000</v>
      </c>
      <c r="J2202" s="32">
        <v>1001.857310365237</v>
      </c>
      <c r="K2202" s="10">
        <f t="shared" si="90"/>
        <v>145269.31000295936</v>
      </c>
      <c r="L2202" s="9">
        <f t="shared" si="89"/>
        <v>131786.09541424169</v>
      </c>
      <c r="M2202" s="11" t="s">
        <v>285</v>
      </c>
      <c r="O2202" s="21"/>
      <c r="P2202" s="21"/>
      <c r="Q2202" s="21"/>
      <c r="R2202" s="21"/>
    </row>
    <row r="2203" spans="1:18" x14ac:dyDescent="0.2">
      <c r="A2203" s="7">
        <v>3383</v>
      </c>
      <c r="B2203" s="7">
        <v>2016</v>
      </c>
      <c r="C2203" s="27" t="s">
        <v>78</v>
      </c>
      <c r="D2203" s="27" t="s">
        <v>284</v>
      </c>
      <c r="E2203" s="8" t="s">
        <v>38</v>
      </c>
      <c r="F2203" s="28" t="s">
        <v>39</v>
      </c>
      <c r="G2203" s="8" t="s">
        <v>22</v>
      </c>
      <c r="H2203" s="27" t="s">
        <v>78</v>
      </c>
      <c r="I2203" s="9">
        <v>-1701985</v>
      </c>
      <c r="J2203" s="32">
        <v>1001.857310365237</v>
      </c>
      <c r="K2203" s="10">
        <f t="shared" si="90"/>
        <v>-852573.05719098903</v>
      </c>
      <c r="L2203" s="9">
        <f t="shared" si="89"/>
        <v>-773441.23311589018</v>
      </c>
      <c r="M2203" s="11" t="s">
        <v>285</v>
      </c>
      <c r="O2203" s="21"/>
      <c r="P2203" s="21"/>
      <c r="Q2203" s="21"/>
      <c r="R2203" s="21"/>
    </row>
    <row r="2204" spans="1:18" x14ac:dyDescent="0.2">
      <c r="A2204" s="7">
        <v>3384</v>
      </c>
      <c r="B2204" s="7">
        <v>2016</v>
      </c>
      <c r="C2204" s="27" t="s">
        <v>242</v>
      </c>
      <c r="D2204" s="27" t="s">
        <v>284</v>
      </c>
      <c r="E2204" s="8" t="s">
        <v>38</v>
      </c>
      <c r="F2204" s="28" t="s">
        <v>39</v>
      </c>
      <c r="G2204" s="8" t="s">
        <v>22</v>
      </c>
      <c r="H2204" s="27" t="s">
        <v>242</v>
      </c>
      <c r="I2204" s="9">
        <v>-1200</v>
      </c>
      <c r="J2204" s="32">
        <v>1001.857310365237</v>
      </c>
      <c r="K2204" s="10">
        <f t="shared" si="90"/>
        <v>-601.11438621914226</v>
      </c>
      <c r="L2204" s="9">
        <f t="shared" si="89"/>
        <v>-545.32177412789667</v>
      </c>
      <c r="M2204" s="11" t="s">
        <v>285</v>
      </c>
      <c r="O2204" s="21"/>
      <c r="P2204" s="21"/>
      <c r="Q2204" s="21"/>
      <c r="R2204" s="21"/>
    </row>
    <row r="2205" spans="1:18" x14ac:dyDescent="0.2">
      <c r="A2205" s="7">
        <v>3385</v>
      </c>
      <c r="B2205" s="7">
        <v>2016</v>
      </c>
      <c r="C2205" s="27" t="s">
        <v>79</v>
      </c>
      <c r="D2205" s="27" t="s">
        <v>284</v>
      </c>
      <c r="E2205" s="8" t="s">
        <v>38</v>
      </c>
      <c r="F2205" s="28" t="s">
        <v>39</v>
      </c>
      <c r="G2205" s="8" t="s">
        <v>22</v>
      </c>
      <c r="H2205" s="27" t="s">
        <v>79</v>
      </c>
      <c r="I2205" s="9">
        <v>-1900</v>
      </c>
      <c r="J2205" s="32">
        <v>1001.857310365237</v>
      </c>
      <c r="K2205" s="10">
        <f t="shared" si="90"/>
        <v>-951.76444484697515</v>
      </c>
      <c r="L2205" s="9">
        <f t="shared" si="89"/>
        <v>-863.42614236916961</v>
      </c>
      <c r="M2205" s="11" t="s">
        <v>285</v>
      </c>
      <c r="O2205" s="21"/>
      <c r="P2205" s="21"/>
      <c r="Q2205" s="21"/>
      <c r="R2205" s="21"/>
    </row>
    <row r="2206" spans="1:18" x14ac:dyDescent="0.2">
      <c r="A2206" s="7">
        <v>3386</v>
      </c>
      <c r="B2206" s="7">
        <v>2016</v>
      </c>
      <c r="C2206" s="27" t="s">
        <v>80</v>
      </c>
      <c r="D2206" s="27" t="s">
        <v>284</v>
      </c>
      <c r="E2206" s="8" t="s">
        <v>38</v>
      </c>
      <c r="F2206" s="28" t="s">
        <v>39</v>
      </c>
      <c r="G2206" s="8" t="s">
        <v>22</v>
      </c>
      <c r="H2206" s="27" t="s">
        <v>80</v>
      </c>
      <c r="I2206" s="9">
        <v>-10890</v>
      </c>
      <c r="J2206" s="32">
        <v>1001.857310365237</v>
      </c>
      <c r="K2206" s="10">
        <f t="shared" si="90"/>
        <v>-5455.1130549387162</v>
      </c>
      <c r="L2206" s="9">
        <f t="shared" si="89"/>
        <v>-4948.7951002106629</v>
      </c>
      <c r="M2206" s="11" t="s">
        <v>285</v>
      </c>
      <c r="O2206" s="21"/>
      <c r="P2206" s="21"/>
      <c r="Q2206" s="21"/>
      <c r="R2206" s="21"/>
    </row>
    <row r="2207" spans="1:18" x14ac:dyDescent="0.2">
      <c r="A2207" s="7">
        <v>3387</v>
      </c>
      <c r="B2207" s="7">
        <v>2016</v>
      </c>
      <c r="C2207" s="27" t="s">
        <v>81</v>
      </c>
      <c r="D2207" s="27" t="s">
        <v>284</v>
      </c>
      <c r="E2207" s="8" t="s">
        <v>38</v>
      </c>
      <c r="F2207" s="28" t="s">
        <v>39</v>
      </c>
      <c r="G2207" s="8" t="s">
        <v>22</v>
      </c>
      <c r="H2207" s="27" t="s">
        <v>81</v>
      </c>
      <c r="I2207" s="9">
        <v>-26625</v>
      </c>
      <c r="J2207" s="32">
        <v>1001.857310365237</v>
      </c>
      <c r="K2207" s="10">
        <f t="shared" si="90"/>
        <v>-13337.225444237218</v>
      </c>
      <c r="L2207" s="9">
        <f t="shared" si="89"/>
        <v>-12099.326863462706</v>
      </c>
      <c r="M2207" s="11" t="s">
        <v>285</v>
      </c>
      <c r="O2207" s="21"/>
      <c r="P2207" s="21"/>
      <c r="Q2207" s="21"/>
      <c r="R2207" s="21"/>
    </row>
    <row r="2208" spans="1:18" x14ac:dyDescent="0.2">
      <c r="A2208" s="7">
        <v>3388</v>
      </c>
      <c r="B2208" s="7">
        <v>2016</v>
      </c>
      <c r="C2208" s="27" t="s">
        <v>255</v>
      </c>
      <c r="D2208" s="27" t="s">
        <v>284</v>
      </c>
      <c r="E2208" s="8" t="s">
        <v>38</v>
      </c>
      <c r="F2208" s="28" t="s">
        <v>39</v>
      </c>
      <c r="G2208" s="8" t="s">
        <v>22</v>
      </c>
      <c r="H2208" s="27" t="s">
        <v>255</v>
      </c>
      <c r="I2208" s="9">
        <v>-257647</v>
      </c>
      <c r="J2208" s="32">
        <v>1001.857310365237</v>
      </c>
      <c r="K2208" s="10">
        <f t="shared" si="90"/>
        <v>-129062.7652218361</v>
      </c>
      <c r="L2208" s="9">
        <f t="shared" si="89"/>
        <v>-117083.76594894181</v>
      </c>
      <c r="M2208" s="11" t="s">
        <v>285</v>
      </c>
      <c r="O2208" s="21"/>
      <c r="P2208" s="21"/>
      <c r="Q2208" s="21"/>
      <c r="R2208" s="21"/>
    </row>
    <row r="2209" spans="1:18" x14ac:dyDescent="0.2">
      <c r="A2209" s="7">
        <v>3389</v>
      </c>
      <c r="B2209" s="7">
        <v>2016</v>
      </c>
      <c r="C2209" s="27" t="s">
        <v>83</v>
      </c>
      <c r="D2209" s="27" t="s">
        <v>284</v>
      </c>
      <c r="E2209" s="8" t="s">
        <v>38</v>
      </c>
      <c r="F2209" s="28" t="s">
        <v>39</v>
      </c>
      <c r="G2209" s="8" t="s">
        <v>22</v>
      </c>
      <c r="H2209" s="27" t="s">
        <v>83</v>
      </c>
      <c r="I2209" s="9">
        <v>-365094</v>
      </c>
      <c r="J2209" s="32">
        <v>1001.857310365237</v>
      </c>
      <c r="K2209" s="10">
        <f t="shared" si="90"/>
        <v>-182886.04643524293</v>
      </c>
      <c r="L2209" s="9">
        <f t="shared" si="89"/>
        <v>-165911.42316954193</v>
      </c>
      <c r="M2209" s="11" t="s">
        <v>285</v>
      </c>
      <c r="O2209" s="21"/>
      <c r="P2209" s="21"/>
      <c r="Q2209" s="21"/>
      <c r="R2209" s="21"/>
    </row>
    <row r="2210" spans="1:18" x14ac:dyDescent="0.2">
      <c r="A2210" s="7">
        <v>3390</v>
      </c>
      <c r="B2210" s="7">
        <v>2016</v>
      </c>
      <c r="C2210" s="27" t="s">
        <v>167</v>
      </c>
      <c r="D2210" s="27" t="s">
        <v>266</v>
      </c>
      <c r="E2210" s="8" t="s">
        <v>38</v>
      </c>
      <c r="F2210" s="28" t="s">
        <v>39</v>
      </c>
      <c r="G2210" s="8" t="s">
        <v>22</v>
      </c>
      <c r="H2210" s="27" t="s">
        <v>167</v>
      </c>
      <c r="I2210" s="9">
        <v>-84678</v>
      </c>
      <c r="J2210" s="32">
        <v>1001.857310365237</v>
      </c>
      <c r="K2210" s="10">
        <f t="shared" si="90"/>
        <v>-42417.636663553763</v>
      </c>
      <c r="L2210" s="9">
        <f t="shared" si="89"/>
        <v>-38480.63099133502</v>
      </c>
      <c r="M2210" s="11" t="s">
        <v>290</v>
      </c>
      <c r="O2210" s="21"/>
      <c r="P2210" s="21"/>
      <c r="Q2210" s="21"/>
      <c r="R2210" s="21"/>
    </row>
    <row r="2211" spans="1:18" x14ac:dyDescent="0.2">
      <c r="A2211" s="7">
        <v>3391</v>
      </c>
      <c r="B2211" s="7">
        <v>2016</v>
      </c>
      <c r="C2211" s="27" t="s">
        <v>98</v>
      </c>
      <c r="D2211" s="27" t="s">
        <v>266</v>
      </c>
      <c r="E2211" s="8" t="s">
        <v>38</v>
      </c>
      <c r="F2211" s="28" t="s">
        <v>39</v>
      </c>
      <c r="G2211" s="8" t="s">
        <v>22</v>
      </c>
      <c r="H2211" s="27" t="s">
        <v>98</v>
      </c>
      <c r="I2211" s="9">
        <v>6084194</v>
      </c>
      <c r="J2211" s="32">
        <v>1001.857310365237</v>
      </c>
      <c r="K2211" s="10">
        <f t="shared" si="90"/>
        <v>3047747.1182901566</v>
      </c>
      <c r="L2211" s="9">
        <f t="shared" si="89"/>
        <v>2764869.5551819201</v>
      </c>
      <c r="M2211" s="11" t="s">
        <v>290</v>
      </c>
      <c r="O2211" s="21"/>
      <c r="P2211" s="21"/>
      <c r="Q2211" s="21"/>
      <c r="R2211" s="21"/>
    </row>
    <row r="2212" spans="1:18" x14ac:dyDescent="0.2">
      <c r="A2212" s="7">
        <v>3392</v>
      </c>
      <c r="B2212" s="7">
        <v>2016</v>
      </c>
      <c r="C2212" s="27" t="s">
        <v>174</v>
      </c>
      <c r="D2212" s="27" t="s">
        <v>266</v>
      </c>
      <c r="E2212" s="8" t="s">
        <v>38</v>
      </c>
      <c r="F2212" s="28" t="s">
        <v>39</v>
      </c>
      <c r="G2212" s="8" t="s">
        <v>22</v>
      </c>
      <c r="H2212" s="27" t="s">
        <v>174</v>
      </c>
      <c r="I2212" s="9">
        <v>-472884</v>
      </c>
      <c r="J2212" s="32">
        <v>1001.857310365237</v>
      </c>
      <c r="K2212" s="10">
        <f t="shared" si="90"/>
        <v>-236881.14617737738</v>
      </c>
      <c r="L2212" s="9">
        <f t="shared" si="89"/>
        <v>-214894.95153058023</v>
      </c>
      <c r="M2212" s="11" t="s">
        <v>290</v>
      </c>
      <c r="O2212" s="21"/>
      <c r="P2212" s="21"/>
      <c r="Q2212" s="21"/>
      <c r="R2212" s="21"/>
    </row>
    <row r="2213" spans="1:18" x14ac:dyDescent="0.2">
      <c r="A2213" s="7">
        <v>3393</v>
      </c>
      <c r="B2213" s="7">
        <v>2016</v>
      </c>
      <c r="C2213" s="27" t="s">
        <v>69</v>
      </c>
      <c r="D2213" s="27" t="s">
        <v>266</v>
      </c>
      <c r="E2213" s="8" t="s">
        <v>38</v>
      </c>
      <c r="F2213" s="28" t="s">
        <v>39</v>
      </c>
      <c r="G2213" s="8" t="s">
        <v>22</v>
      </c>
      <c r="H2213" s="27" t="s">
        <v>69</v>
      </c>
      <c r="I2213" s="9">
        <v>-116473</v>
      </c>
      <c r="J2213" s="32">
        <v>1001.857310365237</v>
      </c>
      <c r="K2213" s="10">
        <f t="shared" si="90"/>
        <v>-58344.663255085128</v>
      </c>
      <c r="L2213" s="9">
        <f t="shared" si="89"/>
        <v>-52929.385831665422</v>
      </c>
      <c r="M2213" s="11" t="s">
        <v>290</v>
      </c>
      <c r="O2213" s="21"/>
      <c r="P2213" s="21"/>
      <c r="Q2213" s="21"/>
      <c r="R2213" s="21"/>
    </row>
    <row r="2214" spans="1:18" x14ac:dyDescent="0.2">
      <c r="A2214" s="7">
        <v>3394</v>
      </c>
      <c r="B2214" s="7">
        <v>2016</v>
      </c>
      <c r="C2214" s="27" t="s">
        <v>275</v>
      </c>
      <c r="D2214" s="27" t="s">
        <v>266</v>
      </c>
      <c r="E2214" s="8" t="s">
        <v>38</v>
      </c>
      <c r="F2214" s="28" t="s">
        <v>39</v>
      </c>
      <c r="G2214" s="8" t="s">
        <v>22</v>
      </c>
      <c r="H2214" s="27" t="s">
        <v>275</v>
      </c>
      <c r="I2214" s="9">
        <v>-392</v>
      </c>
      <c r="J2214" s="32">
        <v>1001.857310365237</v>
      </c>
      <c r="K2214" s="10">
        <f t="shared" si="90"/>
        <v>-196.36403283158646</v>
      </c>
      <c r="L2214" s="9">
        <f t="shared" si="89"/>
        <v>-178.13844621511291</v>
      </c>
      <c r="M2214" s="11" t="s">
        <v>290</v>
      </c>
      <c r="O2214" s="21"/>
      <c r="P2214" s="21"/>
      <c r="Q2214" s="21"/>
      <c r="R2214" s="21"/>
    </row>
    <row r="2215" spans="1:18" x14ac:dyDescent="0.2">
      <c r="A2215" s="7">
        <v>3395</v>
      </c>
      <c r="B2215" s="7">
        <v>2016</v>
      </c>
      <c r="C2215" s="27" t="s">
        <v>175</v>
      </c>
      <c r="D2215" s="27" t="s">
        <v>266</v>
      </c>
      <c r="E2215" s="8" t="s">
        <v>38</v>
      </c>
      <c r="F2215" s="28" t="s">
        <v>39</v>
      </c>
      <c r="G2215" s="8" t="s">
        <v>22</v>
      </c>
      <c r="H2215" s="27" t="s">
        <v>175</v>
      </c>
      <c r="I2215" s="9">
        <v>-1</v>
      </c>
      <c r="J2215" s="32">
        <v>1001.857310365237</v>
      </c>
      <c r="K2215" s="10">
        <f t="shared" si="90"/>
        <v>-0.50092865518261853</v>
      </c>
      <c r="L2215" s="9">
        <f t="shared" si="89"/>
        <v>-0.45443481177324724</v>
      </c>
      <c r="M2215" s="11" t="s">
        <v>290</v>
      </c>
      <c r="O2215" s="21"/>
      <c r="P2215" s="21"/>
      <c r="Q2215" s="21"/>
      <c r="R2215" s="21"/>
    </row>
    <row r="2216" spans="1:18" x14ac:dyDescent="0.2">
      <c r="A2216" s="7">
        <v>3396</v>
      </c>
      <c r="B2216" s="7">
        <v>2016</v>
      </c>
      <c r="C2216" s="27" t="s">
        <v>181</v>
      </c>
      <c r="D2216" s="27" t="s">
        <v>266</v>
      </c>
      <c r="E2216" s="8" t="s">
        <v>38</v>
      </c>
      <c r="F2216" s="28" t="s">
        <v>39</v>
      </c>
      <c r="G2216" s="8" t="s">
        <v>22</v>
      </c>
      <c r="H2216" s="27" t="s">
        <v>181</v>
      </c>
      <c r="I2216" s="9">
        <v>-198956</v>
      </c>
      <c r="J2216" s="32">
        <v>1001.857310365237</v>
      </c>
      <c r="K2216" s="10">
        <f t="shared" si="90"/>
        <v>-99662.761520513042</v>
      </c>
      <c r="L2216" s="9">
        <f t="shared" si="89"/>
        <v>-90412.532411158158</v>
      </c>
      <c r="M2216" s="11" t="s">
        <v>290</v>
      </c>
      <c r="O2216" s="21"/>
      <c r="P2216" s="21"/>
      <c r="Q2216" s="21"/>
      <c r="R2216" s="21"/>
    </row>
    <row r="2217" spans="1:18" x14ac:dyDescent="0.2">
      <c r="A2217" s="7">
        <v>3397</v>
      </c>
      <c r="B2217" s="7">
        <v>2016</v>
      </c>
      <c r="C2217" s="27" t="s">
        <v>70</v>
      </c>
      <c r="D2217" s="27" t="s">
        <v>266</v>
      </c>
      <c r="E2217" s="8" t="s">
        <v>38</v>
      </c>
      <c r="F2217" s="28" t="s">
        <v>39</v>
      </c>
      <c r="G2217" s="8" t="s">
        <v>22</v>
      </c>
      <c r="H2217" s="27" t="s">
        <v>70</v>
      </c>
      <c r="I2217" s="9">
        <v>-342611</v>
      </c>
      <c r="J2217" s="32">
        <v>1001.857310365237</v>
      </c>
      <c r="K2217" s="10">
        <f t="shared" si="90"/>
        <v>-171623.6674807721</v>
      </c>
      <c r="L2217" s="9">
        <f t="shared" si="89"/>
        <v>-155694.36529644398</v>
      </c>
      <c r="M2217" s="11" t="s">
        <v>290</v>
      </c>
      <c r="O2217" s="21"/>
      <c r="P2217" s="21"/>
      <c r="Q2217" s="21"/>
      <c r="R2217" s="21"/>
    </row>
    <row r="2218" spans="1:18" x14ac:dyDescent="0.2">
      <c r="A2218" s="7">
        <v>3398</v>
      </c>
      <c r="B2218" s="7">
        <v>2016</v>
      </c>
      <c r="C2218" s="27" t="s">
        <v>183</v>
      </c>
      <c r="D2218" s="27" t="s">
        <v>266</v>
      </c>
      <c r="E2218" s="8" t="s">
        <v>38</v>
      </c>
      <c r="F2218" s="28" t="s">
        <v>39</v>
      </c>
      <c r="G2218" s="8" t="s">
        <v>22</v>
      </c>
      <c r="H2218" s="27" t="s">
        <v>183</v>
      </c>
      <c r="I2218" s="9">
        <v>-4</v>
      </c>
      <c r="J2218" s="32">
        <v>1001.857310365237</v>
      </c>
      <c r="K2218" s="10">
        <f t="shared" si="90"/>
        <v>-2.0037146207304741</v>
      </c>
      <c r="L2218" s="9">
        <f t="shared" si="89"/>
        <v>-1.817739247092989</v>
      </c>
      <c r="M2218" s="11" t="s">
        <v>290</v>
      </c>
      <c r="O2218" s="21"/>
      <c r="P2218" s="21"/>
      <c r="Q2218" s="21"/>
      <c r="R2218" s="21"/>
    </row>
    <row r="2219" spans="1:18" x14ac:dyDescent="0.2">
      <c r="A2219" s="7">
        <v>3399</v>
      </c>
      <c r="B2219" s="7">
        <v>2016</v>
      </c>
      <c r="C2219" s="27" t="s">
        <v>85</v>
      </c>
      <c r="D2219" s="27" t="s">
        <v>266</v>
      </c>
      <c r="E2219" s="8" t="s">
        <v>38</v>
      </c>
      <c r="F2219" s="28" t="s">
        <v>39</v>
      </c>
      <c r="G2219" s="8" t="s">
        <v>22</v>
      </c>
      <c r="H2219" s="27" t="s">
        <v>85</v>
      </c>
      <c r="I2219" s="9">
        <v>-1101646</v>
      </c>
      <c r="J2219" s="32">
        <v>1001.857310365237</v>
      </c>
      <c r="K2219" s="10">
        <f t="shared" si="90"/>
        <v>-551846.049267311</v>
      </c>
      <c r="L2219" s="9">
        <f t="shared" si="89"/>
        <v>-500626.29265075072</v>
      </c>
      <c r="M2219" s="11" t="s">
        <v>290</v>
      </c>
      <c r="O2219" s="21"/>
      <c r="P2219" s="21"/>
      <c r="Q2219" s="21"/>
      <c r="R2219" s="21"/>
    </row>
    <row r="2220" spans="1:18" x14ac:dyDescent="0.2">
      <c r="A2220" s="7">
        <v>3400</v>
      </c>
      <c r="B2220" s="7">
        <v>2016</v>
      </c>
      <c r="C2220" s="27" t="s">
        <v>188</v>
      </c>
      <c r="D2220" s="27" t="s">
        <v>266</v>
      </c>
      <c r="E2220" s="8" t="s">
        <v>38</v>
      </c>
      <c r="F2220" s="28" t="s">
        <v>39</v>
      </c>
      <c r="G2220" s="8" t="s">
        <v>22</v>
      </c>
      <c r="H2220" s="27" t="s">
        <v>188</v>
      </c>
      <c r="I2220" s="9">
        <v>-8175</v>
      </c>
      <c r="J2220" s="32">
        <v>1001.857310365237</v>
      </c>
      <c r="K2220" s="10">
        <f t="shared" si="90"/>
        <v>-4095.0917561179062</v>
      </c>
      <c r="L2220" s="9">
        <f t="shared" si="89"/>
        <v>-3715.0045862462957</v>
      </c>
      <c r="M2220" s="11" t="s">
        <v>290</v>
      </c>
      <c r="O2220" s="21"/>
      <c r="P2220" s="21"/>
      <c r="Q2220" s="21"/>
      <c r="R2220" s="21"/>
    </row>
    <row r="2221" spans="1:18" x14ac:dyDescent="0.2">
      <c r="A2221" s="7">
        <v>3401</v>
      </c>
      <c r="B2221" s="7">
        <v>2016</v>
      </c>
      <c r="C2221" s="27" t="s">
        <v>189</v>
      </c>
      <c r="D2221" s="27" t="s">
        <v>266</v>
      </c>
      <c r="E2221" s="8" t="s">
        <v>38</v>
      </c>
      <c r="F2221" s="28" t="s">
        <v>39</v>
      </c>
      <c r="G2221" s="8" t="s">
        <v>22</v>
      </c>
      <c r="H2221" s="27" t="s">
        <v>189</v>
      </c>
      <c r="I2221" s="9">
        <v>-3423</v>
      </c>
      <c r="J2221" s="32">
        <v>1001.857310365237</v>
      </c>
      <c r="K2221" s="10">
        <f t="shared" si="90"/>
        <v>-1714.6787866901032</v>
      </c>
      <c r="L2221" s="9">
        <f t="shared" si="89"/>
        <v>-1555.5303606998252</v>
      </c>
      <c r="M2221" s="11" t="s">
        <v>290</v>
      </c>
      <c r="O2221" s="21"/>
      <c r="P2221" s="21"/>
      <c r="Q2221" s="21"/>
      <c r="R2221" s="21"/>
    </row>
    <row r="2222" spans="1:18" x14ac:dyDescent="0.2">
      <c r="A2222" s="7">
        <v>3402</v>
      </c>
      <c r="B2222" s="7">
        <v>2016</v>
      </c>
      <c r="C2222" s="27" t="s">
        <v>190</v>
      </c>
      <c r="D2222" s="27" t="s">
        <v>266</v>
      </c>
      <c r="E2222" s="8" t="s">
        <v>38</v>
      </c>
      <c r="F2222" s="28" t="s">
        <v>39</v>
      </c>
      <c r="G2222" s="8" t="s">
        <v>22</v>
      </c>
      <c r="H2222" s="27" t="s">
        <v>190</v>
      </c>
      <c r="I2222" s="9">
        <v>-10425</v>
      </c>
      <c r="J2222" s="32">
        <v>1001.857310365237</v>
      </c>
      <c r="K2222" s="10">
        <f t="shared" si="90"/>
        <v>-5222.1812302787985</v>
      </c>
      <c r="L2222" s="9">
        <f t="shared" si="89"/>
        <v>-4737.4829127361027</v>
      </c>
      <c r="M2222" s="11" t="s">
        <v>290</v>
      </c>
      <c r="O2222" s="21"/>
      <c r="P2222" s="21"/>
      <c r="Q2222" s="21"/>
      <c r="R2222" s="21"/>
    </row>
    <row r="2223" spans="1:18" x14ac:dyDescent="0.2">
      <c r="A2223" s="7">
        <v>3403</v>
      </c>
      <c r="B2223" s="7">
        <v>2016</v>
      </c>
      <c r="C2223" s="27" t="s">
        <v>71</v>
      </c>
      <c r="D2223" s="27" t="s">
        <v>266</v>
      </c>
      <c r="E2223" s="8" t="s">
        <v>38</v>
      </c>
      <c r="F2223" s="28" t="s">
        <v>39</v>
      </c>
      <c r="G2223" s="8" t="s">
        <v>22</v>
      </c>
      <c r="H2223" s="27" t="s">
        <v>71</v>
      </c>
      <c r="I2223" s="9">
        <v>-7</v>
      </c>
      <c r="J2223" s="32">
        <v>1001.857310365237</v>
      </c>
      <c r="K2223" s="10">
        <f t="shared" si="90"/>
        <v>-3.5065005862783294</v>
      </c>
      <c r="L2223" s="9">
        <f t="shared" si="89"/>
        <v>-3.1810436824127302</v>
      </c>
      <c r="M2223" s="11" t="s">
        <v>290</v>
      </c>
      <c r="O2223" s="21"/>
      <c r="P2223" s="21"/>
      <c r="Q2223" s="21"/>
      <c r="R2223" s="21"/>
    </row>
    <row r="2224" spans="1:18" x14ac:dyDescent="0.2">
      <c r="A2224" s="7">
        <v>3404</v>
      </c>
      <c r="B2224" s="7">
        <v>2016</v>
      </c>
      <c r="C2224" s="27" t="s">
        <v>192</v>
      </c>
      <c r="D2224" s="27" t="s">
        <v>266</v>
      </c>
      <c r="E2224" s="8" t="s">
        <v>38</v>
      </c>
      <c r="F2224" s="28" t="s">
        <v>39</v>
      </c>
      <c r="G2224" s="8" t="s">
        <v>22</v>
      </c>
      <c r="H2224" s="27" t="s">
        <v>192</v>
      </c>
      <c r="I2224" s="9">
        <v>-2142</v>
      </c>
      <c r="J2224" s="32">
        <v>1001.857310365237</v>
      </c>
      <c r="K2224" s="10">
        <f t="shared" si="90"/>
        <v>-1072.9891794011689</v>
      </c>
      <c r="L2224" s="9">
        <f t="shared" si="89"/>
        <v>-973.39936681829556</v>
      </c>
      <c r="M2224" s="11" t="s">
        <v>290</v>
      </c>
      <c r="O2224" s="21"/>
      <c r="P2224" s="21"/>
      <c r="Q2224" s="21"/>
      <c r="R2224" s="21"/>
    </row>
    <row r="2225" spans="1:18" x14ac:dyDescent="0.2">
      <c r="A2225" s="7">
        <v>3405</v>
      </c>
      <c r="B2225" s="7">
        <v>2016</v>
      </c>
      <c r="C2225" s="27" t="s">
        <v>73</v>
      </c>
      <c r="D2225" s="27" t="s">
        <v>266</v>
      </c>
      <c r="E2225" s="8" t="s">
        <v>38</v>
      </c>
      <c r="F2225" s="28" t="s">
        <v>39</v>
      </c>
      <c r="G2225" s="8" t="s">
        <v>22</v>
      </c>
      <c r="H2225" s="27" t="s">
        <v>73</v>
      </c>
      <c r="I2225" s="9">
        <v>-1946</v>
      </c>
      <c r="J2225" s="32">
        <v>1001.857310365237</v>
      </c>
      <c r="K2225" s="10">
        <f t="shared" si="90"/>
        <v>-974.80716298537561</v>
      </c>
      <c r="L2225" s="9">
        <f t="shared" si="89"/>
        <v>-884.33014371073898</v>
      </c>
      <c r="M2225" s="11" t="s">
        <v>290</v>
      </c>
      <c r="O2225" s="21"/>
      <c r="P2225" s="21"/>
      <c r="Q2225" s="21"/>
      <c r="R2225" s="21"/>
    </row>
    <row r="2226" spans="1:18" x14ac:dyDescent="0.2">
      <c r="A2226" s="7">
        <v>3406</v>
      </c>
      <c r="B2226" s="7">
        <v>2016</v>
      </c>
      <c r="C2226" s="27" t="s">
        <v>196</v>
      </c>
      <c r="D2226" s="27" t="s">
        <v>266</v>
      </c>
      <c r="E2226" s="8" t="s">
        <v>38</v>
      </c>
      <c r="F2226" s="28" t="s">
        <v>39</v>
      </c>
      <c r="G2226" s="8" t="s">
        <v>22</v>
      </c>
      <c r="H2226" s="27" t="s">
        <v>196</v>
      </c>
      <c r="I2226" s="9">
        <v>-579047</v>
      </c>
      <c r="J2226" s="32">
        <v>1001.857310365237</v>
      </c>
      <c r="K2226" s="10">
        <f t="shared" si="90"/>
        <v>-290061.23499752971</v>
      </c>
      <c r="L2226" s="9">
        <f t="shared" si="89"/>
        <v>-263139.11445286346</v>
      </c>
      <c r="M2226" s="11" t="s">
        <v>290</v>
      </c>
      <c r="O2226" s="21"/>
      <c r="P2226" s="21"/>
      <c r="Q2226" s="21"/>
      <c r="R2226" s="21"/>
    </row>
    <row r="2227" spans="1:18" x14ac:dyDescent="0.2">
      <c r="A2227" s="7">
        <v>3407</v>
      </c>
      <c r="B2227" s="7">
        <v>2016</v>
      </c>
      <c r="C2227" s="27" t="s">
        <v>200</v>
      </c>
      <c r="D2227" s="27" t="s">
        <v>266</v>
      </c>
      <c r="E2227" s="8" t="s">
        <v>38</v>
      </c>
      <c r="F2227" s="28" t="s">
        <v>39</v>
      </c>
      <c r="G2227" s="8" t="s">
        <v>22</v>
      </c>
      <c r="H2227" s="27" t="s">
        <v>200</v>
      </c>
      <c r="I2227" s="9">
        <v>-57965</v>
      </c>
      <c r="J2227" s="32">
        <v>1001.857310365237</v>
      </c>
      <c r="K2227" s="10">
        <f t="shared" si="90"/>
        <v>-29036.329497660481</v>
      </c>
      <c r="L2227" s="9">
        <f t="shared" si="89"/>
        <v>-26341.313864436273</v>
      </c>
      <c r="M2227" s="11" t="s">
        <v>290</v>
      </c>
      <c r="O2227" s="21"/>
      <c r="P2227" s="21"/>
      <c r="Q2227" s="21"/>
      <c r="R2227" s="21"/>
    </row>
    <row r="2228" spans="1:18" x14ac:dyDescent="0.2">
      <c r="A2228" s="7">
        <v>3408</v>
      </c>
      <c r="B2228" s="7">
        <v>2016</v>
      </c>
      <c r="C2228" s="27" t="s">
        <v>86</v>
      </c>
      <c r="D2228" s="27" t="s">
        <v>266</v>
      </c>
      <c r="E2228" s="8" t="s">
        <v>38</v>
      </c>
      <c r="F2228" s="28" t="s">
        <v>39</v>
      </c>
      <c r="G2228" s="8" t="s">
        <v>22</v>
      </c>
      <c r="H2228" s="27" t="s">
        <v>86</v>
      </c>
      <c r="I2228" s="9">
        <v>-80680</v>
      </c>
      <c r="J2228" s="32">
        <v>1001.857310365237</v>
      </c>
      <c r="K2228" s="10">
        <f t="shared" si="90"/>
        <v>-40414.923900133661</v>
      </c>
      <c r="L2228" s="9">
        <f t="shared" si="89"/>
        <v>-36663.800613865584</v>
      </c>
      <c r="M2228" s="11" t="s">
        <v>290</v>
      </c>
      <c r="O2228" s="21"/>
      <c r="P2228" s="21"/>
      <c r="Q2228" s="21"/>
      <c r="R2228" s="21"/>
    </row>
    <row r="2229" spans="1:18" x14ac:dyDescent="0.2">
      <c r="A2229" s="7">
        <v>3409</v>
      </c>
      <c r="B2229" s="7">
        <v>2016</v>
      </c>
      <c r="C2229" s="27" t="s">
        <v>276</v>
      </c>
      <c r="D2229" s="27" t="s">
        <v>266</v>
      </c>
      <c r="E2229" s="8" t="s">
        <v>38</v>
      </c>
      <c r="F2229" s="28" t="s">
        <v>39</v>
      </c>
      <c r="G2229" s="8" t="s">
        <v>22</v>
      </c>
      <c r="H2229" s="27" t="s">
        <v>276</v>
      </c>
      <c r="I2229" s="9">
        <v>-73</v>
      </c>
      <c r="J2229" s="32">
        <v>1001.857310365237</v>
      </c>
      <c r="K2229" s="10">
        <f t="shared" si="90"/>
        <v>-36.567791828331153</v>
      </c>
      <c r="L2229" s="9">
        <f t="shared" si="89"/>
        <v>-33.173741259447048</v>
      </c>
      <c r="M2229" s="11" t="s">
        <v>290</v>
      </c>
      <c r="O2229" s="21"/>
      <c r="P2229" s="21"/>
      <c r="Q2229" s="21"/>
      <c r="R2229" s="21"/>
    </row>
    <row r="2230" spans="1:18" x14ac:dyDescent="0.2">
      <c r="A2230" s="7">
        <v>3410</v>
      </c>
      <c r="B2230" s="7">
        <v>2016</v>
      </c>
      <c r="C2230" s="27" t="s">
        <v>207</v>
      </c>
      <c r="D2230" s="27" t="s">
        <v>266</v>
      </c>
      <c r="E2230" s="8" t="s">
        <v>38</v>
      </c>
      <c r="F2230" s="28" t="s">
        <v>39</v>
      </c>
      <c r="G2230" s="8" t="s">
        <v>22</v>
      </c>
      <c r="H2230" s="27" t="s">
        <v>207</v>
      </c>
      <c r="I2230" s="9">
        <v>-540807</v>
      </c>
      <c r="J2230" s="32">
        <v>1001.857310365237</v>
      </c>
      <c r="K2230" s="10">
        <f t="shared" si="90"/>
        <v>-270905.72322334634</v>
      </c>
      <c r="L2230" s="9">
        <f t="shared" si="89"/>
        <v>-245761.52725065447</v>
      </c>
      <c r="M2230" s="11" t="s">
        <v>290</v>
      </c>
      <c r="O2230" s="21"/>
      <c r="P2230" s="21"/>
      <c r="Q2230" s="21"/>
      <c r="R2230" s="21"/>
    </row>
    <row r="2231" spans="1:18" x14ac:dyDescent="0.2">
      <c r="A2231" s="7">
        <v>3411</v>
      </c>
      <c r="B2231" s="7">
        <v>2016</v>
      </c>
      <c r="C2231" s="27" t="s">
        <v>209</v>
      </c>
      <c r="D2231" s="27" t="s">
        <v>266</v>
      </c>
      <c r="E2231" s="8" t="s">
        <v>38</v>
      </c>
      <c r="F2231" s="28" t="s">
        <v>39</v>
      </c>
      <c r="G2231" s="8" t="s">
        <v>22</v>
      </c>
      <c r="H2231" s="27" t="s">
        <v>209</v>
      </c>
      <c r="I2231" s="9">
        <v>-50200</v>
      </c>
      <c r="J2231" s="32">
        <v>1001.857310365237</v>
      </c>
      <c r="K2231" s="10">
        <f t="shared" si="90"/>
        <v>-25146.61849016745</v>
      </c>
      <c r="L2231" s="9">
        <f t="shared" si="89"/>
        <v>-22812.627551017009</v>
      </c>
      <c r="M2231" s="11" t="s">
        <v>290</v>
      </c>
      <c r="O2231" s="21"/>
      <c r="P2231" s="21"/>
      <c r="Q2231" s="21"/>
      <c r="R2231" s="21"/>
    </row>
    <row r="2232" spans="1:18" x14ac:dyDescent="0.2">
      <c r="A2232" s="7">
        <v>3412</v>
      </c>
      <c r="B2232" s="7">
        <v>2016</v>
      </c>
      <c r="C2232" s="27" t="s">
        <v>75</v>
      </c>
      <c r="D2232" s="27" t="s">
        <v>266</v>
      </c>
      <c r="E2232" s="8" t="s">
        <v>38</v>
      </c>
      <c r="F2232" s="28" t="s">
        <v>39</v>
      </c>
      <c r="G2232" s="8" t="s">
        <v>22</v>
      </c>
      <c r="H2232" s="27" t="s">
        <v>75</v>
      </c>
      <c r="I2232" s="9">
        <v>-419966</v>
      </c>
      <c r="J2232" s="32">
        <v>1001.857310365237</v>
      </c>
      <c r="K2232" s="10">
        <f t="shared" si="90"/>
        <v>-210373.00360242359</v>
      </c>
      <c r="L2232" s="9">
        <f t="shared" si="89"/>
        <v>-190847.17016116355</v>
      </c>
      <c r="M2232" s="11" t="s">
        <v>290</v>
      </c>
      <c r="O2232" s="21"/>
      <c r="P2232" s="21"/>
      <c r="Q2232" s="21"/>
      <c r="R2232" s="21"/>
    </row>
    <row r="2233" spans="1:18" x14ac:dyDescent="0.2">
      <c r="A2233" s="7">
        <v>3413</v>
      </c>
      <c r="B2233" s="7">
        <v>2016</v>
      </c>
      <c r="C2233" s="27" t="s">
        <v>224</v>
      </c>
      <c r="D2233" s="27" t="s">
        <v>266</v>
      </c>
      <c r="E2233" s="8" t="s">
        <v>38</v>
      </c>
      <c r="F2233" s="28" t="s">
        <v>39</v>
      </c>
      <c r="G2233" s="8" t="s">
        <v>22</v>
      </c>
      <c r="H2233" s="27" t="s">
        <v>224</v>
      </c>
      <c r="I2233" s="9">
        <v>-22</v>
      </c>
      <c r="J2233" s="32">
        <v>1001.857310365237</v>
      </c>
      <c r="K2233" s="10">
        <f t="shared" si="90"/>
        <v>-11.020430414017607</v>
      </c>
      <c r="L2233" s="9">
        <f t="shared" si="89"/>
        <v>-9.9975658590114378</v>
      </c>
      <c r="M2233" s="11" t="s">
        <v>290</v>
      </c>
      <c r="O2233" s="21"/>
      <c r="P2233" s="21"/>
      <c r="Q2233" s="21"/>
      <c r="R2233" s="21"/>
    </row>
    <row r="2234" spans="1:18" x14ac:dyDescent="0.2">
      <c r="A2234" s="7">
        <v>3414</v>
      </c>
      <c r="B2234" s="7">
        <v>2016</v>
      </c>
      <c r="C2234" s="27" t="s">
        <v>268</v>
      </c>
      <c r="D2234" s="27" t="s">
        <v>266</v>
      </c>
      <c r="E2234" s="8" t="s">
        <v>38</v>
      </c>
      <c r="F2234" s="28" t="s">
        <v>39</v>
      </c>
      <c r="G2234" s="8" t="s">
        <v>22</v>
      </c>
      <c r="H2234" s="27" t="s">
        <v>268</v>
      </c>
      <c r="I2234" s="9">
        <v>-116</v>
      </c>
      <c r="J2234" s="32">
        <v>1001.857310365237</v>
      </c>
      <c r="K2234" s="10">
        <f t="shared" si="90"/>
        <v>-58.107724001183747</v>
      </c>
      <c r="L2234" s="9">
        <f t="shared" si="89"/>
        <v>-52.714438165696677</v>
      </c>
      <c r="M2234" s="11" t="s">
        <v>290</v>
      </c>
      <c r="O2234" s="21"/>
      <c r="P2234" s="21"/>
      <c r="Q2234" s="21"/>
      <c r="R2234" s="21"/>
    </row>
    <row r="2235" spans="1:18" x14ac:dyDescent="0.2">
      <c r="A2235" s="7">
        <v>3415</v>
      </c>
      <c r="B2235" s="7">
        <v>2016</v>
      </c>
      <c r="C2235" s="27" t="s">
        <v>226</v>
      </c>
      <c r="D2235" s="27" t="s">
        <v>266</v>
      </c>
      <c r="E2235" s="8" t="s">
        <v>38</v>
      </c>
      <c r="F2235" s="28" t="s">
        <v>39</v>
      </c>
      <c r="G2235" s="8" t="s">
        <v>22</v>
      </c>
      <c r="H2235" s="27" t="s">
        <v>226</v>
      </c>
      <c r="I2235" s="9">
        <v>-2575</v>
      </c>
      <c r="J2235" s="32">
        <v>1001.857310365237</v>
      </c>
      <c r="K2235" s="10">
        <f t="shared" si="90"/>
        <v>-1289.8912870952427</v>
      </c>
      <c r="L2235" s="9">
        <f t="shared" si="89"/>
        <v>-1170.1696403161116</v>
      </c>
      <c r="M2235" s="11" t="s">
        <v>290</v>
      </c>
      <c r="O2235" s="21"/>
      <c r="P2235" s="21"/>
      <c r="Q2235" s="21"/>
      <c r="R2235" s="21"/>
    </row>
    <row r="2236" spans="1:18" x14ac:dyDescent="0.2">
      <c r="A2236" s="7">
        <v>3416</v>
      </c>
      <c r="B2236" s="7">
        <v>2016</v>
      </c>
      <c r="C2236" s="27" t="s">
        <v>228</v>
      </c>
      <c r="D2236" s="27" t="s">
        <v>266</v>
      </c>
      <c r="E2236" s="8" t="s">
        <v>38</v>
      </c>
      <c r="F2236" s="28" t="s">
        <v>39</v>
      </c>
      <c r="G2236" s="8" t="s">
        <v>22</v>
      </c>
      <c r="H2236" s="27" t="s">
        <v>228</v>
      </c>
      <c r="I2236" s="9">
        <v>-400</v>
      </c>
      <c r="J2236" s="32">
        <v>1001.857310365237</v>
      </c>
      <c r="K2236" s="10">
        <f t="shared" si="90"/>
        <v>-200.37146207304741</v>
      </c>
      <c r="L2236" s="9">
        <f t="shared" si="89"/>
        <v>-181.77392470929888</v>
      </c>
      <c r="M2236" s="11" t="s">
        <v>290</v>
      </c>
      <c r="O2236" s="21"/>
      <c r="P2236" s="21"/>
      <c r="Q2236" s="21"/>
      <c r="R2236" s="21"/>
    </row>
    <row r="2237" spans="1:18" x14ac:dyDescent="0.2">
      <c r="A2237" s="7">
        <v>3417</v>
      </c>
      <c r="B2237" s="7">
        <v>2016</v>
      </c>
      <c r="C2237" s="27" t="s">
        <v>230</v>
      </c>
      <c r="D2237" s="27" t="s">
        <v>266</v>
      </c>
      <c r="E2237" s="8" t="s">
        <v>38</v>
      </c>
      <c r="F2237" s="28" t="s">
        <v>39</v>
      </c>
      <c r="G2237" s="8" t="s">
        <v>22</v>
      </c>
      <c r="H2237" s="27" t="s">
        <v>230</v>
      </c>
      <c r="I2237" s="9">
        <v>-47355</v>
      </c>
      <c r="J2237" s="32">
        <v>1001.857310365237</v>
      </c>
      <c r="K2237" s="10">
        <f t="shared" si="90"/>
        <v>-23721.476466172899</v>
      </c>
      <c r="L2237" s="9">
        <f t="shared" si="89"/>
        <v>-21519.760511522119</v>
      </c>
      <c r="M2237" s="11" t="s">
        <v>290</v>
      </c>
      <c r="O2237" s="21"/>
      <c r="P2237" s="21"/>
      <c r="Q2237" s="21"/>
      <c r="R2237" s="21"/>
    </row>
    <row r="2238" spans="1:18" x14ac:dyDescent="0.2">
      <c r="A2238" s="7">
        <v>3418</v>
      </c>
      <c r="B2238" s="7">
        <v>2016</v>
      </c>
      <c r="C2238" s="27" t="s">
        <v>232</v>
      </c>
      <c r="D2238" s="27" t="s">
        <v>266</v>
      </c>
      <c r="E2238" s="8" t="s">
        <v>38</v>
      </c>
      <c r="F2238" s="28" t="s">
        <v>39</v>
      </c>
      <c r="G2238" s="8" t="s">
        <v>22</v>
      </c>
      <c r="H2238" s="27" t="s">
        <v>232</v>
      </c>
      <c r="I2238" s="9">
        <v>-8030</v>
      </c>
      <c r="J2238" s="32">
        <v>1001.857310365237</v>
      </c>
      <c r="K2238" s="10">
        <f t="shared" si="90"/>
        <v>-4022.4571011164267</v>
      </c>
      <c r="L2238" s="9">
        <f t="shared" si="89"/>
        <v>-3649.1115385391749</v>
      </c>
      <c r="M2238" s="11" t="s">
        <v>290</v>
      </c>
      <c r="O2238" s="21"/>
      <c r="P2238" s="21"/>
      <c r="Q2238" s="21"/>
      <c r="R2238" s="21"/>
    </row>
    <row r="2239" spans="1:18" x14ac:dyDescent="0.2">
      <c r="A2239" s="7">
        <v>3419</v>
      </c>
      <c r="B2239" s="7">
        <v>2016</v>
      </c>
      <c r="C2239" s="27" t="s">
        <v>235</v>
      </c>
      <c r="D2239" s="27" t="s">
        <v>266</v>
      </c>
      <c r="E2239" s="8" t="s">
        <v>38</v>
      </c>
      <c r="F2239" s="28" t="s">
        <v>39</v>
      </c>
      <c r="G2239" s="8" t="s">
        <v>22</v>
      </c>
      <c r="H2239" s="27" t="s">
        <v>235</v>
      </c>
      <c r="I2239" s="9">
        <v>-213391</v>
      </c>
      <c r="J2239" s="32">
        <v>1001.857310365237</v>
      </c>
      <c r="K2239" s="10">
        <f t="shared" si="90"/>
        <v>-106893.66665807414</v>
      </c>
      <c r="L2239" s="9">
        <f t="shared" si="89"/>
        <v>-96972.298919104986</v>
      </c>
      <c r="M2239" s="11" t="s">
        <v>290</v>
      </c>
      <c r="O2239" s="21"/>
      <c r="P2239" s="21"/>
      <c r="Q2239" s="21"/>
      <c r="R2239" s="21"/>
    </row>
    <row r="2240" spans="1:18" x14ac:dyDescent="0.2">
      <c r="A2240" s="7">
        <v>3420</v>
      </c>
      <c r="B2240" s="7">
        <v>2016</v>
      </c>
      <c r="C2240" s="27" t="s">
        <v>239</v>
      </c>
      <c r="D2240" s="27" t="s">
        <v>266</v>
      </c>
      <c r="E2240" s="8" t="s">
        <v>38</v>
      </c>
      <c r="F2240" s="28" t="s">
        <v>39</v>
      </c>
      <c r="G2240" s="8" t="s">
        <v>22</v>
      </c>
      <c r="H2240" s="27" t="s">
        <v>239</v>
      </c>
      <c r="I2240" s="9">
        <v>-302064</v>
      </c>
      <c r="J2240" s="32">
        <v>1001.857310365237</v>
      </c>
      <c r="K2240" s="10">
        <f t="shared" si="90"/>
        <v>-151312.51329908249</v>
      </c>
      <c r="L2240" s="9">
        <f t="shared" si="89"/>
        <v>-137268.39698347414</v>
      </c>
      <c r="M2240" s="11" t="s">
        <v>290</v>
      </c>
      <c r="O2240" s="21"/>
      <c r="P2240" s="21"/>
      <c r="Q2240" s="21"/>
      <c r="R2240" s="21"/>
    </row>
    <row r="2241" spans="1:18" x14ac:dyDescent="0.2">
      <c r="A2241" s="7">
        <v>3421</v>
      </c>
      <c r="B2241" s="7">
        <v>2016</v>
      </c>
      <c r="C2241" s="27" t="s">
        <v>78</v>
      </c>
      <c r="D2241" s="27" t="s">
        <v>266</v>
      </c>
      <c r="E2241" s="8" t="s">
        <v>38</v>
      </c>
      <c r="F2241" s="28" t="s">
        <v>39</v>
      </c>
      <c r="G2241" s="8" t="s">
        <v>22</v>
      </c>
      <c r="H2241" s="27" t="s">
        <v>78</v>
      </c>
      <c r="I2241" s="9">
        <v>-395006</v>
      </c>
      <c r="J2241" s="32">
        <v>1001.857310365237</v>
      </c>
      <c r="K2241" s="10">
        <f t="shared" si="90"/>
        <v>-197869.82436906541</v>
      </c>
      <c r="L2241" s="9">
        <f t="shared" si="89"/>
        <v>-179504.47725930327</v>
      </c>
      <c r="M2241" s="11" t="s">
        <v>290</v>
      </c>
      <c r="O2241" s="21"/>
      <c r="P2241" s="21"/>
      <c r="Q2241" s="21"/>
      <c r="R2241" s="21"/>
    </row>
    <row r="2242" spans="1:18" x14ac:dyDescent="0.2">
      <c r="A2242" s="7">
        <v>3422</v>
      </c>
      <c r="B2242" s="7">
        <v>2016</v>
      </c>
      <c r="C2242" s="27" t="s">
        <v>241</v>
      </c>
      <c r="D2242" s="27" t="s">
        <v>266</v>
      </c>
      <c r="E2242" s="8" t="s">
        <v>38</v>
      </c>
      <c r="F2242" s="28" t="s">
        <v>39</v>
      </c>
      <c r="G2242" s="8" t="s">
        <v>22</v>
      </c>
      <c r="H2242" s="27" t="s">
        <v>241</v>
      </c>
      <c r="I2242" s="9">
        <v>-186595</v>
      </c>
      <c r="J2242" s="32">
        <v>1001.857310365237</v>
      </c>
      <c r="K2242" s="10">
        <f t="shared" si="90"/>
        <v>-93470.782413800698</v>
      </c>
      <c r="L2242" s="9">
        <f t="shared" si="89"/>
        <v>-84795.263702829063</v>
      </c>
      <c r="M2242" s="11" t="s">
        <v>290</v>
      </c>
      <c r="O2242" s="21"/>
      <c r="P2242" s="21"/>
      <c r="Q2242" s="21"/>
      <c r="R2242" s="21"/>
    </row>
    <row r="2243" spans="1:18" x14ac:dyDescent="0.2">
      <c r="A2243" s="7">
        <v>3423</v>
      </c>
      <c r="B2243" s="7">
        <v>2016</v>
      </c>
      <c r="C2243" s="27" t="s">
        <v>242</v>
      </c>
      <c r="D2243" s="27" t="s">
        <v>266</v>
      </c>
      <c r="E2243" s="8" t="s">
        <v>38</v>
      </c>
      <c r="F2243" s="28" t="s">
        <v>39</v>
      </c>
      <c r="G2243" s="8" t="s">
        <v>22</v>
      </c>
      <c r="H2243" s="27" t="s">
        <v>242</v>
      </c>
      <c r="I2243" s="9">
        <v>-21444</v>
      </c>
      <c r="J2243" s="32">
        <v>1001.857310365237</v>
      </c>
      <c r="K2243" s="10">
        <f t="shared" si="90"/>
        <v>-10741.914081736071</v>
      </c>
      <c r="L2243" s="9">
        <f t="shared" si="89"/>
        <v>-9744.9001036655136</v>
      </c>
      <c r="M2243" s="11" t="s">
        <v>290</v>
      </c>
      <c r="O2243" s="21"/>
      <c r="P2243" s="21"/>
      <c r="Q2243" s="21"/>
      <c r="R2243" s="21"/>
    </row>
    <row r="2244" spans="1:18" x14ac:dyDescent="0.2">
      <c r="A2244" s="7">
        <v>3424</v>
      </c>
      <c r="B2244" s="7">
        <v>2016</v>
      </c>
      <c r="C2244" s="27" t="s">
        <v>244</v>
      </c>
      <c r="D2244" s="27" t="s">
        <v>266</v>
      </c>
      <c r="E2244" s="8" t="s">
        <v>38</v>
      </c>
      <c r="F2244" s="28" t="s">
        <v>39</v>
      </c>
      <c r="G2244" s="8" t="s">
        <v>22</v>
      </c>
      <c r="H2244" s="27" t="s">
        <v>244</v>
      </c>
      <c r="I2244" s="9">
        <v>-10</v>
      </c>
      <c r="J2244" s="32">
        <v>1001.857310365237</v>
      </c>
      <c r="K2244" s="10">
        <f t="shared" si="90"/>
        <v>-5.0092865518261851</v>
      </c>
      <c r="L2244" s="9">
        <f t="shared" si="89"/>
        <v>-4.544348117732472</v>
      </c>
      <c r="M2244" s="11" t="s">
        <v>290</v>
      </c>
      <c r="O2244" s="21"/>
      <c r="P2244" s="21"/>
      <c r="Q2244" s="21"/>
      <c r="R2244" s="21"/>
    </row>
    <row r="2245" spans="1:18" x14ac:dyDescent="0.2">
      <c r="A2245" s="7">
        <v>3425</v>
      </c>
      <c r="B2245" s="7">
        <v>2016</v>
      </c>
      <c r="C2245" s="27" t="s">
        <v>79</v>
      </c>
      <c r="D2245" s="27" t="s">
        <v>266</v>
      </c>
      <c r="E2245" s="8" t="s">
        <v>38</v>
      </c>
      <c r="F2245" s="28" t="s">
        <v>39</v>
      </c>
      <c r="G2245" s="8" t="s">
        <v>22</v>
      </c>
      <c r="H2245" s="27" t="s">
        <v>79</v>
      </c>
      <c r="I2245" s="9">
        <v>-30489</v>
      </c>
      <c r="J2245" s="32">
        <v>1001.857310365237</v>
      </c>
      <c r="K2245" s="10">
        <f t="shared" si="90"/>
        <v>-15272.813767862857</v>
      </c>
      <c r="L2245" s="9">
        <f t="shared" si="89"/>
        <v>-13855.262976154536</v>
      </c>
      <c r="M2245" s="11" t="s">
        <v>290</v>
      </c>
      <c r="O2245" s="21"/>
      <c r="P2245" s="21"/>
      <c r="Q2245" s="21"/>
      <c r="R2245" s="21"/>
    </row>
    <row r="2246" spans="1:18" x14ac:dyDescent="0.2">
      <c r="A2246" s="7">
        <v>3426</v>
      </c>
      <c r="B2246" s="7">
        <v>2016</v>
      </c>
      <c r="C2246" s="27" t="s">
        <v>80</v>
      </c>
      <c r="D2246" s="27" t="s">
        <v>266</v>
      </c>
      <c r="E2246" s="8" t="s">
        <v>38</v>
      </c>
      <c r="F2246" s="28" t="s">
        <v>39</v>
      </c>
      <c r="G2246" s="8" t="s">
        <v>22</v>
      </c>
      <c r="H2246" s="27" t="s">
        <v>80</v>
      </c>
      <c r="I2246" s="9">
        <v>-356872</v>
      </c>
      <c r="J2246" s="32">
        <v>1001.857310365237</v>
      </c>
      <c r="K2246" s="10">
        <f t="shared" si="90"/>
        <v>-178767.41103233144</v>
      </c>
      <c r="L2246" s="9">
        <f t="shared" si="89"/>
        <v>-162175.06014714227</v>
      </c>
      <c r="M2246" s="11" t="s">
        <v>290</v>
      </c>
      <c r="O2246" s="21"/>
      <c r="P2246" s="21"/>
      <c r="Q2246" s="21"/>
      <c r="R2246" s="21"/>
    </row>
    <row r="2247" spans="1:18" x14ac:dyDescent="0.2">
      <c r="A2247" s="7">
        <v>3427</v>
      </c>
      <c r="B2247" s="7">
        <v>2016</v>
      </c>
      <c r="C2247" s="27" t="s">
        <v>250</v>
      </c>
      <c r="D2247" s="27" t="s">
        <v>266</v>
      </c>
      <c r="E2247" s="8" t="s">
        <v>38</v>
      </c>
      <c r="F2247" s="28" t="s">
        <v>39</v>
      </c>
      <c r="G2247" s="8" t="s">
        <v>22</v>
      </c>
      <c r="H2247" s="27" t="s">
        <v>250</v>
      </c>
      <c r="I2247" s="9">
        <v>-8210</v>
      </c>
      <c r="J2247" s="32">
        <v>1001.857310365237</v>
      </c>
      <c r="K2247" s="10">
        <f t="shared" si="90"/>
        <v>-4112.6242590492975</v>
      </c>
      <c r="L2247" s="9">
        <f t="shared" ref="L2247:L2267" si="91">K2247*0.9071847</f>
        <v>-3730.909804658359</v>
      </c>
      <c r="M2247" s="11" t="s">
        <v>290</v>
      </c>
      <c r="O2247" s="21"/>
      <c r="P2247" s="21"/>
      <c r="Q2247" s="21"/>
      <c r="R2247" s="21"/>
    </row>
    <row r="2248" spans="1:18" x14ac:dyDescent="0.2">
      <c r="A2248" s="7">
        <v>3428</v>
      </c>
      <c r="B2248" s="7">
        <v>2016</v>
      </c>
      <c r="C2248" s="27" t="s">
        <v>81</v>
      </c>
      <c r="D2248" s="27" t="s">
        <v>266</v>
      </c>
      <c r="E2248" s="8" t="s">
        <v>38</v>
      </c>
      <c r="F2248" s="28" t="s">
        <v>39</v>
      </c>
      <c r="G2248" s="8" t="s">
        <v>22</v>
      </c>
      <c r="H2248" s="27" t="s">
        <v>81</v>
      </c>
      <c r="I2248" s="9">
        <v>-25904</v>
      </c>
      <c r="J2248" s="32">
        <v>1001.857310365237</v>
      </c>
      <c r="K2248" s="10">
        <f t="shared" si="90"/>
        <v>-12976.055883850549</v>
      </c>
      <c r="L2248" s="9">
        <f t="shared" si="91"/>
        <v>-11771.679364174195</v>
      </c>
      <c r="M2248" s="11" t="s">
        <v>290</v>
      </c>
      <c r="O2248" s="21"/>
      <c r="P2248" s="21"/>
      <c r="Q2248" s="21"/>
      <c r="R2248" s="21"/>
    </row>
    <row r="2249" spans="1:18" x14ac:dyDescent="0.2">
      <c r="A2249" s="7">
        <v>3429</v>
      </c>
      <c r="B2249" s="7">
        <v>2016</v>
      </c>
      <c r="C2249" s="27" t="s">
        <v>253</v>
      </c>
      <c r="D2249" s="27" t="s">
        <v>266</v>
      </c>
      <c r="E2249" s="8" t="s">
        <v>38</v>
      </c>
      <c r="F2249" s="28" t="s">
        <v>39</v>
      </c>
      <c r="G2249" s="8" t="s">
        <v>22</v>
      </c>
      <c r="H2249" s="27" t="s">
        <v>253</v>
      </c>
      <c r="I2249" s="9">
        <v>-67154</v>
      </c>
      <c r="J2249" s="32">
        <v>1001.857310365237</v>
      </c>
      <c r="K2249" s="10">
        <f t="shared" si="90"/>
        <v>-33639.362910133561</v>
      </c>
      <c r="L2249" s="9">
        <f t="shared" si="91"/>
        <v>-30517.11534982064</v>
      </c>
      <c r="M2249" s="11" t="s">
        <v>290</v>
      </c>
      <c r="O2249" s="21"/>
      <c r="P2249" s="21"/>
      <c r="Q2249" s="21"/>
      <c r="R2249" s="21"/>
    </row>
    <row r="2250" spans="1:18" x14ac:dyDescent="0.2">
      <c r="A2250" s="7">
        <v>3430</v>
      </c>
      <c r="B2250" s="7">
        <v>2016</v>
      </c>
      <c r="C2250" s="27" t="s">
        <v>254</v>
      </c>
      <c r="D2250" s="27" t="s">
        <v>266</v>
      </c>
      <c r="E2250" s="8" t="s">
        <v>38</v>
      </c>
      <c r="F2250" s="28" t="s">
        <v>39</v>
      </c>
      <c r="G2250" s="8" t="s">
        <v>22</v>
      </c>
      <c r="H2250" s="27" t="s">
        <v>254</v>
      </c>
      <c r="I2250" s="9">
        <v>-17</v>
      </c>
      <c r="J2250" s="32">
        <v>1001.857310365237</v>
      </c>
      <c r="K2250" s="10">
        <f t="shared" si="90"/>
        <v>-8.5157871381045158</v>
      </c>
      <c r="L2250" s="9">
        <f t="shared" si="91"/>
        <v>-7.7253918001452035</v>
      </c>
      <c r="M2250" s="11" t="s">
        <v>290</v>
      </c>
      <c r="O2250" s="21"/>
      <c r="P2250" s="21"/>
      <c r="Q2250" s="21"/>
      <c r="R2250" s="21"/>
    </row>
    <row r="2251" spans="1:18" x14ac:dyDescent="0.2">
      <c r="A2251" s="7">
        <v>3431</v>
      </c>
      <c r="B2251" s="7">
        <v>2016</v>
      </c>
      <c r="C2251" s="27" t="s">
        <v>255</v>
      </c>
      <c r="D2251" s="27" t="s">
        <v>266</v>
      </c>
      <c r="E2251" s="8" t="s">
        <v>38</v>
      </c>
      <c r="F2251" s="28" t="s">
        <v>39</v>
      </c>
      <c r="G2251" s="8" t="s">
        <v>22</v>
      </c>
      <c r="H2251" s="27" t="s">
        <v>255</v>
      </c>
      <c r="I2251" s="9">
        <v>-45801</v>
      </c>
      <c r="J2251" s="32">
        <v>1001.857310365237</v>
      </c>
      <c r="K2251" s="10">
        <f t="shared" si="90"/>
        <v>-22943.033336019111</v>
      </c>
      <c r="L2251" s="9">
        <f t="shared" si="91"/>
        <v>-20813.568814026494</v>
      </c>
      <c r="M2251" s="11" t="s">
        <v>290</v>
      </c>
      <c r="O2251" s="21"/>
      <c r="P2251" s="21"/>
      <c r="Q2251" s="21"/>
      <c r="R2251" s="21"/>
    </row>
    <row r="2252" spans="1:18" x14ac:dyDescent="0.2">
      <c r="A2252" s="7">
        <v>3432</v>
      </c>
      <c r="B2252" s="7">
        <v>2016</v>
      </c>
      <c r="C2252" s="27" t="s">
        <v>137</v>
      </c>
      <c r="D2252" s="27" t="s">
        <v>266</v>
      </c>
      <c r="E2252" s="8" t="s">
        <v>38</v>
      </c>
      <c r="F2252" s="28" t="s">
        <v>39</v>
      </c>
      <c r="G2252" s="8" t="s">
        <v>22</v>
      </c>
      <c r="H2252" s="27" t="s">
        <v>137</v>
      </c>
      <c r="I2252" s="9">
        <v>-2206</v>
      </c>
      <c r="J2252" s="32">
        <v>1001.857310365237</v>
      </c>
      <c r="K2252" s="10">
        <f t="shared" si="90"/>
        <v>-1105.0486133328563</v>
      </c>
      <c r="L2252" s="9">
        <f t="shared" si="91"/>
        <v>-1002.4831947717832</v>
      </c>
      <c r="M2252" s="11" t="s">
        <v>290</v>
      </c>
      <c r="O2252" s="21"/>
      <c r="P2252" s="21"/>
      <c r="Q2252" s="21"/>
      <c r="R2252" s="21"/>
    </row>
    <row r="2253" spans="1:18" x14ac:dyDescent="0.2">
      <c r="A2253" s="7">
        <v>3433</v>
      </c>
      <c r="B2253" s="7">
        <v>2016</v>
      </c>
      <c r="C2253" s="27" t="s">
        <v>83</v>
      </c>
      <c r="D2253" s="27" t="s">
        <v>266</v>
      </c>
      <c r="E2253" s="8" t="s">
        <v>38</v>
      </c>
      <c r="F2253" s="28" t="s">
        <v>39</v>
      </c>
      <c r="G2253" s="8" t="s">
        <v>22</v>
      </c>
      <c r="H2253" s="27" t="s">
        <v>83</v>
      </c>
      <c r="I2253" s="9">
        <v>-431647</v>
      </c>
      <c r="J2253" s="32">
        <v>1001.857310365237</v>
      </c>
      <c r="K2253" s="10">
        <f t="shared" si="90"/>
        <v>-216224.35122361174</v>
      </c>
      <c r="L2253" s="9">
        <f t="shared" si="91"/>
        <v>-196155.42319748685</v>
      </c>
      <c r="M2253" s="11" t="s">
        <v>290</v>
      </c>
      <c r="O2253" s="21"/>
      <c r="P2253" s="21"/>
      <c r="Q2253" s="21"/>
      <c r="R2253" s="21"/>
    </row>
    <row r="2254" spans="1:18" x14ac:dyDescent="0.2">
      <c r="A2254" s="7">
        <v>3434</v>
      </c>
      <c r="B2254" s="7">
        <v>2016</v>
      </c>
      <c r="C2254" s="27" t="s">
        <v>257</v>
      </c>
      <c r="D2254" s="27" t="s">
        <v>266</v>
      </c>
      <c r="E2254" s="8" t="s">
        <v>38</v>
      </c>
      <c r="F2254" s="28" t="s">
        <v>39</v>
      </c>
      <c r="G2254" s="8" t="s">
        <v>22</v>
      </c>
      <c r="H2254" s="27" t="s">
        <v>257</v>
      </c>
      <c r="I2254" s="9">
        <v>-9917</v>
      </c>
      <c r="J2254" s="32">
        <v>1001.857310365237</v>
      </c>
      <c r="K2254" s="10">
        <f t="shared" si="90"/>
        <v>-4967.709473446027</v>
      </c>
      <c r="L2254" s="9">
        <f t="shared" si="91"/>
        <v>-4506.6300283552919</v>
      </c>
      <c r="M2254" s="11" t="s">
        <v>290</v>
      </c>
      <c r="O2254" s="21"/>
      <c r="P2254" s="21"/>
      <c r="Q2254" s="21"/>
      <c r="R2254" s="21"/>
    </row>
    <row r="2255" spans="1:18" x14ac:dyDescent="0.2">
      <c r="A2255" s="7">
        <v>3435</v>
      </c>
      <c r="B2255" s="7">
        <v>2016</v>
      </c>
      <c r="C2255" s="27" t="s">
        <v>260</v>
      </c>
      <c r="D2255" s="27" t="s">
        <v>266</v>
      </c>
      <c r="E2255" s="8" t="s">
        <v>38</v>
      </c>
      <c r="F2255" s="28" t="s">
        <v>39</v>
      </c>
      <c r="G2255" s="8" t="s">
        <v>22</v>
      </c>
      <c r="H2255" s="27" t="s">
        <v>260</v>
      </c>
      <c r="I2255" s="9">
        <v>-155</v>
      </c>
      <c r="J2255" s="32">
        <v>1001.857310365237</v>
      </c>
      <c r="K2255" s="10">
        <f t="shared" ref="K2255:K2267" si="92">(J2255*I2255)/2000</f>
        <v>-77.643941553305865</v>
      </c>
      <c r="L2255" s="9">
        <f t="shared" si="91"/>
        <v>-70.437395824853311</v>
      </c>
      <c r="M2255" s="11" t="s">
        <v>290</v>
      </c>
      <c r="O2255" s="21"/>
      <c r="P2255" s="21"/>
      <c r="Q2255" s="21"/>
      <c r="R2255" s="21"/>
    </row>
    <row r="2256" spans="1:18" x14ac:dyDescent="0.2">
      <c r="A2256" s="7">
        <v>3436</v>
      </c>
      <c r="B2256" s="7">
        <v>2016</v>
      </c>
      <c r="C2256" s="27" t="s">
        <v>262</v>
      </c>
      <c r="D2256" s="27" t="s">
        <v>266</v>
      </c>
      <c r="E2256" s="8" t="s">
        <v>38</v>
      </c>
      <c r="F2256" s="28" t="s">
        <v>39</v>
      </c>
      <c r="G2256" s="8" t="s">
        <v>22</v>
      </c>
      <c r="H2256" s="27" t="s">
        <v>262</v>
      </c>
      <c r="I2256" s="9">
        <v>-2338954</v>
      </c>
      <c r="J2256" s="32">
        <v>1001.857310365237</v>
      </c>
      <c r="K2256" s="10">
        <f t="shared" si="92"/>
        <v>-1171649.0817540064</v>
      </c>
      <c r="L2256" s="9">
        <f t="shared" si="91"/>
        <v>-1062902.1207362837</v>
      </c>
      <c r="M2256" s="11" t="s">
        <v>290</v>
      </c>
      <c r="O2256" s="21"/>
      <c r="P2256" s="21"/>
      <c r="Q2256" s="21"/>
      <c r="R2256" s="21"/>
    </row>
    <row r="2257" spans="1:18" x14ac:dyDescent="0.2">
      <c r="A2257" s="7">
        <v>3437</v>
      </c>
      <c r="B2257" s="7">
        <v>2016</v>
      </c>
      <c r="C2257" s="27" t="s">
        <v>279</v>
      </c>
      <c r="D2257" s="27" t="s">
        <v>291</v>
      </c>
      <c r="E2257" s="8" t="s">
        <v>38</v>
      </c>
      <c r="F2257" s="28" t="s">
        <v>39</v>
      </c>
      <c r="G2257" s="8" t="s">
        <v>22</v>
      </c>
      <c r="H2257" s="27" t="s">
        <v>279</v>
      </c>
      <c r="I2257" s="9">
        <v>-9323.1589999999997</v>
      </c>
      <c r="J2257" s="32">
        <v>1001.857310365237</v>
      </c>
      <c r="K2257" s="10">
        <f t="shared" si="92"/>
        <v>-4670.2374999237263</v>
      </c>
      <c r="L2257" s="9">
        <f t="shared" si="91"/>
        <v>-4236.7680052970554</v>
      </c>
      <c r="M2257" s="11" t="s">
        <v>278</v>
      </c>
      <c r="O2257" s="21"/>
      <c r="P2257" s="21"/>
      <c r="Q2257" s="21"/>
      <c r="R2257" s="21"/>
    </row>
    <row r="2258" spans="1:18" x14ac:dyDescent="0.2">
      <c r="A2258" s="7">
        <v>3438</v>
      </c>
      <c r="B2258" s="7">
        <v>2016</v>
      </c>
      <c r="C2258" s="27" t="s">
        <v>40</v>
      </c>
      <c r="D2258" s="27" t="s">
        <v>291</v>
      </c>
      <c r="E2258" s="8" t="s">
        <v>38</v>
      </c>
      <c r="F2258" s="28" t="s">
        <v>39</v>
      </c>
      <c r="G2258" s="8" t="s">
        <v>22</v>
      </c>
      <c r="H2258" s="27" t="s">
        <v>40</v>
      </c>
      <c r="I2258" s="9">
        <v>-2843.7759999999998</v>
      </c>
      <c r="J2258" s="32">
        <v>1001.857310365237</v>
      </c>
      <c r="K2258" s="10">
        <f t="shared" si="92"/>
        <v>-1424.5288873206061</v>
      </c>
      <c r="L2258" s="9">
        <f t="shared" si="91"/>
        <v>-1292.3108112852779</v>
      </c>
      <c r="M2258" s="11" t="s">
        <v>278</v>
      </c>
      <c r="O2258" s="21"/>
      <c r="P2258" s="21"/>
      <c r="Q2258" s="21"/>
      <c r="R2258" s="21"/>
    </row>
    <row r="2259" spans="1:18" x14ac:dyDescent="0.2">
      <c r="A2259" s="7">
        <v>3439</v>
      </c>
      <c r="B2259" s="7">
        <v>2016</v>
      </c>
      <c r="C2259" s="27" t="s">
        <v>42</v>
      </c>
      <c r="D2259" s="27" t="s">
        <v>291</v>
      </c>
      <c r="E2259" s="8" t="s">
        <v>38</v>
      </c>
      <c r="F2259" s="28" t="s">
        <v>39</v>
      </c>
      <c r="G2259" s="8" t="s">
        <v>22</v>
      </c>
      <c r="H2259" s="27" t="s">
        <v>42</v>
      </c>
      <c r="I2259" s="9">
        <v>-16342.677</v>
      </c>
      <c r="J2259" s="32">
        <v>1001.857310365237</v>
      </c>
      <c r="K2259" s="10">
        <f t="shared" si="92"/>
        <v>-8186.5152116939098</v>
      </c>
      <c r="L2259" s="9">
        <f t="shared" si="91"/>
        <v>-7426.6813463659755</v>
      </c>
      <c r="M2259" s="11" t="s">
        <v>278</v>
      </c>
      <c r="O2259" s="21"/>
      <c r="P2259" s="21"/>
      <c r="Q2259" s="21"/>
      <c r="R2259" s="21"/>
    </row>
    <row r="2260" spans="1:18" x14ac:dyDescent="0.2">
      <c r="A2260" s="7">
        <v>3440</v>
      </c>
      <c r="B2260" s="7">
        <v>2016</v>
      </c>
      <c r="C2260" s="27" t="s">
        <v>281</v>
      </c>
      <c r="D2260" s="27" t="s">
        <v>291</v>
      </c>
      <c r="E2260" s="8" t="s">
        <v>38</v>
      </c>
      <c r="F2260" s="28" t="s">
        <v>39</v>
      </c>
      <c r="G2260" s="8" t="s">
        <v>22</v>
      </c>
      <c r="H2260" s="27" t="s">
        <v>281</v>
      </c>
      <c r="I2260" s="9">
        <v>-4186.3710000000001</v>
      </c>
      <c r="J2260" s="32">
        <v>1001.857310365237</v>
      </c>
      <c r="K2260" s="10">
        <f t="shared" si="92"/>
        <v>-2097.0731951255138</v>
      </c>
      <c r="L2260" s="9">
        <f t="shared" si="91"/>
        <v>-1902.4327173979807</v>
      </c>
      <c r="M2260" s="11" t="s">
        <v>278</v>
      </c>
      <c r="O2260" s="21"/>
      <c r="P2260" s="21"/>
      <c r="Q2260" s="21"/>
      <c r="R2260" s="21"/>
    </row>
    <row r="2261" spans="1:18" x14ac:dyDescent="0.2">
      <c r="A2261" s="7">
        <v>3441</v>
      </c>
      <c r="B2261" s="7">
        <v>2016</v>
      </c>
      <c r="C2261" s="27" t="s">
        <v>46</v>
      </c>
      <c r="D2261" s="27" t="s">
        <v>291</v>
      </c>
      <c r="E2261" s="8" t="s">
        <v>38</v>
      </c>
      <c r="F2261" s="28" t="s">
        <v>39</v>
      </c>
      <c r="G2261" s="8" t="s">
        <v>22</v>
      </c>
      <c r="H2261" s="27" t="s">
        <v>46</v>
      </c>
      <c r="I2261" s="9">
        <v>-814.09199999999998</v>
      </c>
      <c r="J2261" s="32">
        <v>1001.857310365237</v>
      </c>
      <c r="K2261" s="10">
        <f t="shared" si="92"/>
        <v>-407.80201075492829</v>
      </c>
      <c r="L2261" s="9">
        <f t="shared" si="91"/>
        <v>-369.95174478610636</v>
      </c>
      <c r="M2261" s="11" t="s">
        <v>278</v>
      </c>
      <c r="O2261" s="21"/>
      <c r="P2261" s="21"/>
      <c r="Q2261" s="21"/>
      <c r="R2261" s="21"/>
    </row>
    <row r="2262" spans="1:18" x14ac:dyDescent="0.2">
      <c r="A2262" s="7">
        <v>3442</v>
      </c>
      <c r="B2262" s="7">
        <v>2016</v>
      </c>
      <c r="C2262" s="27" t="s">
        <v>47</v>
      </c>
      <c r="D2262" s="27" t="s">
        <v>291</v>
      </c>
      <c r="E2262" s="8" t="s">
        <v>38</v>
      </c>
      <c r="F2262" s="28" t="s">
        <v>39</v>
      </c>
      <c r="G2262" s="8" t="s">
        <v>22</v>
      </c>
      <c r="H2262" s="27" t="s">
        <v>47</v>
      </c>
      <c r="I2262" s="9">
        <v>-12077.076999999999</v>
      </c>
      <c r="J2262" s="32">
        <v>1001.857310365237</v>
      </c>
      <c r="K2262" s="10">
        <f t="shared" si="92"/>
        <v>-6049.7539401469321</v>
      </c>
      <c r="L2262" s="9">
        <f t="shared" si="91"/>
        <v>-5488.2442132660126</v>
      </c>
      <c r="M2262" s="11" t="s">
        <v>278</v>
      </c>
      <c r="O2262" s="21"/>
      <c r="P2262" s="21"/>
      <c r="Q2262" s="21"/>
      <c r="R2262" s="21"/>
    </row>
    <row r="2263" spans="1:18" x14ac:dyDescent="0.2">
      <c r="A2263" s="7">
        <v>3443</v>
      </c>
      <c r="B2263" s="7">
        <v>2016</v>
      </c>
      <c r="C2263" s="27" t="s">
        <v>282</v>
      </c>
      <c r="D2263" s="27" t="s">
        <v>291</v>
      </c>
      <c r="E2263" s="8" t="s">
        <v>38</v>
      </c>
      <c r="F2263" s="28" t="s">
        <v>39</v>
      </c>
      <c r="G2263" s="8" t="s">
        <v>22</v>
      </c>
      <c r="H2263" s="27" t="s">
        <v>282</v>
      </c>
      <c r="I2263" s="9">
        <v>-53227.61</v>
      </c>
      <c r="J2263" s="32">
        <v>1001.857310365237</v>
      </c>
      <c r="K2263" s="10">
        <f t="shared" si="92"/>
        <v>-26663.235095884898</v>
      </c>
      <c r="L2263" s="9">
        <f t="shared" si="91"/>
        <v>-24188.478931489812</v>
      </c>
      <c r="M2263" s="11" t="s">
        <v>278</v>
      </c>
      <c r="O2263" s="21"/>
      <c r="P2263" s="21"/>
      <c r="Q2263" s="21"/>
      <c r="R2263" s="21"/>
    </row>
    <row r="2264" spans="1:18" x14ac:dyDescent="0.2">
      <c r="A2264" s="7">
        <v>3444</v>
      </c>
      <c r="B2264" s="7">
        <v>2016</v>
      </c>
      <c r="C2264" s="27" t="s">
        <v>51</v>
      </c>
      <c r="D2264" s="27" t="s">
        <v>291</v>
      </c>
      <c r="E2264" s="8" t="s">
        <v>38</v>
      </c>
      <c r="F2264" s="28" t="s">
        <v>39</v>
      </c>
      <c r="G2264" s="8" t="s">
        <v>22</v>
      </c>
      <c r="H2264" s="27" t="s">
        <v>51</v>
      </c>
      <c r="I2264" s="9">
        <v>-4347.84</v>
      </c>
      <c r="J2264" s="32">
        <v>1001.857310365237</v>
      </c>
      <c r="K2264" s="10">
        <f t="shared" si="92"/>
        <v>-2177.9576441491963</v>
      </c>
      <c r="L2264" s="9">
        <f t="shared" si="91"/>
        <v>-1975.8098520201954</v>
      </c>
      <c r="M2264" s="11" t="s">
        <v>278</v>
      </c>
      <c r="O2264" s="21"/>
      <c r="P2264" s="21"/>
      <c r="Q2264" s="21"/>
      <c r="R2264" s="21"/>
    </row>
    <row r="2265" spans="1:18" x14ac:dyDescent="0.2">
      <c r="A2265" s="7">
        <v>3445</v>
      </c>
      <c r="B2265" s="7">
        <v>2016</v>
      </c>
      <c r="C2265" s="27" t="s">
        <v>52</v>
      </c>
      <c r="D2265" s="27" t="s">
        <v>291</v>
      </c>
      <c r="E2265" s="8" t="s">
        <v>38</v>
      </c>
      <c r="F2265" s="28" t="s">
        <v>39</v>
      </c>
      <c r="G2265" s="8" t="s">
        <v>22</v>
      </c>
      <c r="H2265" s="27" t="s">
        <v>52</v>
      </c>
      <c r="I2265" s="9">
        <v>-4270.8140000000003</v>
      </c>
      <c r="J2265" s="32">
        <v>1001.857310365237</v>
      </c>
      <c r="K2265" s="10">
        <f t="shared" si="92"/>
        <v>-2139.3731135550997</v>
      </c>
      <c r="L2265" s="9">
        <f t="shared" si="91"/>
        <v>-1940.806556208549</v>
      </c>
      <c r="M2265" s="11" t="s">
        <v>278</v>
      </c>
      <c r="O2265" s="21"/>
      <c r="P2265" s="21"/>
      <c r="Q2265" s="21"/>
      <c r="R2265" s="21"/>
    </row>
    <row r="2266" spans="1:18" x14ac:dyDescent="0.2">
      <c r="A2266" s="7">
        <v>3446</v>
      </c>
      <c r="B2266" s="7">
        <v>2016</v>
      </c>
      <c r="C2266" s="27" t="s">
        <v>27</v>
      </c>
      <c r="D2266" s="27" t="s">
        <v>291</v>
      </c>
      <c r="E2266" s="8" t="s">
        <v>38</v>
      </c>
      <c r="F2266" s="28" t="s">
        <v>39</v>
      </c>
      <c r="G2266" s="8" t="s">
        <v>22</v>
      </c>
      <c r="H2266" s="27" t="s">
        <v>27</v>
      </c>
      <c r="I2266" s="9">
        <v>-13213.305</v>
      </c>
      <c r="J2266" s="32">
        <v>1001.857310365237</v>
      </c>
      <c r="K2266" s="10">
        <f t="shared" si="92"/>
        <v>-6618.9231041677695</v>
      </c>
      <c r="L2266" s="9">
        <f t="shared" si="91"/>
        <v>-6004.5857705775061</v>
      </c>
      <c r="M2266" s="11" t="s">
        <v>278</v>
      </c>
      <c r="O2266" s="21"/>
      <c r="P2266" s="21"/>
      <c r="Q2266" s="21"/>
      <c r="R2266" s="21"/>
    </row>
    <row r="2267" spans="1:18" x14ac:dyDescent="0.2">
      <c r="A2267" s="7">
        <v>3447</v>
      </c>
      <c r="B2267" s="7">
        <v>2016</v>
      </c>
      <c r="C2267" s="27" t="s">
        <v>53</v>
      </c>
      <c r="D2267" s="27" t="s">
        <v>291</v>
      </c>
      <c r="E2267" s="8" t="s">
        <v>38</v>
      </c>
      <c r="F2267" s="28" t="s">
        <v>39</v>
      </c>
      <c r="G2267" s="8" t="s">
        <v>22</v>
      </c>
      <c r="H2267" s="27" t="s">
        <v>53</v>
      </c>
      <c r="I2267" s="9">
        <v>-1041.556</v>
      </c>
      <c r="J2267" s="32">
        <v>1001.857310365237</v>
      </c>
      <c r="K2267" s="10">
        <f t="shared" si="92"/>
        <v>-521.74524637738739</v>
      </c>
      <c r="L2267" s="9">
        <f t="shared" si="91"/>
        <v>-473.31930481129626</v>
      </c>
      <c r="M2267" s="11" t="s">
        <v>278</v>
      </c>
      <c r="O2267" s="21"/>
      <c r="P2267" s="21"/>
      <c r="Q2267" s="21"/>
      <c r="R2267" s="21"/>
    </row>
    <row r="2268" spans="1:18" ht="25.5" x14ac:dyDescent="0.2">
      <c r="C2268" s="27"/>
      <c r="D2268" s="27"/>
      <c r="E2268" s="8"/>
      <c r="F2268" s="28"/>
      <c r="H2268" s="27"/>
      <c r="J2268" s="10"/>
      <c r="K2268" s="10">
        <f>SUM(K2062:K2267)</f>
        <v>11813215.464309821</v>
      </c>
      <c r="L2268" s="10">
        <f>SUM(L2062:L2267)</f>
        <v>10716770.141498854</v>
      </c>
      <c r="M2268" s="34" t="s">
        <v>292</v>
      </c>
      <c r="N2268" s="10">
        <f>SUM(I2062:I2267)</f>
        <v>22618552.277999997</v>
      </c>
      <c r="O2268" s="21"/>
      <c r="P2268" s="21"/>
      <c r="Q2268" s="21"/>
      <c r="R2268" s="21"/>
    </row>
    <row r="2269" spans="1:18" x14ac:dyDescent="0.25">
      <c r="J2269" s="35" t="s">
        <v>293</v>
      </c>
      <c r="N2269" s="7"/>
      <c r="O2269" s="21" t="s">
        <v>294</v>
      </c>
      <c r="P2269" s="21"/>
      <c r="Q2269" s="21"/>
      <c r="R2269" s="21"/>
    </row>
    <row r="2270" spans="1:18" x14ac:dyDescent="0.25">
      <c r="J2270" s="36" t="s">
        <v>295</v>
      </c>
      <c r="K2270" s="9">
        <f>SUM(K2118:K2267)</f>
        <v>2086933.2735579289</v>
      </c>
      <c r="L2270" s="9">
        <f>SUM(L2118:L2267)</f>
        <v>1893233.935692667</v>
      </c>
      <c r="N2270" s="9">
        <f>SUM(I2118:I2267)</f>
        <v>4166128.753</v>
      </c>
      <c r="O2270" s="21">
        <f>(K2270/N2270)*2000</f>
        <v>1001.8573103652368</v>
      </c>
      <c r="P2270" s="21"/>
      <c r="Q2270" s="21"/>
      <c r="R2270" s="21"/>
    </row>
    <row r="2271" spans="1:18" x14ac:dyDescent="0.25">
      <c r="J2271" s="36" t="s">
        <v>296</v>
      </c>
      <c r="K2271" s="9">
        <f>SUM(K2062:K2081)</f>
        <v>7142037.5097447075</v>
      </c>
      <c r="L2271" s="9">
        <f>SUM(L2062:L2081)</f>
        <v>6479149.2688948112</v>
      </c>
      <c r="N2271" s="9">
        <f>SUM(I2062:I2081)</f>
        <v>11577607.664000001</v>
      </c>
      <c r="O2271" s="21">
        <f>(K2271/N2271)*2000</f>
        <v>1233.7674098168866</v>
      </c>
      <c r="P2271" s="21"/>
      <c r="Q2271" s="21"/>
      <c r="R2271" s="21"/>
    </row>
    <row r="2272" spans="1:18" x14ac:dyDescent="0.25">
      <c r="J2272" s="36" t="s">
        <v>297</v>
      </c>
      <c r="K2272" s="9">
        <f>SUM(K2082:K2116)</f>
        <v>2100799.4377477439</v>
      </c>
      <c r="L2272" s="9">
        <f>SUM(L2082:L2116)</f>
        <v>1905812.8648279037</v>
      </c>
      <c r="N2272" s="9">
        <f>SUM(I2082:I2116)</f>
        <v>5909717.8609999986</v>
      </c>
      <c r="O2272" s="21">
        <f>(K2272/N2272)*2000</f>
        <v>710.9643766960686</v>
      </c>
      <c r="P2272" s="21"/>
      <c r="Q2272" s="21"/>
      <c r="R2272" s="21"/>
    </row>
    <row r="2273" spans="9:18" x14ac:dyDescent="0.25">
      <c r="J2273" s="36" t="s">
        <v>298</v>
      </c>
      <c r="K2273" s="9">
        <f>K2270+K2271+K2272</f>
        <v>11329770.221050382</v>
      </c>
      <c r="L2273" s="9">
        <f>L2270+L2271+L2272</f>
        <v>10278196.069415381</v>
      </c>
      <c r="N2273" s="9">
        <f>N2270+N2271+N2272</f>
        <v>21653454.278000001</v>
      </c>
      <c r="O2273" s="21">
        <f>(K2273/N2273)*2000</f>
        <v>1046.4630793398608</v>
      </c>
      <c r="P2273" s="21"/>
      <c r="Q2273" s="21"/>
      <c r="R2273" s="21"/>
    </row>
    <row r="2274" spans="9:18" x14ac:dyDescent="0.25">
      <c r="O2274" s="21"/>
      <c r="P2274" s="21"/>
      <c r="Q2274" s="21"/>
      <c r="R2274" s="21"/>
    </row>
    <row r="2275" spans="9:18" x14ac:dyDescent="0.25">
      <c r="J2275" s="37" t="s">
        <v>299</v>
      </c>
      <c r="O2275" s="21"/>
      <c r="P2275" s="21"/>
      <c r="Q2275" s="21"/>
      <c r="R2275" s="21"/>
    </row>
    <row r="2276" spans="9:18" x14ac:dyDescent="0.25">
      <c r="I2276" s="37"/>
      <c r="J2276" s="38">
        <v>1</v>
      </c>
      <c r="K2276" s="37" t="s">
        <v>300</v>
      </c>
      <c r="L2276" s="37"/>
      <c r="M2276" s="39"/>
      <c r="N2276" s="40"/>
      <c r="O2276" s="41"/>
      <c r="P2276" s="41"/>
      <c r="Q2276" s="21"/>
      <c r="R2276" s="21"/>
    </row>
    <row r="2277" spans="9:18" x14ac:dyDescent="0.25">
      <c r="J2277" s="38">
        <v>2</v>
      </c>
      <c r="K2277" s="37" t="s">
        <v>301</v>
      </c>
      <c r="L2277" s="37"/>
      <c r="M2277" s="39"/>
      <c r="N2277" s="40"/>
      <c r="O2277" s="41"/>
      <c r="P2277" s="41"/>
      <c r="Q2277" s="21"/>
      <c r="R2277" s="21"/>
    </row>
    <row r="2278" spans="9:18" x14ac:dyDescent="0.25">
      <c r="J2278" s="38">
        <v>3</v>
      </c>
      <c r="K2278" s="37" t="s">
        <v>302</v>
      </c>
      <c r="L2278" s="37"/>
      <c r="M2278" s="39"/>
      <c r="N2278" s="40"/>
      <c r="O2278" s="41"/>
      <c r="P2278" s="41"/>
      <c r="Q2278" s="21"/>
      <c r="R2278" s="21"/>
    </row>
    <row r="2279" spans="9:18" x14ac:dyDescent="0.25">
      <c r="J2279" s="38">
        <v>4</v>
      </c>
      <c r="K2279" s="37" t="s">
        <v>303</v>
      </c>
      <c r="L2279" s="37"/>
      <c r="M2279" s="39"/>
      <c r="N2279" s="40"/>
      <c r="O2279" s="41"/>
      <c r="P2279" s="41"/>
      <c r="Q2279" s="21"/>
      <c r="R2279" s="21"/>
    </row>
    <row r="2280" spans="9:18" x14ac:dyDescent="0.25">
      <c r="J2280" s="37"/>
      <c r="K2280" s="37"/>
      <c r="L2280" s="37"/>
      <c r="M2280" s="39"/>
      <c r="N2280" s="40"/>
      <c r="O2280" s="41"/>
      <c r="P2280" s="41"/>
      <c r="Q2280" s="21"/>
      <c r="R2280" s="21"/>
    </row>
    <row r="2281" spans="9:18" x14ac:dyDescent="0.25">
      <c r="J2281" s="37" t="s">
        <v>304</v>
      </c>
      <c r="K2281" s="37"/>
      <c r="L2281" s="37"/>
      <c r="M2281" s="39"/>
      <c r="N2281" s="40"/>
      <c r="O2281" s="41"/>
      <c r="P2281" s="41"/>
      <c r="Q2281" s="21"/>
      <c r="R2281" s="21"/>
    </row>
    <row r="2282" spans="9:18" x14ac:dyDescent="0.25">
      <c r="J2282" s="37"/>
      <c r="K2282" s="37" t="s">
        <v>305</v>
      </c>
      <c r="L2282" s="37"/>
      <c r="M2282" s="39"/>
      <c r="N2282" s="40"/>
      <c r="O2282" s="41"/>
      <c r="P2282" s="41"/>
      <c r="Q2282" s="21"/>
      <c r="R2282" s="21"/>
    </row>
    <row r="2283" spans="9:18" x14ac:dyDescent="0.25">
      <c r="J2283" s="37"/>
      <c r="K2283" s="37" t="s">
        <v>306</v>
      </c>
      <c r="L2283" s="37"/>
      <c r="M2283" s="39"/>
      <c r="N2283" s="40"/>
      <c r="O2283" s="41"/>
      <c r="P2283" s="41"/>
      <c r="Q2283" s="21"/>
      <c r="R2283" s="21"/>
    </row>
    <row r="2284" spans="9:18" x14ac:dyDescent="0.25">
      <c r="J2284" s="37"/>
      <c r="K2284" s="37"/>
      <c r="L2284" s="37" t="s">
        <v>307</v>
      </c>
      <c r="M2284" s="39"/>
      <c r="N2284" s="40"/>
      <c r="O2284" s="41"/>
      <c r="P2284" s="41"/>
      <c r="Q2284" s="21"/>
      <c r="R2284" s="21"/>
    </row>
    <row r="2285" spans="9:18" x14ac:dyDescent="0.25">
      <c r="J2285" s="37"/>
      <c r="K2285" s="37"/>
      <c r="L2285" s="37"/>
      <c r="M2285" s="40" t="s">
        <v>308</v>
      </c>
      <c r="N2285" s="40"/>
      <c r="O2285" s="41"/>
      <c r="P2285" s="41"/>
      <c r="Q2285" s="21"/>
      <c r="R2285" s="21"/>
    </row>
    <row r="2286" spans="9:18" x14ac:dyDescent="0.25">
      <c r="J2286" s="37"/>
      <c r="K2286" s="37"/>
      <c r="L2286" s="37"/>
      <c r="M2286" s="40" t="s">
        <v>309</v>
      </c>
      <c r="N2286" s="40"/>
      <c r="O2286" s="41"/>
      <c r="P2286" s="41"/>
      <c r="Q2286" s="21"/>
      <c r="R2286" s="21"/>
    </row>
    <row r="2287" spans="9:18" x14ac:dyDescent="0.25">
      <c r="J2287" s="37"/>
      <c r="K2287" s="37"/>
      <c r="L2287" s="37"/>
      <c r="M2287" s="40" t="s">
        <v>310</v>
      </c>
      <c r="N2287" s="40"/>
      <c r="O2287" s="41"/>
      <c r="P2287" s="41"/>
      <c r="Q2287" s="21"/>
      <c r="R2287" s="21"/>
    </row>
    <row r="2288" spans="9:18" x14ac:dyDescent="0.25">
      <c r="J2288" s="37"/>
      <c r="K2288" s="37"/>
      <c r="L2288" s="37"/>
      <c r="M2288" s="40" t="s">
        <v>311</v>
      </c>
      <c r="N2288" s="40"/>
      <c r="O2288" s="41"/>
      <c r="P2288" s="41"/>
      <c r="Q2288" s="21"/>
      <c r="R2288" s="21"/>
    </row>
    <row r="2289" spans="9:18" x14ac:dyDescent="0.25">
      <c r="J2289" s="37"/>
      <c r="K2289" s="37"/>
      <c r="L2289" s="37"/>
      <c r="M2289" s="40" t="s">
        <v>312</v>
      </c>
      <c r="N2289" s="40"/>
      <c r="O2289" s="41"/>
      <c r="P2289" s="41"/>
      <c r="Q2289" s="21"/>
      <c r="R2289" s="21"/>
    </row>
    <row r="2290" spans="9:18" x14ac:dyDescent="0.25">
      <c r="I2290" s="7"/>
      <c r="J2290" s="37"/>
      <c r="K2290" s="37"/>
      <c r="L2290" s="37"/>
      <c r="M2290" s="40" t="s">
        <v>313</v>
      </c>
      <c r="N2290" s="40"/>
      <c r="O2290" s="41"/>
      <c r="P2290" s="41"/>
      <c r="Q2290" s="21"/>
      <c r="R2290" s="21"/>
    </row>
    <row r="2291" spans="9:18" x14ac:dyDescent="0.25">
      <c r="I2291" s="7"/>
      <c r="J2291" s="37"/>
      <c r="K2291" s="37"/>
      <c r="L2291" s="37"/>
      <c r="M2291" s="40" t="s">
        <v>314</v>
      </c>
      <c r="N2291" s="40"/>
      <c r="O2291" s="41"/>
      <c r="P2291" s="41"/>
      <c r="Q2291" s="21"/>
      <c r="R2291" s="21"/>
    </row>
    <row r="2292" spans="9:18" x14ac:dyDescent="0.25">
      <c r="I2292" s="7"/>
      <c r="J2292" s="37"/>
      <c r="K2292" s="37"/>
      <c r="L2292" s="37"/>
      <c r="M2292" s="39"/>
      <c r="N2292" s="40"/>
      <c r="O2292" s="41"/>
      <c r="P2292" s="41"/>
      <c r="Q2292" s="21"/>
      <c r="R2292" s="21"/>
    </row>
    <row r="2293" spans="9:18" x14ac:dyDescent="0.25">
      <c r="I2293" s="7"/>
      <c r="J2293" s="37"/>
      <c r="K2293" s="37"/>
      <c r="L2293" s="37" t="s">
        <v>315</v>
      </c>
      <c r="M2293" s="39"/>
      <c r="N2293" s="40"/>
      <c r="O2293" s="41"/>
      <c r="P2293" s="41"/>
      <c r="Q2293" s="21"/>
      <c r="R2293" s="21"/>
    </row>
    <row r="2294" spans="9:18" x14ac:dyDescent="0.25">
      <c r="I2294" s="7"/>
      <c r="J2294" s="37"/>
      <c r="K2294" s="37"/>
      <c r="L2294" s="37"/>
      <c r="M2294" s="39" t="s">
        <v>316</v>
      </c>
      <c r="N2294" s="40"/>
      <c r="O2294" s="41"/>
      <c r="P2294" s="41"/>
      <c r="Q2294" s="21"/>
      <c r="R2294" s="21"/>
    </row>
    <row r="2295" spans="9:18" x14ac:dyDescent="0.25">
      <c r="I2295" s="7"/>
      <c r="J2295" s="37"/>
      <c r="K2295" s="37"/>
      <c r="L2295" s="37"/>
      <c r="M2295" s="39" t="s">
        <v>317</v>
      </c>
      <c r="N2295" s="40"/>
      <c r="O2295" s="41"/>
      <c r="P2295" s="41"/>
      <c r="Q2295" s="21"/>
      <c r="R2295" s="21"/>
    </row>
    <row r="2296" spans="9:18" x14ac:dyDescent="0.25">
      <c r="I2296" s="7"/>
      <c r="J2296" s="37"/>
      <c r="K2296" s="37"/>
      <c r="L2296" s="37" t="s">
        <v>318</v>
      </c>
      <c r="M2296" s="39"/>
      <c r="N2296" s="40"/>
      <c r="O2296" s="41"/>
      <c r="P2296" s="41"/>
      <c r="Q2296" s="21"/>
      <c r="R2296" s="21"/>
    </row>
    <row r="2297" spans="9:18" x14ac:dyDescent="0.25">
      <c r="I2297" s="7"/>
      <c r="J2297" s="37"/>
      <c r="K2297" s="37"/>
      <c r="L2297" s="37"/>
      <c r="M2297" s="39" t="s">
        <v>319</v>
      </c>
      <c r="N2297" s="40"/>
      <c r="O2297" s="41"/>
      <c r="P2297" s="41"/>
      <c r="Q2297" s="21"/>
      <c r="R2297" s="21"/>
    </row>
    <row r="2298" spans="9:18" x14ac:dyDescent="0.25">
      <c r="I2298" s="7"/>
      <c r="J2298" s="37"/>
      <c r="K2298" s="37"/>
      <c r="L2298" s="37"/>
      <c r="M2298" s="39"/>
      <c r="N2298" s="40"/>
      <c r="O2298" s="41"/>
      <c r="P2298" s="41"/>
      <c r="Q2298" s="21"/>
      <c r="R2298" s="21"/>
    </row>
    <row r="2299" spans="9:18" x14ac:dyDescent="0.25">
      <c r="I2299" s="7"/>
      <c r="J2299" s="37"/>
      <c r="K2299" s="37"/>
      <c r="L2299" s="37"/>
      <c r="M2299" s="39"/>
      <c r="N2299" s="40"/>
      <c r="O2299" s="41"/>
      <c r="P2299" s="41"/>
      <c r="Q2299" s="21"/>
      <c r="R2299" s="21"/>
    </row>
    <row r="2300" spans="9:18" x14ac:dyDescent="0.25">
      <c r="I2300" s="7"/>
      <c r="J2300" s="37"/>
      <c r="K2300" s="37" t="s">
        <v>320</v>
      </c>
      <c r="L2300" s="37"/>
      <c r="M2300" s="39"/>
      <c r="N2300" s="40"/>
      <c r="O2300" s="41"/>
      <c r="P2300" s="41"/>
      <c r="Q2300" s="21"/>
      <c r="R2300" s="21"/>
    </row>
    <row r="2301" spans="9:18" x14ac:dyDescent="0.25">
      <c r="I2301" s="7"/>
      <c r="J2301" s="37"/>
      <c r="K2301" s="37"/>
      <c r="L2301" s="37"/>
      <c r="M2301" s="39"/>
      <c r="N2301" s="40"/>
      <c r="O2301" s="41"/>
      <c r="P2301" s="41"/>
      <c r="Q2301" s="21"/>
      <c r="R2301" s="21"/>
    </row>
    <row r="2302" spans="9:18" x14ac:dyDescent="0.25">
      <c r="I2302" s="7"/>
      <c r="J2302" s="37"/>
      <c r="K2302" s="37"/>
      <c r="L2302" s="37"/>
      <c r="M2302" s="42"/>
      <c r="N2302" s="40"/>
      <c r="O2302" s="41"/>
      <c r="P2302" s="41"/>
      <c r="Q2302" s="21"/>
      <c r="R2302" s="21"/>
    </row>
    <row r="2303" spans="9:18" x14ac:dyDescent="0.25">
      <c r="I2303" s="7"/>
      <c r="J2303" s="37"/>
      <c r="K2303" s="37"/>
      <c r="L2303" s="37"/>
      <c r="M2303" s="42"/>
      <c r="N2303" s="40"/>
      <c r="O2303" s="41"/>
      <c r="P2303" s="41"/>
      <c r="Q2303" s="21"/>
      <c r="R2303" s="21"/>
    </row>
    <row r="2304" spans="9:18" x14ac:dyDescent="0.25">
      <c r="I2304" s="7"/>
      <c r="J2304" s="37"/>
      <c r="K2304" s="37"/>
      <c r="L2304" s="37"/>
      <c r="M2304" s="42"/>
      <c r="N2304" s="40"/>
      <c r="O2304" s="41"/>
      <c r="P2304" s="41"/>
      <c r="Q2304" s="21"/>
      <c r="R2304" s="21"/>
    </row>
    <row r="2305" spans="9:18" x14ac:dyDescent="0.25">
      <c r="I2305" s="7"/>
      <c r="J2305" s="37"/>
      <c r="K2305" s="37"/>
      <c r="L2305" s="37"/>
      <c r="M2305" s="42"/>
      <c r="N2305" s="40"/>
      <c r="O2305" s="41"/>
      <c r="P2305" s="41"/>
      <c r="Q2305" s="21"/>
      <c r="R2305" s="21"/>
    </row>
    <row r="2306" spans="9:18" x14ac:dyDescent="0.25">
      <c r="I2306" s="7"/>
      <c r="J2306" s="37"/>
      <c r="K2306" s="37"/>
      <c r="L2306" s="37"/>
      <c r="M2306" s="42"/>
      <c r="N2306" s="40"/>
      <c r="O2306" s="41"/>
      <c r="P2306" s="41"/>
      <c r="Q2306" s="21"/>
      <c r="R2306" s="21"/>
    </row>
    <row r="2307" spans="9:18" x14ac:dyDescent="0.25">
      <c r="I2307" s="7"/>
      <c r="J2307" s="37"/>
      <c r="K2307" s="37"/>
      <c r="L2307" s="37"/>
      <c r="M2307" s="42"/>
      <c r="N2307" s="40"/>
      <c r="O2307" s="41"/>
      <c r="P2307" s="41"/>
      <c r="Q2307" s="21"/>
      <c r="R2307" s="21"/>
    </row>
    <row r="2308" spans="9:18" x14ac:dyDescent="0.25">
      <c r="I2308" s="7"/>
      <c r="J2308" s="37"/>
      <c r="K2308" s="37"/>
      <c r="L2308" s="37"/>
      <c r="M2308" s="42"/>
      <c r="N2308" s="40"/>
      <c r="O2308" s="41"/>
      <c r="P2308" s="41"/>
      <c r="Q2308" s="21"/>
      <c r="R2308" s="21"/>
    </row>
    <row r="2309" spans="9:18" x14ac:dyDescent="0.25">
      <c r="I2309" s="7"/>
      <c r="J2309" s="37"/>
      <c r="K2309" s="37"/>
      <c r="L2309" s="37"/>
      <c r="M2309" s="39"/>
      <c r="N2309" s="40"/>
      <c r="O2309" s="41"/>
      <c r="P2309" s="41"/>
      <c r="Q2309" s="21"/>
      <c r="R2309" s="21"/>
    </row>
    <row r="2310" spans="9:18" x14ac:dyDescent="0.25">
      <c r="I2310" s="7"/>
      <c r="J2310" s="37"/>
      <c r="K2310" s="37"/>
      <c r="L2310" s="37"/>
      <c r="M2310" s="39"/>
      <c r="N2310" s="40"/>
      <c r="O2310" s="41"/>
      <c r="P2310" s="41"/>
      <c r="Q2310" s="21"/>
      <c r="R2310" s="21"/>
    </row>
    <row r="2311" spans="9:18" x14ac:dyDescent="0.25">
      <c r="I2311" s="7"/>
      <c r="J2311" s="37"/>
      <c r="K2311" s="37"/>
      <c r="L2311" s="37"/>
      <c r="M2311" s="39"/>
      <c r="N2311" s="40"/>
      <c r="O2311" s="41"/>
      <c r="P2311" s="41"/>
      <c r="Q2311" s="21"/>
      <c r="R2311" s="21"/>
    </row>
    <row r="2312" spans="9:18" x14ac:dyDescent="0.25">
      <c r="I2312" s="7"/>
      <c r="J2312" s="37"/>
      <c r="K2312" s="37"/>
      <c r="L2312" s="37"/>
      <c r="M2312" s="39"/>
      <c r="N2312" s="40"/>
      <c r="O2312" s="41"/>
      <c r="P2312" s="41"/>
      <c r="Q2312" s="21"/>
      <c r="R2312" s="21"/>
    </row>
    <row r="2313" spans="9:18" x14ac:dyDescent="0.25">
      <c r="I2313" s="7"/>
      <c r="J2313" s="37"/>
      <c r="K2313" s="37"/>
      <c r="L2313" s="37"/>
      <c r="M2313" s="39"/>
      <c r="N2313" s="40"/>
      <c r="O2313" s="41"/>
      <c r="P2313" s="41"/>
      <c r="Q2313" s="21"/>
      <c r="R2313" s="21"/>
    </row>
    <row r="2314" spans="9:18" x14ac:dyDescent="0.25">
      <c r="I2314" s="7"/>
      <c r="J2314" s="37"/>
      <c r="K2314" s="37"/>
      <c r="L2314" s="37"/>
      <c r="M2314" s="39"/>
      <c r="N2314" s="40"/>
      <c r="O2314" s="41"/>
      <c r="P2314" s="41"/>
      <c r="Q2314" s="21"/>
      <c r="R2314" s="21"/>
    </row>
    <row r="2315" spans="9:18" x14ac:dyDescent="0.25">
      <c r="I2315" s="7"/>
      <c r="J2315" s="37"/>
      <c r="K2315" s="37"/>
      <c r="L2315" s="37"/>
      <c r="M2315" s="39"/>
      <c r="N2315" s="40"/>
      <c r="O2315" s="41"/>
      <c r="P2315" s="41"/>
      <c r="Q2315" s="21"/>
      <c r="R2315" s="21"/>
    </row>
    <row r="2316" spans="9:18" x14ac:dyDescent="0.25">
      <c r="I2316" s="7"/>
      <c r="J2316" s="37"/>
      <c r="K2316" s="37"/>
      <c r="L2316" s="37"/>
      <c r="M2316" s="39"/>
      <c r="N2316" s="40"/>
      <c r="O2316" s="41"/>
      <c r="P2316" s="41"/>
      <c r="Q2316" s="21"/>
      <c r="R2316" s="21"/>
    </row>
    <row r="2317" spans="9:18" x14ac:dyDescent="0.25">
      <c r="I2317" s="7"/>
      <c r="O2317" s="21"/>
      <c r="P2317" s="21"/>
      <c r="Q2317" s="21"/>
      <c r="R2317" s="21"/>
    </row>
    <row r="2318" spans="9:18" x14ac:dyDescent="0.25">
      <c r="I2318" s="7"/>
      <c r="O2318" s="21"/>
      <c r="P2318" s="21"/>
      <c r="Q2318" s="21"/>
      <c r="R2318" s="21"/>
    </row>
    <row r="2319" spans="9:18" x14ac:dyDescent="0.25">
      <c r="I2319" s="7"/>
      <c r="O2319" s="21"/>
      <c r="P2319" s="21"/>
      <c r="Q2319" s="21"/>
      <c r="R2319" s="21"/>
    </row>
    <row r="2320" spans="9:18" x14ac:dyDescent="0.25">
      <c r="I2320" s="7"/>
      <c r="O2320" s="21"/>
      <c r="P2320" s="21"/>
      <c r="Q2320" s="21"/>
      <c r="R2320" s="21"/>
    </row>
    <row r="2321" spans="9:18" x14ac:dyDescent="0.25">
      <c r="I2321" s="7"/>
      <c r="O2321" s="21"/>
      <c r="P2321" s="21"/>
      <c r="Q2321" s="21"/>
      <c r="R2321" s="21"/>
    </row>
    <row r="2322" spans="9:18" x14ac:dyDescent="0.25">
      <c r="I2322" s="7"/>
      <c r="J2322" s="7"/>
      <c r="K2322" s="7"/>
      <c r="L2322" s="7"/>
      <c r="M2322" s="7"/>
      <c r="N2322" s="7"/>
      <c r="O2322" s="21"/>
      <c r="P2322" s="21"/>
      <c r="Q2322" s="21"/>
      <c r="R2322" s="21"/>
    </row>
    <row r="2323" spans="9:18" x14ac:dyDescent="0.25">
      <c r="I2323" s="7"/>
      <c r="J2323" s="7"/>
      <c r="K2323" s="7"/>
      <c r="L2323" s="7"/>
      <c r="M2323" s="7"/>
      <c r="N2323" s="7"/>
      <c r="O2323" s="21"/>
      <c r="P2323" s="21"/>
      <c r="Q2323" s="21"/>
      <c r="R2323" s="21"/>
    </row>
    <row r="2324" spans="9:18" x14ac:dyDescent="0.25">
      <c r="I2324" s="7"/>
      <c r="J2324" s="7"/>
      <c r="K2324" s="7"/>
      <c r="L2324" s="7"/>
      <c r="M2324" s="7"/>
      <c r="N2324" s="7"/>
      <c r="O2324" s="21"/>
      <c r="P2324" s="21"/>
      <c r="Q2324" s="21"/>
      <c r="R2324" s="21"/>
    </row>
    <row r="2325" spans="9:18" x14ac:dyDescent="0.25">
      <c r="I2325" s="7"/>
      <c r="J2325" s="7"/>
      <c r="K2325" s="7"/>
      <c r="L2325" s="7"/>
      <c r="M2325" s="7"/>
      <c r="N2325" s="7"/>
      <c r="O2325" s="21"/>
      <c r="P2325" s="21"/>
      <c r="Q2325" s="21"/>
      <c r="R2325" s="21"/>
    </row>
    <row r="2326" spans="9:18" x14ac:dyDescent="0.25">
      <c r="I2326" s="7"/>
      <c r="J2326" s="7"/>
      <c r="K2326" s="7"/>
      <c r="L2326" s="7"/>
      <c r="M2326" s="7"/>
      <c r="N2326" s="7"/>
      <c r="O2326" s="21"/>
      <c r="P2326" s="21"/>
      <c r="Q2326" s="21"/>
      <c r="R2326" s="21"/>
    </row>
    <row r="2327" spans="9:18" x14ac:dyDescent="0.25">
      <c r="I2327" s="7"/>
      <c r="J2327" s="7"/>
      <c r="K2327" s="7"/>
      <c r="L2327" s="7"/>
      <c r="M2327" s="7"/>
      <c r="N2327" s="7"/>
      <c r="O2327" s="21"/>
      <c r="P2327" s="21"/>
      <c r="Q2327" s="21"/>
      <c r="R2327" s="21"/>
    </row>
    <row r="2328" spans="9:18" x14ac:dyDescent="0.25">
      <c r="I2328" s="7"/>
      <c r="J2328" s="7"/>
      <c r="K2328" s="7"/>
      <c r="L2328" s="7"/>
      <c r="M2328" s="7"/>
      <c r="N2328" s="7"/>
      <c r="O2328" s="21"/>
      <c r="P2328" s="21"/>
      <c r="Q2328" s="21"/>
      <c r="R2328" s="21"/>
    </row>
    <row r="2329" spans="9:18" x14ac:dyDescent="0.25">
      <c r="I2329" s="7"/>
      <c r="J2329" s="7"/>
      <c r="K2329" s="7"/>
      <c r="L2329" s="7"/>
      <c r="M2329" s="7"/>
      <c r="N2329" s="7"/>
      <c r="O2329" s="21"/>
      <c r="P2329" s="21"/>
      <c r="Q2329" s="21"/>
      <c r="R2329" s="21"/>
    </row>
    <row r="2330" spans="9:18" x14ac:dyDescent="0.25">
      <c r="I2330" s="7"/>
      <c r="J2330" s="7"/>
      <c r="K2330" s="7"/>
      <c r="L2330" s="7"/>
      <c r="M2330" s="7"/>
      <c r="N2330" s="7"/>
      <c r="O2330" s="21"/>
      <c r="P2330" s="21"/>
      <c r="Q2330" s="21"/>
      <c r="R2330" s="21"/>
    </row>
    <row r="2331" spans="9:18" x14ac:dyDescent="0.25">
      <c r="I2331" s="7"/>
      <c r="J2331" s="7"/>
      <c r="K2331" s="7"/>
      <c r="L2331" s="7"/>
      <c r="M2331" s="7"/>
      <c r="N2331" s="7"/>
      <c r="O2331" s="43">
        <f>0.05844*2000</f>
        <v>116.88</v>
      </c>
      <c r="P2331" s="21"/>
      <c r="Q2331" s="21"/>
      <c r="R2331" s="21"/>
    </row>
    <row r="2332" spans="9:18" x14ac:dyDescent="0.25">
      <c r="I2332" s="7"/>
      <c r="J2332" s="7"/>
      <c r="K2332" s="7"/>
      <c r="L2332" s="7"/>
      <c r="M2332" s="7"/>
      <c r="N2332" s="7"/>
      <c r="O2332" s="21"/>
      <c r="P2332" s="21"/>
      <c r="Q2332" s="21"/>
      <c r="R2332" s="21"/>
    </row>
    <row r="2333" spans="9:18" x14ac:dyDescent="0.25">
      <c r="I2333" s="7"/>
      <c r="J2333" s="7"/>
      <c r="K2333" s="7"/>
      <c r="L2333" s="7"/>
      <c r="M2333" s="7"/>
      <c r="N2333" s="7"/>
      <c r="O2333" s="21"/>
      <c r="P2333" s="21"/>
      <c r="Q2333" s="21"/>
      <c r="R2333" s="21"/>
    </row>
    <row r="2334" spans="9:18" x14ac:dyDescent="0.25">
      <c r="I2334" s="7"/>
      <c r="J2334" s="7"/>
      <c r="K2334" s="7"/>
      <c r="L2334" s="7"/>
      <c r="M2334" s="7"/>
      <c r="N2334" s="7"/>
      <c r="O2334" s="21"/>
      <c r="P2334" s="21"/>
      <c r="Q2334" s="21"/>
      <c r="R2334" s="21"/>
    </row>
    <row r="2335" spans="9:18" x14ac:dyDescent="0.25">
      <c r="I2335" s="7"/>
      <c r="J2335" s="7"/>
      <c r="K2335" s="7"/>
      <c r="L2335" s="7"/>
      <c r="M2335" s="7"/>
      <c r="N2335" s="7"/>
      <c r="O2335" s="21"/>
      <c r="P2335" s="21"/>
      <c r="Q2335" s="21"/>
      <c r="R2335" s="21"/>
    </row>
    <row r="2336" spans="9:18" x14ac:dyDescent="0.25">
      <c r="I2336" s="7"/>
      <c r="J2336" s="7"/>
      <c r="K2336" s="7"/>
      <c r="L2336" s="7"/>
      <c r="M2336" s="7"/>
      <c r="N2336" s="7"/>
      <c r="O2336" s="21"/>
      <c r="P2336" s="21"/>
      <c r="Q2336" s="21"/>
      <c r="R2336" s="21"/>
    </row>
    <row r="2337" spans="9:18" x14ac:dyDescent="0.25">
      <c r="I2337" s="7"/>
      <c r="J2337" s="7"/>
      <c r="K2337" s="7"/>
      <c r="L2337" s="7"/>
      <c r="M2337" s="7"/>
      <c r="N2337" s="7"/>
      <c r="O2337" s="21"/>
      <c r="P2337" s="21"/>
      <c r="Q2337" s="21"/>
      <c r="R2337" s="21"/>
    </row>
    <row r="2338" spans="9:18" x14ac:dyDescent="0.25">
      <c r="I2338" s="7"/>
      <c r="J2338" s="7"/>
      <c r="K2338" s="7"/>
      <c r="L2338" s="7"/>
      <c r="M2338" s="7"/>
      <c r="N2338" s="7"/>
      <c r="O2338" s="21"/>
      <c r="P2338" s="21"/>
      <c r="Q2338" s="21"/>
      <c r="R2338" s="21"/>
    </row>
    <row r="2339" spans="9:18" x14ac:dyDescent="0.25">
      <c r="I2339" s="7"/>
      <c r="J2339" s="7"/>
      <c r="K2339" s="7"/>
      <c r="L2339" s="7"/>
      <c r="M2339" s="7"/>
      <c r="N2339" s="7"/>
      <c r="O2339" s="21"/>
      <c r="P2339" s="21"/>
      <c r="Q2339" s="21"/>
      <c r="R2339" s="21"/>
    </row>
    <row r="2340" spans="9:18" x14ac:dyDescent="0.25">
      <c r="I2340" s="7"/>
      <c r="J2340" s="7"/>
      <c r="K2340" s="7"/>
      <c r="L2340" s="7"/>
      <c r="M2340" s="7"/>
      <c r="N2340" s="7"/>
      <c r="O2340" s="21"/>
      <c r="P2340" s="21"/>
      <c r="Q2340" s="21"/>
      <c r="R2340" s="21"/>
    </row>
    <row r="2341" spans="9:18" x14ac:dyDescent="0.25">
      <c r="I2341" s="7"/>
      <c r="J2341" s="7"/>
      <c r="K2341" s="7"/>
      <c r="L2341" s="7"/>
      <c r="M2341" s="7"/>
      <c r="N2341" s="7"/>
      <c r="O2341" s="21"/>
      <c r="P2341" s="21"/>
      <c r="Q2341" s="21"/>
      <c r="R2341" s="21"/>
    </row>
    <row r="2342" spans="9:18" x14ac:dyDescent="0.25">
      <c r="I2342" s="7"/>
      <c r="J2342" s="7"/>
      <c r="K2342" s="7"/>
      <c r="L2342" s="7"/>
      <c r="M2342" s="7"/>
      <c r="N2342" s="7"/>
      <c r="O2342" s="21"/>
      <c r="P2342" s="21"/>
      <c r="Q2342" s="21"/>
      <c r="R2342" s="21"/>
    </row>
    <row r="2343" spans="9:18" x14ac:dyDescent="0.25">
      <c r="I2343" s="7"/>
      <c r="J2343" s="7"/>
      <c r="K2343" s="7"/>
      <c r="L2343" s="7"/>
      <c r="M2343" s="7"/>
      <c r="N2343" s="7"/>
      <c r="O2343" s="21"/>
      <c r="P2343" s="21"/>
      <c r="Q2343" s="21"/>
      <c r="R2343" s="21"/>
    </row>
    <row r="2344" spans="9:18" x14ac:dyDescent="0.25">
      <c r="I2344" s="7"/>
      <c r="J2344" s="7"/>
      <c r="K2344" s="7"/>
      <c r="L2344" s="7"/>
      <c r="M2344" s="7"/>
      <c r="N2344" s="7"/>
      <c r="O2344" s="21"/>
      <c r="P2344" s="21"/>
      <c r="Q2344" s="21"/>
      <c r="R2344" s="21"/>
    </row>
    <row r="2345" spans="9:18" x14ac:dyDescent="0.25">
      <c r="I2345" s="7"/>
      <c r="J2345" s="7"/>
      <c r="K2345" s="7"/>
      <c r="L2345" s="7"/>
      <c r="M2345" s="7"/>
      <c r="N2345" s="7"/>
      <c r="O2345" s="21"/>
      <c r="P2345" s="21"/>
      <c r="Q2345" s="21"/>
      <c r="R2345" s="21"/>
    </row>
    <row r="2346" spans="9:18" x14ac:dyDescent="0.25">
      <c r="I2346" s="7"/>
      <c r="J2346" s="7"/>
      <c r="K2346" s="7"/>
      <c r="L2346" s="7"/>
      <c r="M2346" s="7"/>
      <c r="N2346" s="7"/>
      <c r="O2346" s="21"/>
      <c r="P2346" s="21"/>
      <c r="Q2346" s="21"/>
      <c r="R2346" s="21"/>
    </row>
    <row r="2347" spans="9:18" x14ac:dyDescent="0.25">
      <c r="I2347" s="7"/>
      <c r="J2347" s="7"/>
      <c r="K2347" s="7"/>
      <c r="L2347" s="7"/>
      <c r="M2347" s="7"/>
      <c r="N2347" s="7"/>
      <c r="O2347" s="21"/>
      <c r="P2347" s="21"/>
      <c r="Q2347" s="21"/>
      <c r="R2347" s="21"/>
    </row>
    <row r="2348" spans="9:18" x14ac:dyDescent="0.25">
      <c r="I2348" s="7"/>
      <c r="J2348" s="7"/>
      <c r="K2348" s="7"/>
      <c r="L2348" s="7"/>
      <c r="M2348" s="7"/>
      <c r="N2348" s="7"/>
      <c r="O2348" s="21"/>
      <c r="P2348" s="21"/>
      <c r="Q2348" s="21"/>
      <c r="R2348" s="21"/>
    </row>
    <row r="2349" spans="9:18" x14ac:dyDescent="0.25">
      <c r="I2349" s="7"/>
      <c r="J2349" s="7"/>
      <c r="K2349" s="7"/>
      <c r="L2349" s="7"/>
      <c r="M2349" s="7"/>
      <c r="N2349" s="7"/>
      <c r="O2349" s="21"/>
      <c r="P2349" s="21"/>
      <c r="Q2349" s="21"/>
      <c r="R2349" s="21"/>
    </row>
    <row r="2350" spans="9:18" x14ac:dyDescent="0.25">
      <c r="I2350" s="7"/>
      <c r="J2350" s="7"/>
      <c r="K2350" s="7"/>
      <c r="L2350" s="7"/>
      <c r="M2350" s="7"/>
      <c r="N2350" s="7"/>
      <c r="O2350" s="21"/>
      <c r="P2350" s="21"/>
      <c r="Q2350" s="21"/>
      <c r="R2350" s="21"/>
    </row>
    <row r="2351" spans="9:18" x14ac:dyDescent="0.25">
      <c r="I2351" s="7"/>
      <c r="J2351" s="7"/>
      <c r="K2351" s="7"/>
      <c r="L2351" s="7"/>
      <c r="M2351" s="7"/>
      <c r="N2351" s="7"/>
      <c r="O2351" s="21"/>
      <c r="P2351" s="21"/>
      <c r="Q2351" s="21"/>
      <c r="R2351" s="21"/>
    </row>
    <row r="2352" spans="9:18" x14ac:dyDescent="0.25">
      <c r="I2352" s="7"/>
      <c r="J2352" s="7"/>
      <c r="K2352" s="7"/>
      <c r="L2352" s="7"/>
      <c r="M2352" s="7"/>
      <c r="N2352" s="7"/>
      <c r="O2352" s="21"/>
      <c r="P2352" s="21"/>
      <c r="Q2352" s="21"/>
      <c r="R2352" s="21"/>
    </row>
    <row r="2353" spans="9:18" x14ac:dyDescent="0.25">
      <c r="I2353" s="7"/>
      <c r="J2353" s="7"/>
      <c r="K2353" s="7"/>
      <c r="L2353" s="7"/>
      <c r="M2353" s="7"/>
      <c r="N2353" s="7"/>
      <c r="O2353" s="21"/>
      <c r="P2353" s="21"/>
      <c r="Q2353" s="21"/>
      <c r="R2353" s="21"/>
    </row>
    <row r="2354" spans="9:18" x14ac:dyDescent="0.25">
      <c r="I2354" s="7"/>
      <c r="J2354" s="7"/>
      <c r="K2354" s="7"/>
      <c r="L2354" s="7"/>
      <c r="M2354" s="7"/>
      <c r="N2354" s="7"/>
      <c r="O2354" s="21"/>
      <c r="P2354" s="21"/>
      <c r="Q2354" s="21"/>
      <c r="R2354" s="21"/>
    </row>
    <row r="2355" spans="9:18" x14ac:dyDescent="0.25">
      <c r="I2355" s="7"/>
      <c r="J2355" s="7"/>
      <c r="K2355" s="7"/>
      <c r="L2355" s="7"/>
      <c r="M2355" s="7"/>
      <c r="N2355" s="7"/>
      <c r="O2355" s="21"/>
      <c r="P2355" s="21"/>
      <c r="Q2355" s="21"/>
      <c r="R2355" s="21"/>
    </row>
    <row r="2356" spans="9:18" x14ac:dyDescent="0.25">
      <c r="I2356" s="7"/>
      <c r="J2356" s="7"/>
      <c r="K2356" s="7"/>
      <c r="L2356" s="7"/>
      <c r="M2356" s="7"/>
      <c r="N2356" s="7"/>
      <c r="O2356" s="21"/>
      <c r="P2356" s="21"/>
      <c r="Q2356" s="21"/>
      <c r="R2356" s="21"/>
    </row>
    <row r="2357" spans="9:18" x14ac:dyDescent="0.25">
      <c r="I2357" s="7"/>
      <c r="J2357" s="7"/>
      <c r="K2357" s="7"/>
      <c r="L2357" s="7"/>
      <c r="M2357" s="7"/>
      <c r="N2357" s="7"/>
      <c r="O2357" s="21"/>
      <c r="P2357" s="21"/>
      <c r="Q2357" s="21"/>
      <c r="R2357" s="21"/>
    </row>
    <row r="2358" spans="9:18" x14ac:dyDescent="0.25">
      <c r="I2358" s="7"/>
      <c r="J2358" s="7"/>
      <c r="K2358" s="7"/>
      <c r="L2358" s="7"/>
      <c r="M2358" s="7"/>
      <c r="N2358" s="7"/>
      <c r="O2358" s="21"/>
      <c r="P2358" s="21"/>
      <c r="Q2358" s="21"/>
      <c r="R2358" s="21"/>
    </row>
    <row r="2359" spans="9:18" x14ac:dyDescent="0.25">
      <c r="I2359" s="7"/>
      <c r="J2359" s="7"/>
      <c r="K2359" s="7"/>
      <c r="L2359" s="7"/>
      <c r="M2359" s="7"/>
      <c r="N2359" s="7"/>
      <c r="O2359" s="21"/>
      <c r="P2359" s="21"/>
      <c r="Q2359" s="21"/>
      <c r="R2359" s="21"/>
    </row>
    <row r="2360" spans="9:18" x14ac:dyDescent="0.25">
      <c r="I2360" s="7"/>
      <c r="J2360" s="7"/>
      <c r="K2360" s="7"/>
      <c r="L2360" s="7"/>
      <c r="M2360" s="7"/>
      <c r="N2360" s="7"/>
      <c r="O2360" s="21"/>
      <c r="P2360" s="21"/>
      <c r="Q2360" s="21"/>
      <c r="R2360" s="21"/>
    </row>
    <row r="2361" spans="9:18" x14ac:dyDescent="0.25">
      <c r="I2361" s="7"/>
      <c r="J2361" s="7"/>
      <c r="K2361" s="7"/>
      <c r="L2361" s="7"/>
      <c r="M2361" s="7"/>
      <c r="N2361" s="7"/>
      <c r="O2361" s="21"/>
      <c r="P2361" s="21"/>
      <c r="Q2361" s="21"/>
      <c r="R2361" s="21"/>
    </row>
    <row r="2362" spans="9:18" x14ac:dyDescent="0.25">
      <c r="I2362" s="7"/>
      <c r="J2362" s="7"/>
      <c r="K2362" s="7"/>
      <c r="L2362" s="7"/>
      <c r="M2362" s="7"/>
      <c r="N2362" s="7"/>
      <c r="O2362" s="21"/>
      <c r="P2362" s="21"/>
      <c r="Q2362" s="21"/>
      <c r="R2362" s="21"/>
    </row>
    <row r="2363" spans="9:18" x14ac:dyDescent="0.25">
      <c r="I2363" s="7"/>
      <c r="J2363" s="7"/>
      <c r="K2363" s="7"/>
      <c r="L2363" s="7"/>
      <c r="M2363" s="7"/>
      <c r="N2363" s="7"/>
      <c r="O2363" s="21"/>
      <c r="P2363" s="21"/>
      <c r="Q2363" s="21"/>
      <c r="R2363" s="21"/>
    </row>
    <row r="2364" spans="9:18" x14ac:dyDescent="0.25">
      <c r="I2364" s="7"/>
      <c r="J2364" s="7"/>
      <c r="K2364" s="7"/>
      <c r="L2364" s="7"/>
      <c r="M2364" s="7"/>
      <c r="N2364" s="7"/>
      <c r="O2364" s="21"/>
      <c r="P2364" s="21"/>
      <c r="Q2364" s="21"/>
      <c r="R2364" s="21"/>
    </row>
    <row r="2365" spans="9:18" x14ac:dyDescent="0.25">
      <c r="I2365" s="7"/>
      <c r="J2365" s="7"/>
      <c r="K2365" s="7"/>
      <c r="L2365" s="7"/>
      <c r="M2365" s="7"/>
      <c r="N2365" s="7"/>
      <c r="O2365" s="21"/>
      <c r="P2365" s="21"/>
      <c r="Q2365" s="21"/>
      <c r="R2365" s="21"/>
    </row>
    <row r="2366" spans="9:18" x14ac:dyDescent="0.25">
      <c r="I2366" s="7"/>
      <c r="J2366" s="7"/>
      <c r="K2366" s="7"/>
      <c r="L2366" s="7"/>
      <c r="M2366" s="7"/>
      <c r="N2366" s="7"/>
      <c r="O2366" s="21"/>
      <c r="P2366" s="21"/>
      <c r="Q2366" s="21"/>
      <c r="R2366" s="21"/>
    </row>
    <row r="2367" spans="9:18" x14ac:dyDescent="0.25">
      <c r="I2367" s="7"/>
      <c r="J2367" s="7"/>
      <c r="K2367" s="7"/>
      <c r="L2367" s="7"/>
      <c r="M2367" s="7"/>
      <c r="N2367" s="7"/>
      <c r="O2367" s="21"/>
      <c r="P2367" s="21"/>
      <c r="Q2367" s="21"/>
      <c r="R2367" s="21"/>
    </row>
    <row r="2368" spans="9:18" x14ac:dyDescent="0.25">
      <c r="I2368" s="7"/>
      <c r="J2368" s="7"/>
      <c r="K2368" s="7"/>
      <c r="L2368" s="7"/>
      <c r="M2368" s="7"/>
      <c r="N2368" s="7"/>
      <c r="O2368" s="21"/>
      <c r="P2368" s="21"/>
      <c r="Q2368" s="21"/>
      <c r="R2368" s="21"/>
    </row>
    <row r="2369" spans="9:18" x14ac:dyDescent="0.25">
      <c r="I2369" s="7"/>
      <c r="J2369" s="7"/>
      <c r="K2369" s="7"/>
      <c r="L2369" s="7"/>
      <c r="M2369" s="7"/>
      <c r="N2369" s="7"/>
      <c r="O2369" s="21"/>
      <c r="P2369" s="21"/>
      <c r="Q2369" s="21"/>
      <c r="R2369" s="21"/>
    </row>
    <row r="2370" spans="9:18" x14ac:dyDescent="0.25">
      <c r="I2370" s="7"/>
      <c r="J2370" s="7"/>
      <c r="K2370" s="7"/>
      <c r="L2370" s="7"/>
      <c r="M2370" s="7"/>
      <c r="N2370" s="7"/>
      <c r="O2370" s="21"/>
      <c r="P2370" s="21"/>
      <c r="Q2370" s="21"/>
      <c r="R2370" s="21"/>
    </row>
    <row r="2371" spans="9:18" x14ac:dyDescent="0.25">
      <c r="I2371" s="7"/>
      <c r="J2371" s="7"/>
      <c r="K2371" s="7"/>
      <c r="L2371" s="7"/>
      <c r="M2371" s="7"/>
      <c r="N2371" s="7"/>
      <c r="O2371" s="21"/>
      <c r="P2371" s="21"/>
      <c r="Q2371" s="21"/>
      <c r="R2371" s="21"/>
    </row>
    <row r="2372" spans="9:18" x14ac:dyDescent="0.25">
      <c r="I2372" s="7"/>
      <c r="J2372" s="7"/>
      <c r="K2372" s="7"/>
      <c r="L2372" s="7"/>
      <c r="M2372" s="7"/>
      <c r="N2372" s="7"/>
      <c r="O2372" s="21"/>
      <c r="P2372" s="21"/>
      <c r="Q2372" s="21"/>
      <c r="R2372" s="21"/>
    </row>
    <row r="2373" spans="9:18" x14ac:dyDescent="0.25">
      <c r="I2373" s="7"/>
      <c r="J2373" s="7"/>
      <c r="K2373" s="7"/>
      <c r="L2373" s="7"/>
      <c r="M2373" s="7"/>
      <c r="N2373" s="7"/>
      <c r="O2373" s="21"/>
      <c r="P2373" s="21"/>
      <c r="Q2373" s="21"/>
      <c r="R2373" s="21"/>
    </row>
    <row r="2374" spans="9:18" x14ac:dyDescent="0.25">
      <c r="I2374" s="7"/>
      <c r="J2374" s="7"/>
      <c r="K2374" s="7"/>
      <c r="L2374" s="7"/>
      <c r="M2374" s="7"/>
      <c r="N2374" s="7"/>
      <c r="O2374" s="21"/>
      <c r="P2374" s="21"/>
      <c r="Q2374" s="21"/>
      <c r="R2374" s="21"/>
    </row>
    <row r="2375" spans="9:18" x14ac:dyDescent="0.25">
      <c r="I2375" s="7"/>
      <c r="J2375" s="7"/>
      <c r="K2375" s="7"/>
      <c r="L2375" s="7"/>
      <c r="M2375" s="7"/>
      <c r="N2375" s="7"/>
      <c r="O2375" s="21"/>
      <c r="P2375" s="21"/>
      <c r="Q2375" s="21"/>
      <c r="R2375" s="21"/>
    </row>
    <row r="2376" spans="9:18" x14ac:dyDescent="0.25">
      <c r="I2376" s="7"/>
      <c r="J2376" s="7"/>
      <c r="K2376" s="7"/>
      <c r="L2376" s="7"/>
      <c r="M2376" s="7"/>
      <c r="N2376" s="7"/>
      <c r="O2376" s="21"/>
      <c r="P2376" s="21"/>
      <c r="Q2376" s="21"/>
      <c r="R2376" s="21"/>
    </row>
    <row r="2377" spans="9:18" x14ac:dyDescent="0.25">
      <c r="I2377" s="7"/>
      <c r="J2377" s="7"/>
      <c r="K2377" s="7"/>
      <c r="L2377" s="7"/>
      <c r="M2377" s="7"/>
      <c r="N2377" s="7"/>
      <c r="O2377" s="21"/>
      <c r="P2377" s="21"/>
      <c r="Q2377" s="21"/>
      <c r="R2377" s="21"/>
    </row>
    <row r="2378" spans="9:18" x14ac:dyDescent="0.25">
      <c r="I2378" s="7"/>
      <c r="J2378" s="7"/>
      <c r="K2378" s="7"/>
      <c r="L2378" s="7"/>
      <c r="M2378" s="7"/>
      <c r="N2378" s="7"/>
      <c r="O2378" s="21"/>
      <c r="P2378" s="21"/>
      <c r="Q2378" s="21"/>
      <c r="R2378" s="21"/>
    </row>
    <row r="2379" spans="9:18" x14ac:dyDescent="0.25">
      <c r="I2379" s="7"/>
      <c r="J2379" s="7"/>
      <c r="K2379" s="7"/>
      <c r="L2379" s="7"/>
      <c r="M2379" s="7"/>
      <c r="N2379" s="7"/>
      <c r="O2379" s="21"/>
      <c r="P2379" s="21"/>
      <c r="Q2379" s="21"/>
      <c r="R2379" s="21"/>
    </row>
    <row r="2380" spans="9:18" x14ac:dyDescent="0.25">
      <c r="I2380" s="7"/>
      <c r="J2380" s="7"/>
      <c r="K2380" s="7"/>
      <c r="L2380" s="7"/>
      <c r="M2380" s="7"/>
      <c r="N2380" s="7"/>
      <c r="O2380" s="21"/>
      <c r="P2380" s="21"/>
      <c r="Q2380" s="21"/>
      <c r="R2380" s="21"/>
    </row>
    <row r="2381" spans="9:18" x14ac:dyDescent="0.25">
      <c r="I2381" s="7"/>
      <c r="J2381" s="7"/>
      <c r="K2381" s="7"/>
      <c r="L2381" s="7"/>
      <c r="M2381" s="7"/>
      <c r="N2381" s="7"/>
      <c r="O2381" s="21"/>
      <c r="P2381" s="21"/>
      <c r="Q2381" s="21"/>
      <c r="R2381" s="21"/>
    </row>
    <row r="2382" spans="9:18" x14ac:dyDescent="0.25">
      <c r="I2382" s="7"/>
      <c r="J2382" s="7"/>
      <c r="K2382" s="7"/>
      <c r="L2382" s="7"/>
      <c r="M2382" s="7"/>
      <c r="N2382" s="7"/>
      <c r="O2382" s="21"/>
      <c r="P2382" s="21"/>
      <c r="Q2382" s="21"/>
      <c r="R2382" s="21"/>
    </row>
    <row r="2383" spans="9:18" x14ac:dyDescent="0.25">
      <c r="I2383" s="7"/>
      <c r="J2383" s="7"/>
      <c r="K2383" s="7"/>
      <c r="L2383" s="7"/>
      <c r="M2383" s="7"/>
      <c r="N2383" s="7"/>
      <c r="O2383" s="21"/>
      <c r="P2383" s="21"/>
      <c r="Q2383" s="21"/>
      <c r="R2383" s="21"/>
    </row>
    <row r="2384" spans="9:18" x14ac:dyDescent="0.25">
      <c r="I2384" s="7"/>
      <c r="J2384" s="7"/>
      <c r="K2384" s="7"/>
      <c r="L2384" s="7"/>
      <c r="M2384" s="7"/>
      <c r="N2384" s="7"/>
      <c r="O2384" s="21"/>
      <c r="P2384" s="21"/>
      <c r="Q2384" s="21"/>
      <c r="R2384" s="21"/>
    </row>
    <row r="2385" spans="9:18" x14ac:dyDescent="0.25">
      <c r="I2385" s="7"/>
      <c r="J2385" s="7"/>
      <c r="K2385" s="7"/>
      <c r="L2385" s="7"/>
      <c r="M2385" s="7"/>
      <c r="N2385" s="7"/>
      <c r="O2385" s="21"/>
      <c r="P2385" s="21"/>
      <c r="Q2385" s="21"/>
      <c r="R2385" s="21"/>
    </row>
    <row r="2386" spans="9:18" x14ac:dyDescent="0.25">
      <c r="I2386" s="7"/>
      <c r="J2386" s="7"/>
      <c r="K2386" s="7"/>
      <c r="L2386" s="7"/>
      <c r="M2386" s="7"/>
      <c r="N2386" s="7"/>
      <c r="O2386" s="21"/>
      <c r="P2386" s="21"/>
      <c r="Q2386" s="21"/>
      <c r="R2386" s="21"/>
    </row>
    <row r="2387" spans="9:18" x14ac:dyDescent="0.25">
      <c r="I2387" s="7"/>
      <c r="J2387" s="7"/>
      <c r="K2387" s="7"/>
      <c r="L2387" s="7"/>
      <c r="M2387" s="7"/>
      <c r="N2387" s="7"/>
      <c r="O2387" s="21"/>
      <c r="P2387" s="21"/>
      <c r="Q2387" s="21"/>
      <c r="R2387" s="21"/>
    </row>
    <row r="2388" spans="9:18" x14ac:dyDescent="0.25">
      <c r="I2388" s="7"/>
      <c r="J2388" s="7"/>
      <c r="K2388" s="7"/>
      <c r="L2388" s="7"/>
      <c r="M2388" s="7"/>
      <c r="N2388" s="7"/>
      <c r="O2388" s="21"/>
      <c r="P2388" s="21"/>
      <c r="Q2388" s="21"/>
      <c r="R2388" s="21"/>
    </row>
    <row r="2389" spans="9:18" x14ac:dyDescent="0.25">
      <c r="I2389" s="7"/>
      <c r="J2389" s="7"/>
      <c r="K2389" s="7"/>
      <c r="L2389" s="7"/>
      <c r="M2389" s="7"/>
      <c r="N2389" s="7"/>
      <c r="O2389" s="21"/>
      <c r="P2389" s="21"/>
      <c r="Q2389" s="21"/>
      <c r="R2389" s="21"/>
    </row>
    <row r="2390" spans="9:18" x14ac:dyDescent="0.25">
      <c r="I2390" s="7"/>
      <c r="J2390" s="7"/>
      <c r="K2390" s="7"/>
      <c r="L2390" s="7"/>
      <c r="M2390" s="7"/>
      <c r="N2390" s="7"/>
      <c r="O2390" s="21"/>
      <c r="P2390" s="21"/>
      <c r="Q2390" s="21"/>
      <c r="R2390" s="21"/>
    </row>
    <row r="2391" spans="9:18" x14ac:dyDescent="0.25">
      <c r="I2391" s="7"/>
      <c r="J2391" s="7"/>
      <c r="K2391" s="7"/>
      <c r="L2391" s="7"/>
      <c r="M2391" s="7"/>
      <c r="N2391" s="7"/>
      <c r="O2391" s="21"/>
      <c r="P2391" s="21"/>
      <c r="Q2391" s="21"/>
      <c r="R2391" s="21"/>
    </row>
    <row r="2392" spans="9:18" x14ac:dyDescent="0.25">
      <c r="I2392" s="7"/>
      <c r="J2392" s="7"/>
      <c r="K2392" s="7"/>
      <c r="L2392" s="7"/>
      <c r="M2392" s="7"/>
      <c r="N2392" s="7"/>
      <c r="O2392" s="21"/>
      <c r="P2392" s="21"/>
      <c r="Q2392" s="21"/>
      <c r="R2392" s="21"/>
    </row>
    <row r="2393" spans="9:18" x14ac:dyDescent="0.25">
      <c r="I2393" s="7"/>
      <c r="J2393" s="7"/>
      <c r="K2393" s="7"/>
      <c r="L2393" s="7"/>
      <c r="M2393" s="7"/>
      <c r="N2393" s="7"/>
      <c r="O2393" s="21"/>
      <c r="P2393" s="21"/>
      <c r="Q2393" s="21"/>
      <c r="R2393" s="21"/>
    </row>
    <row r="2394" spans="9:18" x14ac:dyDescent="0.25">
      <c r="I2394" s="7"/>
      <c r="J2394" s="7"/>
      <c r="K2394" s="7"/>
      <c r="L2394" s="7"/>
      <c r="M2394" s="7"/>
      <c r="N2394" s="7"/>
      <c r="O2394" s="21"/>
      <c r="P2394" s="21"/>
      <c r="Q2394" s="21"/>
      <c r="R2394" s="21"/>
    </row>
    <row r="2395" spans="9:18" x14ac:dyDescent="0.25">
      <c r="I2395" s="7"/>
      <c r="J2395" s="7"/>
      <c r="K2395" s="7"/>
      <c r="L2395" s="7"/>
      <c r="M2395" s="7"/>
      <c r="N2395" s="7"/>
      <c r="O2395" s="21"/>
      <c r="P2395" s="21"/>
      <c r="Q2395" s="21"/>
      <c r="R2395" s="21"/>
    </row>
    <row r="2396" spans="9:18" x14ac:dyDescent="0.25">
      <c r="I2396" s="7"/>
      <c r="J2396" s="7"/>
      <c r="K2396" s="7"/>
      <c r="L2396" s="7"/>
      <c r="M2396" s="7"/>
      <c r="N2396" s="7"/>
      <c r="O2396" s="21"/>
      <c r="P2396" s="21"/>
      <c r="Q2396" s="21"/>
      <c r="R2396" s="21"/>
    </row>
    <row r="2397" spans="9:18" x14ac:dyDescent="0.25">
      <c r="I2397" s="7"/>
      <c r="J2397" s="7"/>
      <c r="K2397" s="7"/>
      <c r="L2397" s="7"/>
      <c r="M2397" s="7"/>
      <c r="N2397" s="7"/>
      <c r="O2397" s="21"/>
      <c r="P2397" s="21"/>
      <c r="Q2397" s="21"/>
      <c r="R2397" s="21"/>
    </row>
    <row r="2398" spans="9:18" x14ac:dyDescent="0.25">
      <c r="I2398" s="7"/>
      <c r="J2398" s="7"/>
      <c r="K2398" s="7"/>
      <c r="L2398" s="7"/>
      <c r="M2398" s="7"/>
      <c r="N2398" s="7"/>
      <c r="O2398" s="21"/>
      <c r="P2398" s="21"/>
      <c r="Q2398" s="21"/>
      <c r="R2398" s="21"/>
    </row>
    <row r="2399" spans="9:18" x14ac:dyDescent="0.25">
      <c r="I2399" s="7"/>
      <c r="J2399" s="7"/>
      <c r="K2399" s="7"/>
      <c r="L2399" s="7"/>
      <c r="M2399" s="7"/>
      <c r="N2399" s="7"/>
      <c r="O2399" s="21"/>
      <c r="P2399" s="21"/>
      <c r="Q2399" s="21"/>
      <c r="R2399" s="21"/>
    </row>
    <row r="2400" spans="9:18" x14ac:dyDescent="0.25">
      <c r="I2400" s="7"/>
      <c r="J2400" s="7"/>
      <c r="K2400" s="7"/>
      <c r="L2400" s="7"/>
      <c r="M2400" s="7"/>
      <c r="N2400" s="7"/>
      <c r="O2400" s="21"/>
      <c r="P2400" s="21"/>
      <c r="Q2400" s="21"/>
      <c r="R2400" s="21"/>
    </row>
    <row r="2401" spans="9:18" x14ac:dyDescent="0.25">
      <c r="I2401" s="7"/>
      <c r="J2401" s="7"/>
      <c r="K2401" s="7"/>
      <c r="L2401" s="7"/>
      <c r="M2401" s="7"/>
      <c r="N2401" s="7"/>
      <c r="O2401" s="21"/>
      <c r="P2401" s="21"/>
      <c r="Q2401" s="21"/>
      <c r="R2401" s="21"/>
    </row>
    <row r="2402" spans="9:18" x14ac:dyDescent="0.25">
      <c r="I2402" s="7"/>
      <c r="J2402" s="7"/>
      <c r="K2402" s="7"/>
      <c r="L2402" s="7"/>
      <c r="M2402" s="7"/>
      <c r="N2402" s="7"/>
      <c r="O2402" s="21"/>
      <c r="P2402" s="21"/>
      <c r="Q2402" s="21"/>
      <c r="R2402" s="21"/>
    </row>
    <row r="2403" spans="9:18" x14ac:dyDescent="0.25">
      <c r="I2403" s="7"/>
      <c r="J2403" s="7"/>
      <c r="K2403" s="7"/>
      <c r="L2403" s="7"/>
      <c r="M2403" s="7"/>
      <c r="N2403" s="7"/>
      <c r="O2403" s="21"/>
      <c r="P2403" s="21"/>
      <c r="Q2403" s="21"/>
      <c r="R2403" s="21"/>
    </row>
    <row r="2404" spans="9:18" x14ac:dyDescent="0.25">
      <c r="I2404" s="7"/>
      <c r="J2404" s="7"/>
      <c r="K2404" s="7"/>
      <c r="L2404" s="7"/>
      <c r="M2404" s="7"/>
      <c r="N2404" s="7"/>
      <c r="O2404" s="21"/>
      <c r="P2404" s="21"/>
      <c r="Q2404" s="21"/>
      <c r="R2404" s="21"/>
    </row>
    <row r="2405" spans="9:18" x14ac:dyDescent="0.25">
      <c r="I2405" s="7"/>
      <c r="J2405" s="7"/>
      <c r="K2405" s="7"/>
      <c r="L2405" s="7"/>
      <c r="M2405" s="7"/>
      <c r="N2405" s="7"/>
      <c r="O2405" s="21"/>
      <c r="P2405" s="21"/>
      <c r="Q2405" s="21"/>
      <c r="R2405" s="21"/>
    </row>
    <row r="2406" spans="9:18" x14ac:dyDescent="0.25">
      <c r="I2406" s="7"/>
      <c r="J2406" s="7"/>
      <c r="K2406" s="7"/>
      <c r="L2406" s="7"/>
      <c r="M2406" s="7"/>
      <c r="N2406" s="7"/>
      <c r="O2406" s="21"/>
      <c r="P2406" s="21"/>
      <c r="Q2406" s="21"/>
      <c r="R2406" s="21"/>
    </row>
    <row r="2407" spans="9:18" x14ac:dyDescent="0.25">
      <c r="I2407" s="7"/>
      <c r="J2407" s="7"/>
      <c r="K2407" s="7"/>
      <c r="L2407" s="7"/>
      <c r="M2407" s="7"/>
      <c r="N2407" s="7"/>
      <c r="O2407" s="21"/>
      <c r="P2407" s="21"/>
      <c r="Q2407" s="21"/>
      <c r="R2407" s="21"/>
    </row>
    <row r="2408" spans="9:18" x14ac:dyDescent="0.25">
      <c r="I2408" s="7"/>
      <c r="J2408" s="7"/>
      <c r="K2408" s="7"/>
      <c r="L2408" s="7"/>
      <c r="M2408" s="7"/>
      <c r="N2408" s="7"/>
      <c r="O2408" s="21"/>
      <c r="P2408" s="21"/>
      <c r="Q2408" s="21"/>
      <c r="R2408" s="21"/>
    </row>
    <row r="2409" spans="9:18" x14ac:dyDescent="0.25">
      <c r="I2409" s="7"/>
      <c r="J2409" s="7"/>
      <c r="K2409" s="7"/>
      <c r="L2409" s="7"/>
      <c r="M2409" s="7"/>
      <c r="N2409" s="7"/>
      <c r="O2409" s="21"/>
      <c r="P2409" s="21"/>
      <c r="Q2409" s="21"/>
      <c r="R2409" s="21"/>
    </row>
    <row r="2410" spans="9:18" x14ac:dyDescent="0.25">
      <c r="I2410" s="7"/>
      <c r="J2410" s="7"/>
      <c r="K2410" s="7"/>
      <c r="L2410" s="7"/>
      <c r="M2410" s="7"/>
      <c r="N2410" s="7"/>
      <c r="O2410" s="21"/>
      <c r="P2410" s="21"/>
      <c r="Q2410" s="21"/>
      <c r="R2410" s="21"/>
    </row>
    <row r="2411" spans="9:18" x14ac:dyDescent="0.25">
      <c r="I2411" s="7"/>
      <c r="J2411" s="7"/>
      <c r="K2411" s="7"/>
      <c r="L2411" s="7"/>
      <c r="M2411" s="7"/>
      <c r="N2411" s="7"/>
      <c r="O2411" s="21"/>
      <c r="P2411" s="21"/>
      <c r="Q2411" s="21"/>
      <c r="R2411" s="21"/>
    </row>
    <row r="2412" spans="9:18" x14ac:dyDescent="0.25">
      <c r="I2412" s="7"/>
      <c r="J2412" s="7"/>
      <c r="K2412" s="7"/>
      <c r="L2412" s="7"/>
      <c r="M2412" s="7"/>
      <c r="N2412" s="7"/>
      <c r="O2412" s="21"/>
      <c r="P2412" s="21"/>
      <c r="Q2412" s="21"/>
      <c r="R2412" s="21"/>
    </row>
    <row r="2413" spans="9:18" x14ac:dyDescent="0.25">
      <c r="I2413" s="7"/>
      <c r="J2413" s="7"/>
      <c r="K2413" s="7"/>
      <c r="L2413" s="7"/>
      <c r="M2413" s="7"/>
      <c r="N2413" s="7"/>
      <c r="O2413" s="21"/>
      <c r="P2413" s="21"/>
      <c r="Q2413" s="21"/>
      <c r="R2413" s="21"/>
    </row>
    <row r="2414" spans="9:18" x14ac:dyDescent="0.25">
      <c r="I2414" s="7"/>
      <c r="J2414" s="7"/>
      <c r="K2414" s="7"/>
      <c r="L2414" s="7"/>
      <c r="M2414" s="7"/>
      <c r="N2414" s="7"/>
      <c r="O2414" s="21"/>
      <c r="P2414" s="21"/>
      <c r="Q2414" s="21"/>
      <c r="R2414" s="21"/>
    </row>
    <row r="2415" spans="9:18" x14ac:dyDescent="0.25">
      <c r="I2415" s="7"/>
      <c r="J2415" s="7"/>
      <c r="K2415" s="7"/>
      <c r="L2415" s="7"/>
      <c r="M2415" s="7"/>
      <c r="N2415" s="7"/>
      <c r="O2415" s="21"/>
      <c r="P2415" s="21"/>
      <c r="Q2415" s="21"/>
      <c r="R2415" s="21"/>
    </row>
    <row r="2416" spans="9:18" x14ac:dyDescent="0.25">
      <c r="I2416" s="7"/>
      <c r="J2416" s="7"/>
      <c r="K2416" s="7"/>
      <c r="L2416" s="7"/>
      <c r="M2416" s="7"/>
      <c r="N2416" s="7"/>
      <c r="O2416" s="21"/>
      <c r="P2416" s="21"/>
      <c r="Q2416" s="21"/>
      <c r="R2416" s="21"/>
    </row>
    <row r="2417" spans="9:18" x14ac:dyDescent="0.25">
      <c r="I2417" s="7"/>
      <c r="J2417" s="7"/>
      <c r="K2417" s="7"/>
      <c r="L2417" s="7"/>
      <c r="M2417" s="7"/>
      <c r="N2417" s="7"/>
      <c r="O2417" s="21"/>
      <c r="P2417" s="21"/>
      <c r="Q2417" s="21"/>
      <c r="R2417" s="21"/>
    </row>
    <row r="2418" spans="9:18" x14ac:dyDescent="0.25">
      <c r="I2418" s="7"/>
      <c r="J2418" s="7"/>
      <c r="K2418" s="7"/>
      <c r="L2418" s="7"/>
      <c r="M2418" s="7"/>
      <c r="N2418" s="7"/>
      <c r="O2418" s="21"/>
      <c r="P2418" s="21"/>
      <c r="Q2418" s="21"/>
      <c r="R2418" s="21"/>
    </row>
    <row r="2419" spans="9:18" x14ac:dyDescent="0.25">
      <c r="I2419" s="7"/>
      <c r="J2419" s="7"/>
      <c r="K2419" s="7"/>
      <c r="L2419" s="7"/>
      <c r="M2419" s="7"/>
      <c r="N2419" s="7"/>
      <c r="O2419" s="21"/>
      <c r="P2419" s="21"/>
      <c r="Q2419" s="21"/>
      <c r="R2419" s="21"/>
    </row>
    <row r="2420" spans="9:18" x14ac:dyDescent="0.25">
      <c r="I2420" s="7"/>
      <c r="J2420" s="7"/>
      <c r="K2420" s="7"/>
      <c r="L2420" s="7"/>
      <c r="M2420" s="7"/>
      <c r="N2420" s="7"/>
      <c r="O2420" s="21"/>
      <c r="P2420" s="21"/>
      <c r="Q2420" s="21"/>
      <c r="R2420" s="21"/>
    </row>
    <row r="2421" spans="9:18" x14ac:dyDescent="0.25">
      <c r="I2421" s="7"/>
      <c r="J2421" s="7"/>
      <c r="K2421" s="7"/>
      <c r="L2421" s="7"/>
      <c r="M2421" s="7"/>
      <c r="N2421" s="7"/>
      <c r="O2421" s="21"/>
      <c r="P2421" s="21"/>
      <c r="Q2421" s="21"/>
      <c r="R2421" s="21"/>
    </row>
    <row r="2422" spans="9:18" x14ac:dyDescent="0.25">
      <c r="I2422" s="7"/>
      <c r="J2422" s="7"/>
      <c r="K2422" s="7"/>
      <c r="L2422" s="7"/>
      <c r="M2422" s="7"/>
      <c r="N2422" s="7"/>
      <c r="O2422" s="21"/>
      <c r="P2422" s="21"/>
      <c r="Q2422" s="21"/>
      <c r="R2422" s="21"/>
    </row>
    <row r="2423" spans="9:18" x14ac:dyDescent="0.25">
      <c r="I2423" s="7"/>
      <c r="J2423" s="7"/>
      <c r="K2423" s="7"/>
      <c r="L2423" s="7"/>
      <c r="M2423" s="7"/>
      <c r="N2423" s="7"/>
      <c r="O2423" s="21"/>
      <c r="P2423" s="21"/>
      <c r="Q2423" s="21"/>
      <c r="R2423" s="21"/>
    </row>
    <row r="2424" spans="9:18" x14ac:dyDescent="0.25">
      <c r="I2424" s="7"/>
      <c r="J2424" s="7"/>
      <c r="K2424" s="7"/>
      <c r="L2424" s="7"/>
      <c r="M2424" s="7"/>
      <c r="N2424" s="7"/>
      <c r="O2424" s="21"/>
      <c r="P2424" s="21"/>
      <c r="Q2424" s="21"/>
      <c r="R2424" s="21"/>
    </row>
    <row r="2425" spans="9:18" x14ac:dyDescent="0.25">
      <c r="I2425" s="7"/>
      <c r="J2425" s="7"/>
      <c r="K2425" s="7"/>
      <c r="L2425" s="7"/>
      <c r="M2425" s="7"/>
      <c r="N2425" s="7"/>
      <c r="O2425" s="21"/>
      <c r="P2425" s="21"/>
      <c r="Q2425" s="21"/>
      <c r="R2425" s="21"/>
    </row>
    <row r="2426" spans="9:18" x14ac:dyDescent="0.25">
      <c r="I2426" s="7"/>
      <c r="J2426" s="7"/>
      <c r="K2426" s="7"/>
      <c r="L2426" s="7"/>
      <c r="M2426" s="7"/>
      <c r="N2426" s="7"/>
      <c r="O2426" s="21"/>
      <c r="P2426" s="21"/>
      <c r="Q2426" s="21"/>
      <c r="R2426" s="21"/>
    </row>
    <row r="2427" spans="9:18" x14ac:dyDescent="0.25">
      <c r="I2427" s="7"/>
      <c r="J2427" s="7"/>
      <c r="K2427" s="7"/>
      <c r="L2427" s="7"/>
      <c r="M2427" s="7"/>
      <c r="N2427" s="7"/>
      <c r="O2427" s="21"/>
      <c r="P2427" s="21"/>
      <c r="Q2427" s="21"/>
      <c r="R2427" s="21"/>
    </row>
    <row r="2428" spans="9:18" x14ac:dyDescent="0.25">
      <c r="I2428" s="7"/>
      <c r="J2428" s="7"/>
      <c r="K2428" s="7"/>
      <c r="L2428" s="7"/>
      <c r="M2428" s="7"/>
      <c r="N2428" s="7"/>
      <c r="O2428" s="21"/>
      <c r="P2428" s="21"/>
      <c r="Q2428" s="21"/>
      <c r="R2428" s="21"/>
    </row>
    <row r="2429" spans="9:18" x14ac:dyDescent="0.25">
      <c r="I2429" s="7"/>
      <c r="J2429" s="7"/>
      <c r="K2429" s="7"/>
      <c r="L2429" s="7"/>
      <c r="M2429" s="7"/>
      <c r="N2429" s="7"/>
      <c r="O2429" s="21"/>
      <c r="P2429" s="21"/>
      <c r="Q2429" s="21"/>
      <c r="R2429" s="21"/>
    </row>
    <row r="2430" spans="9:18" x14ac:dyDescent="0.25">
      <c r="I2430" s="7"/>
      <c r="J2430" s="7"/>
      <c r="K2430" s="7"/>
      <c r="L2430" s="7"/>
      <c r="M2430" s="7"/>
      <c r="N2430" s="7"/>
      <c r="O2430" s="21"/>
      <c r="P2430" s="21"/>
      <c r="Q2430" s="21"/>
      <c r="R2430" s="21"/>
    </row>
    <row r="2431" spans="9:18" x14ac:dyDescent="0.25">
      <c r="I2431" s="7"/>
      <c r="J2431" s="7"/>
      <c r="K2431" s="7"/>
      <c r="L2431" s="7"/>
      <c r="M2431" s="7"/>
      <c r="N2431" s="7"/>
      <c r="O2431" s="21"/>
      <c r="P2431" s="21"/>
      <c r="Q2431" s="21"/>
      <c r="R2431" s="21"/>
    </row>
    <row r="2432" spans="9:18" x14ac:dyDescent="0.25">
      <c r="I2432" s="7"/>
      <c r="J2432" s="7"/>
      <c r="K2432" s="7"/>
      <c r="L2432" s="7"/>
      <c r="M2432" s="7"/>
      <c r="N2432" s="7"/>
      <c r="O2432" s="21"/>
      <c r="P2432" s="21"/>
      <c r="Q2432" s="21"/>
      <c r="R2432" s="21"/>
    </row>
    <row r="2433" spans="9:18" x14ac:dyDescent="0.25">
      <c r="I2433" s="7"/>
      <c r="J2433" s="7"/>
      <c r="K2433" s="7"/>
      <c r="L2433" s="7"/>
      <c r="M2433" s="7"/>
      <c r="N2433" s="7"/>
      <c r="O2433" s="21"/>
      <c r="P2433" s="21"/>
      <c r="Q2433" s="21"/>
      <c r="R2433" s="21"/>
    </row>
    <row r="2434" spans="9:18" x14ac:dyDescent="0.25">
      <c r="I2434" s="7"/>
      <c r="J2434" s="7"/>
      <c r="K2434" s="7"/>
      <c r="L2434" s="7"/>
      <c r="M2434" s="7"/>
      <c r="N2434" s="7"/>
      <c r="O2434" s="21"/>
      <c r="P2434" s="21"/>
      <c r="Q2434" s="21"/>
      <c r="R2434" s="21"/>
    </row>
    <row r="2435" spans="9:18" x14ac:dyDescent="0.25">
      <c r="I2435" s="7"/>
      <c r="J2435" s="7"/>
      <c r="K2435" s="7"/>
      <c r="L2435" s="7"/>
      <c r="M2435" s="7"/>
      <c r="N2435" s="7"/>
      <c r="O2435" s="21"/>
      <c r="P2435" s="21"/>
      <c r="Q2435" s="21"/>
      <c r="R2435" s="21"/>
    </row>
    <row r="2436" spans="9:18" x14ac:dyDescent="0.25">
      <c r="I2436" s="7"/>
      <c r="J2436" s="7"/>
      <c r="K2436" s="7"/>
      <c r="L2436" s="7"/>
      <c r="M2436" s="7"/>
      <c r="N2436" s="7"/>
      <c r="O2436" s="21"/>
      <c r="P2436" s="21"/>
      <c r="Q2436" s="21"/>
      <c r="R2436" s="21"/>
    </row>
    <row r="2437" spans="9:18" x14ac:dyDescent="0.25">
      <c r="I2437" s="7"/>
      <c r="J2437" s="7"/>
      <c r="K2437" s="7"/>
      <c r="L2437" s="7"/>
      <c r="M2437" s="7"/>
      <c r="N2437" s="7"/>
      <c r="O2437" s="21"/>
      <c r="P2437" s="21"/>
      <c r="Q2437" s="21"/>
      <c r="R2437" s="21"/>
    </row>
    <row r="2438" spans="9:18" x14ac:dyDescent="0.25">
      <c r="I2438" s="7"/>
      <c r="J2438" s="7"/>
      <c r="K2438" s="7"/>
      <c r="L2438" s="7"/>
      <c r="M2438" s="7"/>
      <c r="N2438" s="7"/>
      <c r="O2438" s="21"/>
      <c r="P2438" s="21"/>
      <c r="Q2438" s="21"/>
      <c r="R2438" s="21"/>
    </row>
    <row r="2439" spans="9:18" x14ac:dyDescent="0.25">
      <c r="I2439" s="7"/>
      <c r="J2439" s="7"/>
      <c r="K2439" s="7"/>
      <c r="L2439" s="7"/>
      <c r="M2439" s="7"/>
      <c r="N2439" s="7"/>
      <c r="O2439" s="21"/>
      <c r="P2439" s="21"/>
      <c r="Q2439" s="21"/>
      <c r="R2439" s="21"/>
    </row>
    <row r="2440" spans="9:18" x14ac:dyDescent="0.25">
      <c r="I2440" s="7"/>
      <c r="J2440" s="7"/>
      <c r="K2440" s="7"/>
      <c r="L2440" s="7"/>
      <c r="M2440" s="7"/>
      <c r="N2440" s="7"/>
      <c r="O2440" s="21"/>
      <c r="P2440" s="21"/>
      <c r="Q2440" s="21"/>
      <c r="R2440" s="21"/>
    </row>
    <row r="2441" spans="9:18" x14ac:dyDescent="0.25">
      <c r="I2441" s="7"/>
      <c r="J2441" s="7"/>
      <c r="K2441" s="7"/>
      <c r="L2441" s="7"/>
      <c r="M2441" s="7"/>
      <c r="N2441" s="7"/>
      <c r="O2441" s="21"/>
      <c r="P2441" s="21"/>
      <c r="Q2441" s="21"/>
      <c r="R2441" s="21"/>
    </row>
    <row r="2442" spans="9:18" x14ac:dyDescent="0.25">
      <c r="I2442" s="7"/>
      <c r="J2442" s="7"/>
      <c r="K2442" s="7"/>
      <c r="L2442" s="7"/>
      <c r="M2442" s="7"/>
      <c r="N2442" s="7"/>
      <c r="O2442" s="21"/>
      <c r="P2442" s="21"/>
      <c r="Q2442" s="21"/>
      <c r="R2442" s="21"/>
    </row>
    <row r="2443" spans="9:18" x14ac:dyDescent="0.25">
      <c r="I2443" s="7"/>
      <c r="J2443" s="7"/>
      <c r="K2443" s="7"/>
      <c r="L2443" s="7"/>
      <c r="M2443" s="7"/>
      <c r="N2443" s="7"/>
      <c r="O2443" s="21"/>
      <c r="P2443" s="21"/>
      <c r="Q2443" s="21"/>
      <c r="R2443" s="21"/>
    </row>
    <row r="2444" spans="9:18" x14ac:dyDescent="0.25">
      <c r="I2444" s="7"/>
      <c r="J2444" s="7"/>
      <c r="K2444" s="7"/>
      <c r="L2444" s="7"/>
      <c r="M2444" s="7"/>
      <c r="N2444" s="7"/>
      <c r="O2444" s="21"/>
      <c r="P2444" s="21"/>
      <c r="Q2444" s="21"/>
      <c r="R2444" s="21"/>
    </row>
    <row r="2445" spans="9:18" x14ac:dyDescent="0.25">
      <c r="I2445" s="7"/>
      <c r="J2445" s="7"/>
      <c r="K2445" s="7"/>
      <c r="L2445" s="7"/>
      <c r="M2445" s="7"/>
      <c r="N2445" s="7"/>
      <c r="O2445" s="21"/>
      <c r="P2445" s="21"/>
      <c r="Q2445" s="21"/>
      <c r="R2445" s="21"/>
    </row>
    <row r="2446" spans="9:18" x14ac:dyDescent="0.25">
      <c r="I2446" s="7"/>
      <c r="J2446" s="7"/>
      <c r="K2446" s="7"/>
      <c r="L2446" s="7"/>
      <c r="M2446" s="7"/>
      <c r="N2446" s="7"/>
      <c r="O2446" s="21"/>
      <c r="P2446" s="21"/>
      <c r="Q2446" s="21"/>
      <c r="R2446" s="21"/>
    </row>
    <row r="2447" spans="9:18" x14ac:dyDescent="0.25">
      <c r="I2447" s="7"/>
      <c r="J2447" s="7"/>
      <c r="K2447" s="7"/>
      <c r="L2447" s="7"/>
      <c r="M2447" s="7"/>
      <c r="N2447" s="7"/>
      <c r="O2447" s="21"/>
      <c r="P2447" s="21"/>
      <c r="Q2447" s="21"/>
      <c r="R2447" s="21"/>
    </row>
    <row r="2448" spans="9:18" x14ac:dyDescent="0.25">
      <c r="I2448" s="7"/>
      <c r="J2448" s="7"/>
      <c r="K2448" s="7"/>
      <c r="L2448" s="7"/>
      <c r="M2448" s="7"/>
      <c r="N2448" s="7"/>
      <c r="O2448" s="21"/>
      <c r="P2448" s="21"/>
      <c r="Q2448" s="21"/>
      <c r="R2448" s="21"/>
    </row>
    <row r="2449" spans="9:18" x14ac:dyDescent="0.25">
      <c r="I2449" s="7"/>
      <c r="J2449" s="7"/>
      <c r="K2449" s="7"/>
      <c r="L2449" s="7"/>
      <c r="M2449" s="7"/>
      <c r="N2449" s="7"/>
      <c r="O2449" s="21"/>
      <c r="P2449" s="21"/>
      <c r="Q2449" s="21"/>
      <c r="R2449" s="21"/>
    </row>
    <row r="2450" spans="9:18" x14ac:dyDescent="0.25">
      <c r="I2450" s="7"/>
      <c r="J2450" s="7"/>
      <c r="K2450" s="7"/>
      <c r="L2450" s="7"/>
      <c r="M2450" s="7"/>
      <c r="N2450" s="7"/>
      <c r="O2450" s="21"/>
      <c r="P2450" s="21"/>
      <c r="Q2450" s="21"/>
      <c r="R2450" s="21"/>
    </row>
    <row r="2451" spans="9:18" x14ac:dyDescent="0.25">
      <c r="I2451" s="7"/>
      <c r="J2451" s="7"/>
      <c r="K2451" s="7"/>
      <c r="L2451" s="7"/>
      <c r="M2451" s="7"/>
      <c r="N2451" s="7"/>
      <c r="O2451" s="21"/>
      <c r="P2451" s="21"/>
      <c r="Q2451" s="21"/>
      <c r="R2451" s="21"/>
    </row>
    <row r="2452" spans="9:18" x14ac:dyDescent="0.25">
      <c r="I2452" s="7"/>
      <c r="J2452" s="7"/>
      <c r="K2452" s="7"/>
      <c r="L2452" s="7"/>
      <c r="M2452" s="7"/>
      <c r="N2452" s="7"/>
      <c r="O2452" s="21"/>
      <c r="P2452" s="21"/>
      <c r="Q2452" s="21"/>
      <c r="R2452" s="21"/>
    </row>
    <row r="2453" spans="9:18" x14ac:dyDescent="0.25">
      <c r="I2453" s="7"/>
      <c r="J2453" s="7"/>
      <c r="K2453" s="7"/>
      <c r="L2453" s="7"/>
      <c r="M2453" s="7"/>
      <c r="N2453" s="7"/>
      <c r="O2453" s="21"/>
      <c r="P2453" s="21"/>
      <c r="Q2453" s="21"/>
      <c r="R2453" s="21"/>
    </row>
    <row r="2454" spans="9:18" x14ac:dyDescent="0.25">
      <c r="I2454" s="7"/>
      <c r="J2454" s="7"/>
      <c r="K2454" s="7"/>
      <c r="L2454" s="7"/>
      <c r="M2454" s="7"/>
      <c r="N2454" s="7"/>
      <c r="O2454" s="21"/>
      <c r="P2454" s="21"/>
      <c r="Q2454" s="21"/>
      <c r="R2454" s="21"/>
    </row>
    <row r="2455" spans="9:18" x14ac:dyDescent="0.25">
      <c r="I2455" s="7"/>
      <c r="J2455" s="7"/>
      <c r="K2455" s="7"/>
      <c r="L2455" s="7"/>
      <c r="M2455" s="7"/>
      <c r="N2455" s="7"/>
      <c r="O2455" s="21"/>
      <c r="P2455" s="21"/>
      <c r="Q2455" s="21"/>
      <c r="R2455" s="21"/>
    </row>
    <row r="2456" spans="9:18" x14ac:dyDescent="0.25">
      <c r="I2456" s="7"/>
      <c r="J2456" s="7"/>
      <c r="K2456" s="7"/>
      <c r="L2456" s="7"/>
      <c r="M2456" s="7"/>
      <c r="N2456" s="7"/>
      <c r="O2456" s="21"/>
      <c r="P2456" s="21"/>
      <c r="Q2456" s="21"/>
      <c r="R2456" s="21"/>
    </row>
    <row r="2457" spans="9:18" x14ac:dyDescent="0.25">
      <c r="I2457" s="7"/>
      <c r="J2457" s="7"/>
      <c r="K2457" s="7"/>
      <c r="L2457" s="7"/>
      <c r="M2457" s="7"/>
      <c r="N2457" s="7"/>
      <c r="O2457" s="21"/>
      <c r="P2457" s="21"/>
      <c r="Q2457" s="21"/>
      <c r="R2457" s="21"/>
    </row>
    <row r="2458" spans="9:18" x14ac:dyDescent="0.25">
      <c r="I2458" s="7"/>
      <c r="J2458" s="7"/>
      <c r="K2458" s="7"/>
      <c r="L2458" s="7"/>
      <c r="M2458" s="7"/>
      <c r="N2458" s="7"/>
      <c r="O2458" s="21"/>
      <c r="P2458" s="21"/>
      <c r="Q2458" s="21"/>
      <c r="R2458" s="21"/>
    </row>
    <row r="2459" spans="9:18" x14ac:dyDescent="0.25">
      <c r="I2459" s="7"/>
      <c r="J2459" s="7"/>
      <c r="K2459" s="7"/>
      <c r="L2459" s="7"/>
      <c r="M2459" s="7"/>
      <c r="N2459" s="7"/>
      <c r="O2459" s="21"/>
      <c r="P2459" s="21"/>
      <c r="Q2459" s="21"/>
      <c r="R2459" s="21"/>
    </row>
    <row r="2460" spans="9:18" x14ac:dyDescent="0.25">
      <c r="I2460" s="7"/>
      <c r="J2460" s="7"/>
      <c r="K2460" s="7"/>
      <c r="L2460" s="7"/>
      <c r="M2460" s="7"/>
      <c r="N2460" s="7"/>
      <c r="O2460" s="21"/>
      <c r="P2460" s="21"/>
      <c r="Q2460" s="21"/>
      <c r="R2460" s="21"/>
    </row>
    <row r="2461" spans="9:18" x14ac:dyDescent="0.25">
      <c r="I2461" s="7"/>
      <c r="J2461" s="7"/>
      <c r="K2461" s="7"/>
      <c r="L2461" s="7"/>
      <c r="M2461" s="7"/>
      <c r="N2461" s="7"/>
      <c r="O2461" s="21"/>
      <c r="P2461" s="21"/>
      <c r="Q2461" s="21"/>
      <c r="R2461" s="21"/>
    </row>
    <row r="2462" spans="9:18" x14ac:dyDescent="0.25">
      <c r="I2462" s="7"/>
      <c r="J2462" s="7"/>
      <c r="K2462" s="7"/>
      <c r="L2462" s="7"/>
      <c r="M2462" s="7"/>
      <c r="N2462" s="7"/>
      <c r="O2462" s="21"/>
      <c r="P2462" s="21"/>
      <c r="Q2462" s="21"/>
      <c r="R2462" s="21"/>
    </row>
    <row r="2463" spans="9:18" x14ac:dyDescent="0.25">
      <c r="I2463" s="7"/>
      <c r="J2463" s="7"/>
      <c r="K2463" s="7"/>
      <c r="L2463" s="7"/>
      <c r="M2463" s="7"/>
      <c r="N2463" s="7"/>
      <c r="O2463" s="21"/>
      <c r="P2463" s="21"/>
      <c r="Q2463" s="21"/>
      <c r="R2463" s="21"/>
    </row>
    <row r="2464" spans="9:18" x14ac:dyDescent="0.25">
      <c r="I2464" s="7"/>
      <c r="J2464" s="7"/>
      <c r="K2464" s="7"/>
      <c r="L2464" s="7"/>
      <c r="M2464" s="7"/>
      <c r="N2464" s="7"/>
      <c r="O2464" s="21"/>
      <c r="P2464" s="21"/>
      <c r="Q2464" s="21"/>
      <c r="R2464" s="21"/>
    </row>
    <row r="2465" spans="9:18" x14ac:dyDescent="0.25">
      <c r="I2465" s="7"/>
      <c r="J2465" s="7"/>
      <c r="K2465" s="7"/>
      <c r="L2465" s="7"/>
      <c r="M2465" s="7"/>
      <c r="N2465" s="7"/>
      <c r="O2465" s="21"/>
      <c r="P2465" s="21"/>
      <c r="Q2465" s="21"/>
      <c r="R2465" s="21"/>
    </row>
    <row r="2466" spans="9:18" x14ac:dyDescent="0.25">
      <c r="I2466" s="7"/>
      <c r="J2466" s="7"/>
      <c r="K2466" s="7"/>
      <c r="L2466" s="7"/>
      <c r="M2466" s="7"/>
      <c r="N2466" s="7"/>
      <c r="O2466" s="21"/>
      <c r="P2466" s="21"/>
      <c r="Q2466" s="21"/>
      <c r="R2466" s="21"/>
    </row>
    <row r="2467" spans="9:18" x14ac:dyDescent="0.25">
      <c r="I2467" s="7"/>
      <c r="J2467" s="7"/>
      <c r="K2467" s="7"/>
      <c r="L2467" s="7"/>
      <c r="M2467" s="7"/>
      <c r="N2467" s="7"/>
      <c r="O2467" s="21"/>
      <c r="P2467" s="21"/>
      <c r="Q2467" s="21"/>
      <c r="R2467" s="21"/>
    </row>
    <row r="2468" spans="9:18" x14ac:dyDescent="0.25">
      <c r="I2468" s="7"/>
      <c r="J2468" s="7"/>
      <c r="K2468" s="7"/>
      <c r="L2468" s="7"/>
      <c r="M2468" s="7"/>
      <c r="N2468" s="7"/>
      <c r="O2468" s="21"/>
      <c r="P2468" s="21"/>
      <c r="Q2468" s="21"/>
      <c r="R2468" s="21"/>
    </row>
    <row r="2469" spans="9:18" x14ac:dyDescent="0.25">
      <c r="I2469" s="7"/>
      <c r="J2469" s="7"/>
      <c r="K2469" s="7"/>
      <c r="L2469" s="7"/>
      <c r="M2469" s="7"/>
      <c r="N2469" s="7"/>
      <c r="O2469" s="21"/>
      <c r="P2469" s="21"/>
      <c r="Q2469" s="21"/>
      <c r="R2469" s="21"/>
    </row>
    <row r="2470" spans="9:18" x14ac:dyDescent="0.25">
      <c r="I2470" s="7"/>
      <c r="J2470" s="7"/>
      <c r="K2470" s="7"/>
      <c r="L2470" s="7"/>
      <c r="M2470" s="7"/>
      <c r="N2470" s="7"/>
      <c r="O2470" s="21"/>
      <c r="P2470" s="21"/>
      <c r="Q2470" s="21"/>
      <c r="R2470" s="21"/>
    </row>
    <row r="2471" spans="9:18" x14ac:dyDescent="0.25">
      <c r="I2471" s="7"/>
      <c r="J2471" s="7"/>
      <c r="K2471" s="7"/>
      <c r="L2471" s="7"/>
      <c r="M2471" s="7"/>
      <c r="N2471" s="7"/>
      <c r="O2471" s="21"/>
      <c r="P2471" s="21"/>
      <c r="Q2471" s="21"/>
      <c r="R2471" s="21"/>
    </row>
    <row r="2472" spans="9:18" x14ac:dyDescent="0.25">
      <c r="I2472" s="7"/>
      <c r="J2472" s="7"/>
      <c r="K2472" s="7"/>
      <c r="L2472" s="7"/>
      <c r="M2472" s="7"/>
      <c r="N2472" s="7"/>
      <c r="O2472" s="21"/>
      <c r="P2472" s="21"/>
      <c r="Q2472" s="21"/>
      <c r="R2472" s="21"/>
    </row>
    <row r="2473" spans="9:18" x14ac:dyDescent="0.25">
      <c r="I2473" s="7"/>
      <c r="J2473" s="7"/>
      <c r="K2473" s="7"/>
      <c r="L2473" s="7"/>
      <c r="M2473" s="7"/>
      <c r="N2473" s="7"/>
      <c r="O2473" s="21"/>
      <c r="P2473" s="21"/>
      <c r="Q2473" s="21"/>
      <c r="R2473" s="21"/>
    </row>
    <row r="2474" spans="9:18" x14ac:dyDescent="0.25">
      <c r="I2474" s="7"/>
      <c r="J2474" s="7"/>
      <c r="K2474" s="7"/>
      <c r="L2474" s="7"/>
      <c r="M2474" s="7"/>
      <c r="N2474" s="7"/>
      <c r="O2474" s="21"/>
      <c r="P2474" s="21"/>
      <c r="Q2474" s="21"/>
      <c r="R2474" s="21"/>
    </row>
    <row r="2475" spans="9:18" x14ac:dyDescent="0.25">
      <c r="I2475" s="7"/>
      <c r="J2475" s="7"/>
      <c r="K2475" s="7"/>
      <c r="L2475" s="7"/>
      <c r="M2475" s="7"/>
      <c r="N2475" s="7"/>
      <c r="O2475" s="21"/>
      <c r="P2475" s="21"/>
      <c r="Q2475" s="21"/>
      <c r="R2475" s="21"/>
    </row>
    <row r="2476" spans="9:18" x14ac:dyDescent="0.25">
      <c r="I2476" s="7"/>
      <c r="J2476" s="7"/>
      <c r="K2476" s="7"/>
      <c r="L2476" s="7"/>
      <c r="M2476" s="7"/>
      <c r="N2476" s="7"/>
      <c r="O2476" s="21"/>
      <c r="P2476" s="21"/>
      <c r="Q2476" s="21"/>
      <c r="R2476" s="21"/>
    </row>
    <row r="2477" spans="9:18" x14ac:dyDescent="0.25">
      <c r="I2477" s="7"/>
      <c r="J2477" s="7"/>
      <c r="K2477" s="7"/>
      <c r="L2477" s="7"/>
      <c r="M2477" s="7"/>
      <c r="N2477" s="7"/>
      <c r="O2477" s="21"/>
      <c r="P2477" s="21"/>
      <c r="Q2477" s="21"/>
      <c r="R2477" s="21"/>
    </row>
    <row r="2478" spans="9:18" x14ac:dyDescent="0.25">
      <c r="I2478" s="7"/>
      <c r="J2478" s="7"/>
      <c r="K2478" s="7"/>
      <c r="L2478" s="7"/>
      <c r="M2478" s="7"/>
      <c r="N2478" s="7"/>
      <c r="O2478" s="21"/>
      <c r="P2478" s="21"/>
      <c r="Q2478" s="21"/>
      <c r="R2478" s="21"/>
    </row>
    <row r="2479" spans="9:18" x14ac:dyDescent="0.25">
      <c r="I2479" s="7"/>
      <c r="J2479" s="7"/>
      <c r="K2479" s="7"/>
      <c r="L2479" s="7"/>
      <c r="M2479" s="7"/>
      <c r="N2479" s="7"/>
      <c r="O2479" s="21"/>
      <c r="P2479" s="21"/>
      <c r="Q2479" s="21"/>
      <c r="R2479" s="21"/>
    </row>
    <row r="2480" spans="9:18" x14ac:dyDescent="0.25">
      <c r="I2480" s="7"/>
      <c r="J2480" s="7"/>
      <c r="K2480" s="7"/>
      <c r="L2480" s="7"/>
      <c r="M2480" s="7"/>
      <c r="N2480" s="7"/>
      <c r="O2480" s="21"/>
      <c r="P2480" s="21"/>
      <c r="Q2480" s="21"/>
      <c r="R2480" s="21"/>
    </row>
    <row r="2481" spans="9:18" x14ac:dyDescent="0.25">
      <c r="I2481" s="7"/>
      <c r="J2481" s="7"/>
      <c r="K2481" s="7"/>
      <c r="L2481" s="7"/>
      <c r="M2481" s="7"/>
      <c r="N2481" s="7"/>
      <c r="O2481" s="21"/>
      <c r="P2481" s="21"/>
      <c r="Q2481" s="21"/>
      <c r="R2481" s="21"/>
    </row>
    <row r="2482" spans="9:18" x14ac:dyDescent="0.25">
      <c r="I2482" s="7"/>
      <c r="J2482" s="7"/>
      <c r="K2482" s="7"/>
      <c r="L2482" s="7"/>
      <c r="M2482" s="7"/>
      <c r="N2482" s="7"/>
      <c r="O2482" s="21"/>
      <c r="P2482" s="21"/>
      <c r="Q2482" s="21"/>
      <c r="R2482" s="21"/>
    </row>
    <row r="2483" spans="9:18" x14ac:dyDescent="0.25">
      <c r="I2483" s="7"/>
      <c r="J2483" s="7"/>
      <c r="K2483" s="7"/>
      <c r="L2483" s="7"/>
      <c r="M2483" s="7"/>
      <c r="N2483" s="7"/>
      <c r="O2483" s="21"/>
      <c r="P2483" s="21"/>
      <c r="Q2483" s="21"/>
      <c r="R2483" s="21"/>
    </row>
    <row r="2484" spans="9:18" x14ac:dyDescent="0.25">
      <c r="I2484" s="7"/>
      <c r="J2484" s="7"/>
      <c r="K2484" s="7"/>
      <c r="L2484" s="7"/>
      <c r="M2484" s="7"/>
      <c r="N2484" s="7"/>
      <c r="O2484" s="21"/>
      <c r="P2484" s="21"/>
      <c r="Q2484" s="21"/>
      <c r="R2484" s="21"/>
    </row>
    <row r="2485" spans="9:18" x14ac:dyDescent="0.25">
      <c r="I2485" s="7"/>
      <c r="J2485" s="7"/>
      <c r="K2485" s="7"/>
      <c r="L2485" s="7"/>
      <c r="M2485" s="7"/>
      <c r="N2485" s="7"/>
      <c r="O2485" s="21"/>
      <c r="P2485" s="21"/>
      <c r="Q2485" s="21"/>
      <c r="R2485" s="21"/>
    </row>
    <row r="2486" spans="9:18" x14ac:dyDescent="0.25">
      <c r="I2486" s="7"/>
      <c r="J2486" s="7"/>
      <c r="K2486" s="7"/>
      <c r="L2486" s="7"/>
      <c r="M2486" s="7"/>
      <c r="N2486" s="7"/>
      <c r="O2486" s="21"/>
      <c r="P2486" s="21"/>
      <c r="Q2486" s="21"/>
      <c r="R2486" s="21"/>
    </row>
    <row r="2487" spans="9:18" x14ac:dyDescent="0.25">
      <c r="I2487" s="7"/>
      <c r="J2487" s="7"/>
      <c r="K2487" s="7"/>
      <c r="L2487" s="7"/>
      <c r="M2487" s="7"/>
      <c r="N2487" s="7"/>
      <c r="O2487" s="21"/>
      <c r="P2487" s="21"/>
      <c r="Q2487" s="21"/>
      <c r="R2487" s="21"/>
    </row>
    <row r="2488" spans="9:18" x14ac:dyDescent="0.25">
      <c r="I2488" s="7"/>
      <c r="J2488" s="7"/>
      <c r="K2488" s="7"/>
      <c r="L2488" s="7"/>
      <c r="M2488" s="7"/>
      <c r="N2488" s="7"/>
      <c r="O2488" s="21"/>
      <c r="P2488" s="21"/>
      <c r="Q2488" s="21"/>
      <c r="R2488" s="21"/>
    </row>
    <row r="2489" spans="9:18" x14ac:dyDescent="0.25">
      <c r="I2489" s="7"/>
      <c r="J2489" s="7"/>
      <c r="K2489" s="7"/>
      <c r="L2489" s="7"/>
      <c r="M2489" s="7"/>
      <c r="N2489" s="7"/>
      <c r="O2489" s="21"/>
      <c r="P2489" s="21"/>
      <c r="Q2489" s="21"/>
      <c r="R2489" s="21"/>
    </row>
    <row r="2490" spans="9:18" x14ac:dyDescent="0.25">
      <c r="I2490" s="7"/>
      <c r="J2490" s="7"/>
      <c r="K2490" s="7"/>
      <c r="L2490" s="7"/>
      <c r="M2490" s="7"/>
      <c r="N2490" s="7"/>
      <c r="O2490" s="21"/>
      <c r="P2490" s="21"/>
      <c r="Q2490" s="21"/>
      <c r="R2490" s="21"/>
    </row>
    <row r="2491" spans="9:18" x14ac:dyDescent="0.25">
      <c r="I2491" s="7"/>
      <c r="J2491" s="7"/>
      <c r="K2491" s="7"/>
      <c r="L2491" s="7"/>
      <c r="M2491" s="7"/>
      <c r="N2491" s="7"/>
      <c r="O2491" s="21"/>
      <c r="P2491" s="21"/>
      <c r="Q2491" s="21"/>
      <c r="R2491" s="21"/>
    </row>
    <row r="2492" spans="9:18" x14ac:dyDescent="0.25">
      <c r="I2492" s="7"/>
      <c r="J2492" s="7"/>
      <c r="K2492" s="7"/>
      <c r="L2492" s="7"/>
      <c r="M2492" s="7"/>
      <c r="N2492" s="7"/>
      <c r="O2492" s="21"/>
      <c r="P2492" s="21"/>
      <c r="Q2492" s="21"/>
      <c r="R2492" s="21"/>
    </row>
    <row r="2493" spans="9:18" x14ac:dyDescent="0.25">
      <c r="I2493" s="7"/>
      <c r="J2493" s="7"/>
      <c r="K2493" s="7"/>
      <c r="L2493" s="7"/>
      <c r="M2493" s="7"/>
      <c r="N2493" s="7"/>
      <c r="O2493" s="21"/>
      <c r="P2493" s="21"/>
      <c r="Q2493" s="21"/>
      <c r="R2493" s="21"/>
    </row>
    <row r="2494" spans="9:18" x14ac:dyDescent="0.25">
      <c r="I2494" s="7"/>
      <c r="J2494" s="7"/>
      <c r="K2494" s="7"/>
      <c r="L2494" s="7"/>
      <c r="M2494" s="7"/>
      <c r="N2494" s="7"/>
      <c r="O2494" s="21"/>
      <c r="P2494" s="21"/>
      <c r="Q2494" s="21"/>
      <c r="R2494" s="21"/>
    </row>
    <row r="2495" spans="9:18" x14ac:dyDescent="0.25">
      <c r="I2495" s="7"/>
      <c r="J2495" s="7"/>
      <c r="K2495" s="7"/>
      <c r="L2495" s="7"/>
      <c r="M2495" s="7"/>
      <c r="N2495" s="7"/>
      <c r="O2495" s="21"/>
      <c r="P2495" s="21"/>
      <c r="Q2495" s="21"/>
      <c r="R2495" s="21"/>
    </row>
    <row r="2496" spans="9:18" x14ac:dyDescent="0.25">
      <c r="I2496" s="7"/>
      <c r="J2496" s="7"/>
      <c r="K2496" s="7"/>
      <c r="L2496" s="7"/>
      <c r="M2496" s="7"/>
      <c r="N2496" s="7"/>
      <c r="O2496" s="21"/>
      <c r="P2496" s="21"/>
      <c r="Q2496" s="21"/>
      <c r="R2496" s="21"/>
    </row>
    <row r="2497" spans="9:18" x14ac:dyDescent="0.25">
      <c r="I2497" s="7"/>
      <c r="J2497" s="7"/>
      <c r="K2497" s="7"/>
      <c r="L2497" s="7"/>
      <c r="M2497" s="7"/>
      <c r="N2497" s="7"/>
      <c r="O2497" s="21"/>
      <c r="P2497" s="21"/>
      <c r="Q2497" s="21"/>
      <c r="R2497" s="21"/>
    </row>
    <row r="2498" spans="9:18" x14ac:dyDescent="0.25">
      <c r="I2498" s="7"/>
      <c r="J2498" s="7"/>
      <c r="K2498" s="7"/>
      <c r="L2498" s="7"/>
      <c r="M2498" s="7"/>
      <c r="N2498" s="7"/>
      <c r="O2498" s="21"/>
      <c r="P2498" s="21"/>
      <c r="Q2498" s="21"/>
      <c r="R2498" s="21"/>
    </row>
    <row r="2499" spans="9:18" x14ac:dyDescent="0.25">
      <c r="I2499" s="7"/>
      <c r="J2499" s="7"/>
      <c r="K2499" s="7"/>
      <c r="L2499" s="7"/>
      <c r="M2499" s="7"/>
      <c r="N2499" s="7"/>
      <c r="O2499" s="21"/>
      <c r="P2499" s="21"/>
      <c r="Q2499" s="21"/>
      <c r="R2499" s="21"/>
    </row>
    <row r="2500" spans="9:18" x14ac:dyDescent="0.25">
      <c r="I2500" s="7"/>
      <c r="J2500" s="7"/>
      <c r="K2500" s="7"/>
      <c r="L2500" s="7"/>
      <c r="M2500" s="7"/>
      <c r="N2500" s="7"/>
      <c r="O2500" s="21"/>
      <c r="P2500" s="21"/>
      <c r="Q2500" s="21"/>
      <c r="R2500" s="21"/>
    </row>
    <row r="2501" spans="9:18" x14ac:dyDescent="0.25">
      <c r="I2501" s="7"/>
      <c r="J2501" s="7"/>
      <c r="K2501" s="7"/>
      <c r="L2501" s="7"/>
      <c r="M2501" s="7"/>
      <c r="N2501" s="7"/>
      <c r="O2501" s="21"/>
      <c r="P2501" s="21"/>
      <c r="Q2501" s="21"/>
      <c r="R2501" s="21"/>
    </row>
    <row r="2502" spans="9:18" x14ac:dyDescent="0.25">
      <c r="I2502" s="7"/>
      <c r="J2502" s="7"/>
      <c r="K2502" s="7"/>
      <c r="L2502" s="7"/>
      <c r="M2502" s="7"/>
      <c r="N2502" s="7"/>
      <c r="O2502" s="21"/>
      <c r="P2502" s="21"/>
      <c r="Q2502" s="21"/>
      <c r="R2502" s="21"/>
    </row>
    <row r="2503" spans="9:18" x14ac:dyDescent="0.25">
      <c r="I2503" s="7"/>
      <c r="J2503" s="7"/>
      <c r="K2503" s="7"/>
      <c r="L2503" s="7"/>
      <c r="M2503" s="7"/>
      <c r="N2503" s="7"/>
      <c r="O2503" s="21"/>
      <c r="P2503" s="21"/>
      <c r="Q2503" s="21"/>
      <c r="R2503" s="21"/>
    </row>
    <row r="2504" spans="9:18" x14ac:dyDescent="0.25">
      <c r="I2504" s="7"/>
      <c r="J2504" s="7"/>
      <c r="K2504" s="7"/>
      <c r="L2504" s="7"/>
      <c r="M2504" s="7"/>
      <c r="N2504" s="7"/>
      <c r="O2504" s="21"/>
      <c r="P2504" s="21"/>
      <c r="Q2504" s="21"/>
      <c r="R2504" s="21"/>
    </row>
    <row r="2505" spans="9:18" x14ac:dyDescent="0.25">
      <c r="I2505" s="7"/>
      <c r="J2505" s="7"/>
      <c r="K2505" s="7"/>
      <c r="L2505" s="7"/>
      <c r="M2505" s="7"/>
      <c r="N2505" s="7"/>
      <c r="O2505" s="21"/>
      <c r="P2505" s="21"/>
      <c r="Q2505" s="21"/>
      <c r="R2505" s="21"/>
    </row>
    <row r="2506" spans="9:18" x14ac:dyDescent="0.25">
      <c r="I2506" s="7"/>
      <c r="J2506" s="7"/>
      <c r="K2506" s="7"/>
      <c r="L2506" s="7"/>
      <c r="M2506" s="7"/>
      <c r="N2506" s="7"/>
      <c r="O2506" s="21"/>
      <c r="P2506" s="21"/>
      <c r="Q2506" s="21"/>
      <c r="R2506" s="21"/>
    </row>
    <row r="2507" spans="9:18" x14ac:dyDescent="0.25">
      <c r="I2507" s="7"/>
      <c r="J2507" s="7"/>
      <c r="K2507" s="7"/>
      <c r="L2507" s="7"/>
      <c r="M2507" s="7"/>
      <c r="N2507" s="7"/>
      <c r="O2507" s="21"/>
      <c r="P2507" s="21"/>
      <c r="Q2507" s="21"/>
      <c r="R2507" s="21"/>
    </row>
    <row r="2508" spans="9:18" x14ac:dyDescent="0.25">
      <c r="I2508" s="7"/>
      <c r="J2508" s="7"/>
      <c r="K2508" s="7"/>
      <c r="L2508" s="7"/>
      <c r="M2508" s="7"/>
      <c r="N2508" s="7"/>
      <c r="O2508" s="21"/>
      <c r="P2508" s="21"/>
      <c r="Q2508" s="21"/>
      <c r="R2508" s="21"/>
    </row>
    <row r="2509" spans="9:18" x14ac:dyDescent="0.25">
      <c r="I2509" s="7"/>
      <c r="J2509" s="7"/>
      <c r="K2509" s="7"/>
      <c r="L2509" s="7"/>
      <c r="M2509" s="7"/>
      <c r="N2509" s="7"/>
      <c r="O2509" s="21"/>
      <c r="P2509" s="21"/>
      <c r="Q2509" s="21"/>
      <c r="R2509" s="21"/>
    </row>
    <row r="2510" spans="9:18" x14ac:dyDescent="0.25">
      <c r="I2510" s="7"/>
      <c r="J2510" s="7"/>
      <c r="K2510" s="7"/>
      <c r="L2510" s="7"/>
      <c r="M2510" s="7"/>
      <c r="N2510" s="7"/>
      <c r="O2510" s="21"/>
      <c r="P2510" s="21"/>
      <c r="Q2510" s="21"/>
      <c r="R2510" s="21"/>
    </row>
    <row r="2511" spans="9:18" x14ac:dyDescent="0.25">
      <c r="I2511" s="7"/>
      <c r="J2511" s="7"/>
      <c r="K2511" s="7"/>
      <c r="L2511" s="7"/>
      <c r="M2511" s="7"/>
      <c r="N2511" s="7"/>
      <c r="O2511" s="21"/>
      <c r="P2511" s="21"/>
      <c r="Q2511" s="21"/>
      <c r="R2511" s="21"/>
    </row>
    <row r="2512" spans="9:18" x14ac:dyDescent="0.25">
      <c r="I2512" s="7"/>
      <c r="J2512" s="7"/>
      <c r="K2512" s="7"/>
      <c r="L2512" s="7"/>
      <c r="M2512" s="7"/>
      <c r="N2512" s="7"/>
      <c r="O2512" s="21"/>
      <c r="P2512" s="21"/>
      <c r="Q2512" s="21"/>
      <c r="R2512" s="21"/>
    </row>
    <row r="2513" spans="9:18" x14ac:dyDescent="0.25">
      <c r="I2513" s="7"/>
      <c r="J2513" s="7"/>
      <c r="K2513" s="7"/>
      <c r="L2513" s="7"/>
      <c r="M2513" s="7"/>
      <c r="N2513" s="7"/>
      <c r="O2513" s="21"/>
      <c r="P2513" s="21"/>
      <c r="Q2513" s="21"/>
      <c r="R2513" s="21"/>
    </row>
    <row r="2514" spans="9:18" x14ac:dyDescent="0.25">
      <c r="I2514" s="7"/>
      <c r="J2514" s="7"/>
      <c r="K2514" s="7"/>
      <c r="L2514" s="7"/>
      <c r="M2514" s="7"/>
      <c r="N2514" s="7"/>
      <c r="O2514" s="21"/>
      <c r="P2514" s="21"/>
      <c r="Q2514" s="21"/>
      <c r="R2514" s="21"/>
    </row>
    <row r="2515" spans="9:18" x14ac:dyDescent="0.25">
      <c r="I2515" s="7"/>
      <c r="J2515" s="7"/>
      <c r="K2515" s="7"/>
      <c r="L2515" s="7"/>
      <c r="M2515" s="7"/>
      <c r="N2515" s="7"/>
      <c r="O2515" s="21"/>
      <c r="P2515" s="21"/>
      <c r="Q2515" s="21"/>
      <c r="R2515" s="21"/>
    </row>
    <row r="2516" spans="9:18" x14ac:dyDescent="0.25">
      <c r="I2516" s="7"/>
      <c r="J2516" s="7"/>
      <c r="K2516" s="7"/>
      <c r="L2516" s="7"/>
      <c r="M2516" s="7"/>
      <c r="N2516" s="7"/>
      <c r="O2516" s="21"/>
      <c r="P2516" s="21"/>
      <c r="Q2516" s="21"/>
      <c r="R2516" s="21"/>
    </row>
    <row r="2517" spans="9:18" x14ac:dyDescent="0.25">
      <c r="I2517" s="7"/>
      <c r="J2517" s="7"/>
      <c r="K2517" s="7"/>
      <c r="L2517" s="7"/>
      <c r="M2517" s="7"/>
      <c r="N2517" s="7"/>
      <c r="O2517" s="21"/>
      <c r="P2517" s="21"/>
      <c r="Q2517" s="21"/>
      <c r="R2517" s="21"/>
    </row>
    <row r="2518" spans="9:18" x14ac:dyDescent="0.25">
      <c r="I2518" s="7"/>
      <c r="J2518" s="7"/>
      <c r="K2518" s="7"/>
      <c r="L2518" s="7"/>
      <c r="M2518" s="7"/>
      <c r="N2518" s="7"/>
      <c r="O2518" s="21"/>
      <c r="P2518" s="21"/>
      <c r="Q2518" s="21"/>
      <c r="R2518" s="21"/>
    </row>
    <row r="2519" spans="9:18" x14ac:dyDescent="0.25">
      <c r="I2519" s="7"/>
      <c r="J2519" s="7"/>
      <c r="K2519" s="7"/>
      <c r="L2519" s="7"/>
      <c r="M2519" s="7"/>
      <c r="N2519" s="7"/>
      <c r="O2519" s="21"/>
      <c r="P2519" s="21"/>
      <c r="Q2519" s="21"/>
      <c r="R2519" s="21"/>
    </row>
    <row r="2520" spans="9:18" x14ac:dyDescent="0.25">
      <c r="I2520" s="7"/>
      <c r="J2520" s="7"/>
      <c r="K2520" s="7"/>
      <c r="L2520" s="7"/>
      <c r="M2520" s="7"/>
      <c r="N2520" s="7"/>
      <c r="O2520" s="21"/>
      <c r="P2520" s="21"/>
      <c r="Q2520" s="21"/>
      <c r="R2520" s="21"/>
    </row>
    <row r="2521" spans="9:18" x14ac:dyDescent="0.25">
      <c r="I2521" s="7"/>
      <c r="J2521" s="7"/>
      <c r="K2521" s="7"/>
      <c r="L2521" s="7"/>
      <c r="M2521" s="7"/>
      <c r="N2521" s="7"/>
      <c r="O2521" s="21"/>
      <c r="P2521" s="21"/>
      <c r="Q2521" s="21"/>
      <c r="R2521" s="21"/>
    </row>
    <row r="2522" spans="9:18" x14ac:dyDescent="0.25">
      <c r="I2522" s="7"/>
      <c r="J2522" s="7"/>
      <c r="K2522" s="7"/>
      <c r="L2522" s="7"/>
      <c r="M2522" s="7"/>
      <c r="N2522" s="7"/>
      <c r="O2522" s="21"/>
      <c r="P2522" s="21"/>
      <c r="Q2522" s="21"/>
      <c r="R2522" s="21"/>
    </row>
    <row r="2523" spans="9:18" x14ac:dyDescent="0.25">
      <c r="I2523" s="7"/>
      <c r="J2523" s="7"/>
      <c r="K2523" s="7"/>
      <c r="L2523" s="7"/>
      <c r="M2523" s="7"/>
      <c r="N2523" s="7"/>
      <c r="O2523" s="21"/>
      <c r="P2523" s="21"/>
      <c r="Q2523" s="21"/>
      <c r="R2523" s="21"/>
    </row>
    <row r="2524" spans="9:18" x14ac:dyDescent="0.25">
      <c r="I2524" s="7"/>
      <c r="J2524" s="7"/>
      <c r="K2524" s="7"/>
      <c r="L2524" s="7"/>
      <c r="M2524" s="7"/>
      <c r="N2524" s="7"/>
      <c r="O2524" s="21"/>
      <c r="P2524" s="21"/>
      <c r="Q2524" s="21"/>
      <c r="R2524" s="21"/>
    </row>
    <row r="2525" spans="9:18" x14ac:dyDescent="0.25">
      <c r="I2525" s="7"/>
      <c r="J2525" s="7"/>
      <c r="K2525" s="7"/>
      <c r="L2525" s="7"/>
      <c r="M2525" s="7"/>
      <c r="N2525" s="7"/>
      <c r="O2525" s="21"/>
      <c r="P2525" s="21"/>
      <c r="Q2525" s="21"/>
      <c r="R2525" s="21"/>
    </row>
    <row r="2526" spans="9:18" x14ac:dyDescent="0.25">
      <c r="I2526" s="7"/>
      <c r="J2526" s="7"/>
      <c r="K2526" s="7"/>
      <c r="L2526" s="7"/>
      <c r="M2526" s="7"/>
      <c r="N2526" s="7"/>
      <c r="O2526" s="21"/>
      <c r="P2526" s="21"/>
      <c r="Q2526" s="21"/>
      <c r="R2526" s="21"/>
    </row>
    <row r="2527" spans="9:18" x14ac:dyDescent="0.25">
      <c r="I2527" s="7"/>
      <c r="J2527" s="7"/>
      <c r="K2527" s="7"/>
      <c r="L2527" s="7"/>
      <c r="M2527" s="7"/>
      <c r="N2527" s="7"/>
      <c r="O2527" s="21"/>
      <c r="P2527" s="21"/>
      <c r="Q2527" s="21"/>
      <c r="R2527" s="21"/>
    </row>
    <row r="2528" spans="9:18" x14ac:dyDescent="0.25">
      <c r="I2528" s="7"/>
      <c r="J2528" s="7"/>
      <c r="K2528" s="7"/>
      <c r="L2528" s="7"/>
      <c r="M2528" s="7"/>
      <c r="N2528" s="7"/>
      <c r="O2528" s="21"/>
      <c r="P2528" s="21"/>
      <c r="Q2528" s="21"/>
      <c r="R2528" s="21"/>
    </row>
    <row r="2529" spans="9:18" x14ac:dyDescent="0.25">
      <c r="I2529" s="7"/>
      <c r="J2529" s="7"/>
      <c r="K2529" s="7"/>
      <c r="L2529" s="7"/>
      <c r="M2529" s="7"/>
      <c r="N2529" s="7"/>
      <c r="O2529" s="21"/>
      <c r="P2529" s="21"/>
      <c r="Q2529" s="21"/>
      <c r="R2529" s="21"/>
    </row>
    <row r="2530" spans="9:18" x14ac:dyDescent="0.25">
      <c r="I2530" s="7"/>
      <c r="J2530" s="7"/>
      <c r="K2530" s="7"/>
      <c r="L2530" s="7"/>
      <c r="M2530" s="7"/>
      <c r="N2530" s="7"/>
      <c r="O2530" s="21"/>
      <c r="P2530" s="21"/>
      <c r="Q2530" s="21"/>
      <c r="R2530" s="21"/>
    </row>
    <row r="2531" spans="9:18" x14ac:dyDescent="0.25">
      <c r="I2531" s="7"/>
      <c r="J2531" s="7"/>
      <c r="K2531" s="7"/>
      <c r="L2531" s="7"/>
      <c r="M2531" s="7"/>
      <c r="N2531" s="7"/>
      <c r="O2531" s="21"/>
      <c r="P2531" s="21"/>
      <c r="Q2531" s="21"/>
      <c r="R2531" s="21"/>
    </row>
    <row r="2532" spans="9:18" x14ac:dyDescent="0.25">
      <c r="I2532" s="7"/>
      <c r="J2532" s="7"/>
      <c r="K2532" s="7"/>
      <c r="L2532" s="7"/>
      <c r="M2532" s="7"/>
      <c r="N2532" s="7"/>
      <c r="O2532" s="21"/>
      <c r="P2532" s="21"/>
      <c r="Q2532" s="21"/>
      <c r="R2532" s="21"/>
    </row>
    <row r="2533" spans="9:18" x14ac:dyDescent="0.25">
      <c r="I2533" s="7"/>
      <c r="J2533" s="7"/>
      <c r="K2533" s="7"/>
      <c r="L2533" s="7"/>
      <c r="M2533" s="7"/>
      <c r="N2533" s="7"/>
      <c r="O2533" s="21"/>
      <c r="P2533" s="21"/>
      <c r="Q2533" s="21"/>
      <c r="R2533" s="21"/>
    </row>
    <row r="2534" spans="9:18" x14ac:dyDescent="0.25">
      <c r="I2534" s="7"/>
      <c r="J2534" s="7"/>
      <c r="K2534" s="7"/>
      <c r="L2534" s="7"/>
      <c r="M2534" s="7"/>
      <c r="N2534" s="7"/>
      <c r="O2534" s="21"/>
      <c r="P2534" s="21"/>
      <c r="Q2534" s="21"/>
      <c r="R2534" s="21"/>
    </row>
    <row r="2535" spans="9:18" x14ac:dyDescent="0.25">
      <c r="I2535" s="7"/>
      <c r="J2535" s="7"/>
      <c r="K2535" s="7"/>
      <c r="L2535" s="7"/>
      <c r="M2535" s="7"/>
      <c r="N2535" s="7"/>
      <c r="O2535" s="21"/>
      <c r="P2535" s="21"/>
      <c r="Q2535" s="21"/>
      <c r="R2535" s="21"/>
    </row>
    <row r="2536" spans="9:18" x14ac:dyDescent="0.25">
      <c r="I2536" s="7"/>
      <c r="J2536" s="7"/>
      <c r="K2536" s="7"/>
      <c r="L2536" s="7"/>
      <c r="M2536" s="7"/>
      <c r="N2536" s="7"/>
      <c r="O2536" s="21"/>
      <c r="P2536" s="21"/>
      <c r="Q2536" s="21"/>
      <c r="R2536" s="21"/>
    </row>
    <row r="2537" spans="9:18" x14ac:dyDescent="0.25">
      <c r="I2537" s="7"/>
      <c r="J2537" s="7"/>
      <c r="K2537" s="7"/>
      <c r="L2537" s="7"/>
      <c r="M2537" s="7"/>
      <c r="N2537" s="7"/>
      <c r="O2537" s="21"/>
      <c r="P2537" s="21"/>
      <c r="Q2537" s="21"/>
      <c r="R2537" s="21"/>
    </row>
    <row r="2538" spans="9:18" x14ac:dyDescent="0.25">
      <c r="I2538" s="7"/>
      <c r="J2538" s="7"/>
      <c r="K2538" s="7"/>
      <c r="L2538" s="7"/>
      <c r="M2538" s="7"/>
      <c r="N2538" s="7"/>
      <c r="O2538" s="21"/>
      <c r="P2538" s="21"/>
      <c r="Q2538" s="21"/>
      <c r="R2538" s="21"/>
    </row>
    <row r="2539" spans="9:18" x14ac:dyDescent="0.25">
      <c r="I2539" s="7"/>
      <c r="J2539" s="7"/>
      <c r="K2539" s="7"/>
      <c r="L2539" s="7"/>
      <c r="M2539" s="7"/>
      <c r="N2539" s="7"/>
      <c r="O2539" s="21"/>
      <c r="P2539" s="21"/>
      <c r="Q2539" s="21"/>
      <c r="R2539" s="21"/>
    </row>
    <row r="2540" spans="9:18" x14ac:dyDescent="0.25">
      <c r="I2540" s="7"/>
      <c r="J2540" s="7"/>
      <c r="K2540" s="7"/>
      <c r="L2540" s="7"/>
      <c r="M2540" s="7"/>
      <c r="N2540" s="7"/>
      <c r="O2540" s="21"/>
      <c r="P2540" s="21"/>
      <c r="Q2540" s="21"/>
      <c r="R2540" s="21"/>
    </row>
    <row r="2541" spans="9:18" x14ac:dyDescent="0.25">
      <c r="I2541" s="7"/>
      <c r="J2541" s="7"/>
      <c r="K2541" s="7"/>
      <c r="L2541" s="7"/>
      <c r="M2541" s="7"/>
      <c r="N2541" s="7"/>
      <c r="O2541" s="21"/>
      <c r="P2541" s="21"/>
      <c r="Q2541" s="21"/>
      <c r="R2541" s="21"/>
    </row>
    <row r="2542" spans="9:18" x14ac:dyDescent="0.25">
      <c r="I2542" s="7"/>
      <c r="J2542" s="7"/>
      <c r="K2542" s="7"/>
      <c r="L2542" s="7"/>
      <c r="M2542" s="7"/>
      <c r="N2542" s="7"/>
      <c r="O2542" s="21"/>
      <c r="P2542" s="21"/>
      <c r="Q2542" s="21"/>
      <c r="R2542" s="21"/>
    </row>
    <row r="2543" spans="9:18" x14ac:dyDescent="0.25">
      <c r="I2543" s="7"/>
      <c r="J2543" s="7"/>
      <c r="K2543" s="7"/>
      <c r="L2543" s="7"/>
      <c r="M2543" s="7"/>
      <c r="N2543" s="7"/>
      <c r="O2543" s="21"/>
      <c r="P2543" s="21"/>
      <c r="Q2543" s="21"/>
      <c r="R2543" s="21"/>
    </row>
    <row r="2544" spans="9:18" x14ac:dyDescent="0.25">
      <c r="I2544" s="7"/>
      <c r="J2544" s="7"/>
      <c r="K2544" s="7"/>
      <c r="L2544" s="7"/>
      <c r="M2544" s="7"/>
      <c r="N2544" s="7"/>
      <c r="O2544" s="21"/>
      <c r="P2544" s="21"/>
      <c r="Q2544" s="21"/>
      <c r="R2544" s="21"/>
    </row>
    <row r="2545" spans="9:18" x14ac:dyDescent="0.25">
      <c r="I2545" s="7"/>
      <c r="J2545" s="7"/>
      <c r="K2545" s="7"/>
      <c r="L2545" s="7"/>
      <c r="M2545" s="7"/>
      <c r="N2545" s="7"/>
      <c r="O2545" s="21"/>
      <c r="P2545" s="21"/>
      <c r="Q2545" s="21"/>
      <c r="R2545" s="21"/>
    </row>
    <row r="2546" spans="9:18" x14ac:dyDescent="0.25">
      <c r="I2546" s="7"/>
      <c r="J2546" s="7"/>
      <c r="K2546" s="7"/>
      <c r="L2546" s="7"/>
      <c r="M2546" s="7"/>
      <c r="N2546" s="7"/>
      <c r="O2546" s="21"/>
      <c r="P2546" s="21"/>
      <c r="Q2546" s="21"/>
      <c r="R2546" s="21"/>
    </row>
    <row r="2547" spans="9:18" x14ac:dyDescent="0.25">
      <c r="I2547" s="7"/>
      <c r="J2547" s="7"/>
      <c r="K2547" s="7"/>
      <c r="L2547" s="7"/>
      <c r="M2547" s="7"/>
      <c r="N2547" s="7"/>
      <c r="O2547" s="21"/>
      <c r="P2547" s="21"/>
      <c r="Q2547" s="21"/>
      <c r="R2547" s="21"/>
    </row>
    <row r="2548" spans="9:18" x14ac:dyDescent="0.25">
      <c r="I2548" s="7"/>
      <c r="J2548" s="7"/>
      <c r="K2548" s="7"/>
      <c r="L2548" s="7"/>
      <c r="M2548" s="7"/>
      <c r="N2548" s="7"/>
      <c r="O2548" s="21"/>
      <c r="P2548" s="21"/>
      <c r="Q2548" s="21"/>
      <c r="R2548" s="21"/>
    </row>
    <row r="2549" spans="9:18" x14ac:dyDescent="0.25">
      <c r="I2549" s="7"/>
      <c r="J2549" s="7"/>
      <c r="K2549" s="7"/>
      <c r="L2549" s="7"/>
      <c r="M2549" s="7"/>
      <c r="N2549" s="7"/>
      <c r="O2549" s="21"/>
      <c r="P2549" s="21"/>
      <c r="Q2549" s="21"/>
      <c r="R2549" s="21"/>
    </row>
    <row r="2550" spans="9:18" x14ac:dyDescent="0.25">
      <c r="I2550" s="7"/>
      <c r="J2550" s="7"/>
      <c r="K2550" s="7"/>
      <c r="L2550" s="7"/>
      <c r="M2550" s="7"/>
      <c r="N2550" s="7"/>
      <c r="O2550" s="21"/>
      <c r="P2550" s="21"/>
      <c r="Q2550" s="21"/>
      <c r="R2550" s="21"/>
    </row>
    <row r="2551" spans="9:18" x14ac:dyDescent="0.25">
      <c r="I2551" s="7"/>
      <c r="J2551" s="7"/>
      <c r="K2551" s="7"/>
      <c r="L2551" s="7"/>
      <c r="M2551" s="7"/>
      <c r="N2551" s="7"/>
      <c r="O2551" s="21"/>
      <c r="P2551" s="21"/>
      <c r="Q2551" s="21"/>
      <c r="R2551" s="21"/>
    </row>
    <row r="2552" spans="9:18" x14ac:dyDescent="0.25">
      <c r="I2552" s="7"/>
      <c r="J2552" s="7"/>
      <c r="K2552" s="7"/>
      <c r="L2552" s="7"/>
      <c r="M2552" s="7"/>
      <c r="N2552" s="7"/>
      <c r="O2552" s="21"/>
      <c r="P2552" s="21"/>
      <c r="Q2552" s="21"/>
      <c r="R2552" s="21"/>
    </row>
    <row r="2553" spans="9:18" x14ac:dyDescent="0.25">
      <c r="I2553" s="7"/>
      <c r="J2553" s="7"/>
      <c r="K2553" s="7"/>
      <c r="L2553" s="7"/>
      <c r="M2553" s="7"/>
      <c r="N2553" s="7"/>
      <c r="O2553" s="21"/>
      <c r="P2553" s="21"/>
      <c r="Q2553" s="21"/>
      <c r="R2553" s="21"/>
    </row>
    <row r="2554" spans="9:18" x14ac:dyDescent="0.25">
      <c r="I2554" s="7"/>
      <c r="J2554" s="7"/>
      <c r="K2554" s="7"/>
      <c r="L2554" s="7"/>
      <c r="M2554" s="7"/>
      <c r="N2554" s="7"/>
      <c r="O2554" s="21"/>
      <c r="P2554" s="21"/>
      <c r="Q2554" s="21"/>
      <c r="R2554" s="21"/>
    </row>
    <row r="2555" spans="9:18" x14ac:dyDescent="0.25">
      <c r="I2555" s="7"/>
      <c r="J2555" s="7"/>
      <c r="K2555" s="7"/>
      <c r="L2555" s="7"/>
      <c r="M2555" s="7"/>
      <c r="N2555" s="7"/>
      <c r="O2555" s="21"/>
      <c r="P2555" s="21"/>
      <c r="Q2555" s="21"/>
      <c r="R2555" s="21"/>
    </row>
    <row r="2556" spans="9:18" x14ac:dyDescent="0.25">
      <c r="I2556" s="7"/>
      <c r="J2556" s="7"/>
      <c r="K2556" s="7"/>
      <c r="L2556" s="7"/>
      <c r="M2556" s="7"/>
      <c r="N2556" s="7"/>
      <c r="O2556" s="21"/>
      <c r="P2556" s="21"/>
      <c r="Q2556" s="21"/>
      <c r="R2556" s="21"/>
    </row>
    <row r="2557" spans="9:18" x14ac:dyDescent="0.25">
      <c r="I2557" s="7"/>
      <c r="J2557" s="7"/>
      <c r="K2557" s="7"/>
      <c r="L2557" s="7"/>
      <c r="M2557" s="7"/>
      <c r="N2557" s="7"/>
      <c r="O2557" s="21"/>
      <c r="P2557" s="21"/>
      <c r="Q2557" s="21"/>
      <c r="R2557" s="21"/>
    </row>
    <row r="2558" spans="9:18" x14ac:dyDescent="0.25">
      <c r="I2558" s="7"/>
      <c r="J2558" s="7"/>
      <c r="K2558" s="7"/>
      <c r="L2558" s="7"/>
      <c r="M2558" s="7"/>
      <c r="N2558" s="7"/>
      <c r="O2558" s="21"/>
      <c r="P2558" s="21"/>
      <c r="Q2558" s="21"/>
      <c r="R2558" s="21"/>
    </row>
    <row r="2559" spans="9:18" x14ac:dyDescent="0.25">
      <c r="I2559" s="7"/>
      <c r="J2559" s="7"/>
      <c r="K2559" s="7"/>
      <c r="L2559" s="7"/>
      <c r="M2559" s="7"/>
      <c r="N2559" s="7"/>
      <c r="O2559" s="21"/>
      <c r="P2559" s="21"/>
      <c r="Q2559" s="21"/>
      <c r="R2559" s="21"/>
    </row>
    <row r="2560" spans="9:18" x14ac:dyDescent="0.25">
      <c r="I2560" s="7"/>
      <c r="J2560" s="7"/>
      <c r="K2560" s="7"/>
      <c r="L2560" s="7"/>
      <c r="M2560" s="7"/>
      <c r="N2560" s="7"/>
      <c r="O2560" s="21"/>
      <c r="P2560" s="21"/>
      <c r="Q2560" s="21"/>
      <c r="R2560" s="21"/>
    </row>
    <row r="2561" spans="9:18" x14ac:dyDescent="0.25">
      <c r="I2561" s="7"/>
      <c r="J2561" s="7"/>
      <c r="K2561" s="7"/>
      <c r="L2561" s="7"/>
      <c r="M2561" s="7"/>
      <c r="N2561" s="7"/>
      <c r="O2561" s="21"/>
      <c r="P2561" s="21"/>
      <c r="Q2561" s="21"/>
      <c r="R2561" s="21"/>
    </row>
    <row r="2562" spans="9:18" x14ac:dyDescent="0.25">
      <c r="I2562" s="7"/>
      <c r="J2562" s="7"/>
      <c r="K2562" s="7"/>
      <c r="L2562" s="7"/>
      <c r="M2562" s="7"/>
      <c r="N2562" s="7"/>
      <c r="O2562" s="21"/>
      <c r="P2562" s="21"/>
      <c r="Q2562" s="21"/>
      <c r="R2562" s="21"/>
    </row>
    <row r="2563" spans="9:18" x14ac:dyDescent="0.25">
      <c r="I2563" s="7"/>
      <c r="J2563" s="7"/>
      <c r="K2563" s="7"/>
      <c r="L2563" s="7"/>
      <c r="M2563" s="7"/>
      <c r="N2563" s="7"/>
      <c r="O2563" s="21"/>
      <c r="P2563" s="21"/>
      <c r="Q2563" s="21"/>
      <c r="R2563" s="21"/>
    </row>
    <row r="2564" spans="9:18" x14ac:dyDescent="0.25">
      <c r="I2564" s="7"/>
      <c r="J2564" s="7"/>
      <c r="K2564" s="7"/>
      <c r="L2564" s="7"/>
      <c r="M2564" s="7"/>
      <c r="N2564" s="7"/>
      <c r="O2564" s="21"/>
      <c r="P2564" s="21"/>
      <c r="Q2564" s="21"/>
      <c r="R2564" s="21"/>
    </row>
    <row r="2565" spans="9:18" x14ac:dyDescent="0.25">
      <c r="I2565" s="7"/>
      <c r="J2565" s="7"/>
      <c r="K2565" s="7"/>
      <c r="L2565" s="7"/>
      <c r="M2565" s="7"/>
      <c r="N2565" s="7"/>
      <c r="O2565" s="21"/>
      <c r="P2565" s="21"/>
      <c r="Q2565" s="21"/>
      <c r="R2565" s="21"/>
    </row>
    <row r="2566" spans="9:18" x14ac:dyDescent="0.25">
      <c r="I2566" s="7"/>
      <c r="J2566" s="7"/>
      <c r="K2566" s="7"/>
      <c r="L2566" s="7"/>
      <c r="M2566" s="7"/>
      <c r="N2566" s="7"/>
      <c r="O2566" s="21"/>
      <c r="P2566" s="21"/>
      <c r="Q2566" s="21"/>
      <c r="R2566" s="21"/>
    </row>
    <row r="2567" spans="9:18" x14ac:dyDescent="0.25">
      <c r="I2567" s="7"/>
      <c r="J2567" s="7"/>
      <c r="K2567" s="7"/>
      <c r="L2567" s="7"/>
      <c r="M2567" s="7"/>
      <c r="N2567" s="7"/>
      <c r="O2567" s="21"/>
      <c r="P2567" s="21"/>
      <c r="Q2567" s="21"/>
      <c r="R2567" s="21"/>
    </row>
    <row r="2568" spans="9:18" x14ac:dyDescent="0.25">
      <c r="I2568" s="7"/>
      <c r="J2568" s="7"/>
      <c r="K2568" s="7"/>
      <c r="L2568" s="7"/>
      <c r="M2568" s="7"/>
      <c r="N2568" s="7"/>
      <c r="O2568" s="21"/>
      <c r="P2568" s="21"/>
      <c r="Q2568" s="21"/>
      <c r="R2568" s="21"/>
    </row>
    <row r="2569" spans="9:18" x14ac:dyDescent="0.25">
      <c r="I2569" s="7"/>
      <c r="J2569" s="7"/>
      <c r="K2569" s="7"/>
      <c r="L2569" s="7"/>
      <c r="M2569" s="7"/>
      <c r="N2569" s="7"/>
      <c r="O2569" s="21"/>
      <c r="P2569" s="21"/>
      <c r="Q2569" s="21"/>
      <c r="R2569" s="21"/>
    </row>
    <row r="2570" spans="9:18" x14ac:dyDescent="0.25">
      <c r="I2570" s="7"/>
      <c r="J2570" s="7"/>
      <c r="K2570" s="7"/>
      <c r="L2570" s="7"/>
      <c r="M2570" s="7"/>
      <c r="N2570" s="7"/>
      <c r="O2570" s="21"/>
      <c r="P2570" s="21"/>
      <c r="Q2570" s="21"/>
      <c r="R2570" s="21"/>
    </row>
    <row r="2571" spans="9:18" x14ac:dyDescent="0.25">
      <c r="I2571" s="7"/>
      <c r="J2571" s="7"/>
      <c r="K2571" s="7"/>
      <c r="L2571" s="7"/>
      <c r="M2571" s="7"/>
      <c r="N2571" s="7"/>
      <c r="O2571" s="21"/>
      <c r="P2571" s="21"/>
      <c r="Q2571" s="21"/>
      <c r="R2571" s="21"/>
    </row>
    <row r="2572" spans="9:18" x14ac:dyDescent="0.25">
      <c r="I2572" s="7"/>
      <c r="J2572" s="7"/>
      <c r="K2572" s="7"/>
      <c r="L2572" s="7"/>
      <c r="M2572" s="7"/>
      <c r="N2572" s="7"/>
      <c r="O2572" s="21"/>
      <c r="P2572" s="21"/>
      <c r="Q2572" s="21"/>
      <c r="R2572" s="21"/>
    </row>
    <row r="2573" spans="9:18" x14ac:dyDescent="0.25">
      <c r="I2573" s="7"/>
      <c r="J2573" s="7"/>
      <c r="K2573" s="7"/>
      <c r="L2573" s="7"/>
      <c r="M2573" s="7"/>
      <c r="N2573" s="7"/>
      <c r="O2573" s="21"/>
      <c r="P2573" s="21"/>
      <c r="Q2573" s="21"/>
      <c r="R2573" s="21"/>
    </row>
    <row r="2574" spans="9:18" x14ac:dyDescent="0.25">
      <c r="I2574" s="7"/>
      <c r="J2574" s="7"/>
      <c r="K2574" s="7"/>
      <c r="L2574" s="7"/>
      <c r="M2574" s="7"/>
      <c r="N2574" s="7"/>
      <c r="O2574" s="21"/>
      <c r="P2574" s="21"/>
      <c r="Q2574" s="21"/>
      <c r="R2574" s="21"/>
    </row>
    <row r="2575" spans="9:18" x14ac:dyDescent="0.25">
      <c r="I2575" s="7"/>
      <c r="J2575" s="7"/>
      <c r="K2575" s="7"/>
      <c r="L2575" s="7"/>
      <c r="M2575" s="7"/>
      <c r="N2575" s="7"/>
      <c r="O2575" s="21"/>
      <c r="P2575" s="21"/>
      <c r="Q2575" s="21"/>
      <c r="R2575" s="21"/>
    </row>
    <row r="2576" spans="9:18" x14ac:dyDescent="0.25">
      <c r="I2576" s="7"/>
      <c r="J2576" s="7"/>
      <c r="K2576" s="7"/>
      <c r="L2576" s="7"/>
      <c r="M2576" s="7"/>
      <c r="N2576" s="7"/>
      <c r="O2576" s="21"/>
      <c r="P2576" s="21"/>
      <c r="Q2576" s="21"/>
      <c r="R2576" s="21"/>
    </row>
    <row r="2577" spans="9:18" x14ac:dyDescent="0.25">
      <c r="I2577" s="7"/>
      <c r="J2577" s="7"/>
      <c r="K2577" s="7"/>
      <c r="L2577" s="7"/>
      <c r="M2577" s="7"/>
      <c r="N2577" s="7"/>
      <c r="O2577" s="21"/>
      <c r="P2577" s="21"/>
      <c r="Q2577" s="21"/>
      <c r="R2577" s="21"/>
    </row>
    <row r="2578" spans="9:18" x14ac:dyDescent="0.25">
      <c r="I2578" s="7"/>
      <c r="J2578" s="7"/>
      <c r="K2578" s="7"/>
      <c r="L2578" s="7"/>
      <c r="M2578" s="7"/>
      <c r="N2578" s="7"/>
      <c r="O2578" s="21"/>
      <c r="P2578" s="21"/>
      <c r="Q2578" s="21"/>
      <c r="R2578" s="21"/>
    </row>
    <row r="2579" spans="9:18" x14ac:dyDescent="0.25">
      <c r="I2579" s="7"/>
      <c r="J2579" s="7"/>
      <c r="K2579" s="7"/>
      <c r="L2579" s="7"/>
      <c r="M2579" s="7"/>
      <c r="N2579" s="7"/>
      <c r="O2579" s="21"/>
      <c r="P2579" s="21"/>
      <c r="Q2579" s="21"/>
      <c r="R2579" s="21"/>
    </row>
    <row r="2580" spans="9:18" x14ac:dyDescent="0.25">
      <c r="I2580" s="7"/>
      <c r="J2580" s="7"/>
      <c r="K2580" s="7"/>
      <c r="L2580" s="7"/>
      <c r="M2580" s="7"/>
      <c r="N2580" s="7"/>
      <c r="O2580" s="21"/>
      <c r="P2580" s="21"/>
      <c r="Q2580" s="21"/>
      <c r="R2580" s="21"/>
    </row>
    <row r="2581" spans="9:18" x14ac:dyDescent="0.25">
      <c r="I2581" s="7"/>
      <c r="J2581" s="7"/>
      <c r="K2581" s="7"/>
      <c r="L2581" s="7"/>
      <c r="M2581" s="7"/>
      <c r="N2581" s="7"/>
      <c r="O2581" s="21"/>
      <c r="P2581" s="21"/>
      <c r="Q2581" s="21"/>
      <c r="R2581" s="21"/>
    </row>
    <row r="2582" spans="9:18" x14ac:dyDescent="0.25">
      <c r="I2582" s="7"/>
      <c r="J2582" s="7"/>
      <c r="K2582" s="7"/>
      <c r="L2582" s="7"/>
      <c r="M2582" s="7"/>
      <c r="N2582" s="7"/>
      <c r="O2582" s="21"/>
      <c r="P2582" s="21"/>
      <c r="Q2582" s="21"/>
      <c r="R2582" s="21"/>
    </row>
    <row r="2583" spans="9:18" x14ac:dyDescent="0.25">
      <c r="I2583" s="7"/>
      <c r="J2583" s="7"/>
      <c r="K2583" s="7"/>
      <c r="L2583" s="7"/>
      <c r="M2583" s="7"/>
      <c r="N2583" s="7"/>
      <c r="O2583" s="21"/>
      <c r="P2583" s="21"/>
      <c r="Q2583" s="21"/>
      <c r="R2583" s="21"/>
    </row>
    <row r="2584" spans="9:18" x14ac:dyDescent="0.25">
      <c r="I2584" s="7"/>
      <c r="J2584" s="7"/>
      <c r="K2584" s="7"/>
      <c r="L2584" s="7"/>
      <c r="M2584" s="7"/>
      <c r="N2584" s="7"/>
      <c r="O2584" s="21"/>
      <c r="P2584" s="21"/>
      <c r="Q2584" s="21"/>
      <c r="R2584" s="21"/>
    </row>
    <row r="2585" spans="9:18" x14ac:dyDescent="0.25">
      <c r="I2585" s="7"/>
      <c r="J2585" s="7"/>
      <c r="K2585" s="7"/>
      <c r="L2585" s="7"/>
      <c r="M2585" s="7"/>
      <c r="N2585" s="7"/>
      <c r="O2585" s="21"/>
      <c r="P2585" s="21"/>
      <c r="Q2585" s="21"/>
      <c r="R2585" s="21"/>
    </row>
    <row r="2586" spans="9:18" x14ac:dyDescent="0.25">
      <c r="I2586" s="7"/>
      <c r="J2586" s="7"/>
      <c r="K2586" s="7"/>
      <c r="L2586" s="7"/>
      <c r="M2586" s="7"/>
      <c r="N2586" s="7"/>
      <c r="O2586" s="21"/>
      <c r="P2586" s="21"/>
      <c r="Q2586" s="21"/>
      <c r="R2586" s="21"/>
    </row>
    <row r="2587" spans="9:18" x14ac:dyDescent="0.25">
      <c r="I2587" s="7"/>
      <c r="J2587" s="7"/>
      <c r="K2587" s="7"/>
      <c r="L2587" s="7"/>
      <c r="M2587" s="7"/>
      <c r="N2587" s="7"/>
      <c r="O2587" s="21"/>
      <c r="P2587" s="21"/>
      <c r="Q2587" s="21"/>
      <c r="R2587" s="21"/>
    </row>
    <row r="2588" spans="9:18" x14ac:dyDescent="0.25">
      <c r="I2588" s="7"/>
      <c r="J2588" s="7"/>
      <c r="K2588" s="7"/>
      <c r="L2588" s="7"/>
      <c r="M2588" s="7"/>
      <c r="N2588" s="7"/>
      <c r="O2588" s="21"/>
      <c r="P2588" s="21"/>
      <c r="Q2588" s="21"/>
      <c r="R2588" s="21"/>
    </row>
    <row r="2589" spans="9:18" x14ac:dyDescent="0.25">
      <c r="I2589" s="7"/>
      <c r="J2589" s="7"/>
      <c r="K2589" s="7"/>
      <c r="L2589" s="7"/>
      <c r="M2589" s="7"/>
      <c r="N2589" s="7"/>
      <c r="O2589" s="21"/>
      <c r="P2589" s="21"/>
      <c r="Q2589" s="21"/>
      <c r="R2589" s="21"/>
    </row>
    <row r="2590" spans="9:18" x14ac:dyDescent="0.25">
      <c r="I2590" s="7"/>
      <c r="J2590" s="7"/>
      <c r="K2590" s="7"/>
      <c r="L2590" s="7"/>
      <c r="M2590" s="7"/>
      <c r="N2590" s="7"/>
      <c r="O2590" s="21"/>
      <c r="P2590" s="21"/>
      <c r="Q2590" s="21"/>
      <c r="R2590" s="21"/>
    </row>
    <row r="2591" spans="9:18" x14ac:dyDescent="0.25">
      <c r="I2591" s="7"/>
      <c r="J2591" s="7"/>
      <c r="K2591" s="7"/>
      <c r="L2591" s="7"/>
      <c r="M2591" s="7"/>
      <c r="N2591" s="7"/>
      <c r="O2591" s="21"/>
      <c r="P2591" s="21"/>
      <c r="Q2591" s="21"/>
      <c r="R2591" s="21"/>
    </row>
    <row r="2592" spans="9:18" x14ac:dyDescent="0.25">
      <c r="I2592" s="7"/>
      <c r="J2592" s="7"/>
      <c r="K2592" s="7"/>
      <c r="L2592" s="7"/>
      <c r="M2592" s="7"/>
      <c r="N2592" s="7"/>
      <c r="O2592" s="21"/>
      <c r="P2592" s="21"/>
      <c r="Q2592" s="21"/>
      <c r="R2592" s="21"/>
    </row>
    <row r="2593" spans="9:18" x14ac:dyDescent="0.25">
      <c r="I2593" s="7"/>
      <c r="J2593" s="7"/>
      <c r="K2593" s="7"/>
      <c r="L2593" s="7"/>
      <c r="M2593" s="7"/>
      <c r="N2593" s="7"/>
      <c r="O2593" s="21"/>
      <c r="P2593" s="21"/>
      <c r="Q2593" s="21"/>
      <c r="R2593" s="21"/>
    </row>
    <row r="2594" spans="9:18" x14ac:dyDescent="0.25">
      <c r="I2594" s="7"/>
      <c r="J2594" s="7"/>
      <c r="K2594" s="7"/>
      <c r="L2594" s="7"/>
      <c r="M2594" s="7"/>
      <c r="N2594" s="7"/>
      <c r="O2594" s="21"/>
      <c r="P2594" s="21"/>
      <c r="Q2594" s="21"/>
      <c r="R2594" s="21"/>
    </row>
    <row r="2595" spans="9:18" x14ac:dyDescent="0.25">
      <c r="I2595" s="7"/>
      <c r="J2595" s="7"/>
      <c r="K2595" s="7"/>
      <c r="L2595" s="7"/>
      <c r="M2595" s="7"/>
      <c r="N2595" s="7"/>
      <c r="O2595" s="21"/>
      <c r="P2595" s="21"/>
      <c r="Q2595" s="21"/>
      <c r="R2595" s="21"/>
    </row>
    <row r="2596" spans="9:18" x14ac:dyDescent="0.25">
      <c r="I2596" s="7"/>
      <c r="J2596" s="7"/>
      <c r="K2596" s="7"/>
      <c r="L2596" s="7"/>
      <c r="M2596" s="7"/>
      <c r="N2596" s="7"/>
      <c r="O2596" s="21"/>
      <c r="P2596" s="21"/>
      <c r="Q2596" s="21"/>
      <c r="R2596" s="21"/>
    </row>
    <row r="2597" spans="9:18" x14ac:dyDescent="0.25">
      <c r="I2597" s="7"/>
      <c r="J2597" s="7"/>
      <c r="K2597" s="7"/>
      <c r="L2597" s="7"/>
      <c r="M2597" s="7"/>
      <c r="N2597" s="7"/>
      <c r="O2597" s="21"/>
      <c r="P2597" s="21"/>
      <c r="Q2597" s="21"/>
      <c r="R2597" s="21"/>
    </row>
    <row r="2598" spans="9:18" x14ac:dyDescent="0.25">
      <c r="I2598" s="7"/>
      <c r="J2598" s="7"/>
      <c r="K2598" s="7"/>
      <c r="L2598" s="7"/>
      <c r="M2598" s="7"/>
      <c r="N2598" s="7"/>
      <c r="O2598" s="21"/>
      <c r="P2598" s="21"/>
      <c r="Q2598" s="21"/>
      <c r="R2598" s="21"/>
    </row>
    <row r="2599" spans="9:18" x14ac:dyDescent="0.25">
      <c r="I2599" s="7"/>
      <c r="J2599" s="7"/>
      <c r="K2599" s="7"/>
      <c r="L2599" s="7"/>
      <c r="M2599" s="7"/>
      <c r="N2599" s="7"/>
      <c r="O2599" s="21"/>
      <c r="P2599" s="21"/>
      <c r="Q2599" s="21"/>
      <c r="R2599" s="21"/>
    </row>
    <row r="2600" spans="9:18" x14ac:dyDescent="0.25">
      <c r="I2600" s="7"/>
      <c r="J2600" s="7"/>
      <c r="K2600" s="7"/>
      <c r="L2600" s="7"/>
      <c r="M2600" s="7"/>
      <c r="N2600" s="7"/>
      <c r="O2600" s="21"/>
      <c r="P2600" s="21"/>
      <c r="Q2600" s="21"/>
      <c r="R2600" s="21"/>
    </row>
    <row r="2601" spans="9:18" x14ac:dyDescent="0.25">
      <c r="I2601" s="7"/>
      <c r="J2601" s="7"/>
      <c r="K2601" s="7"/>
      <c r="L2601" s="7"/>
      <c r="M2601" s="7"/>
      <c r="N2601" s="7"/>
      <c r="O2601" s="21"/>
      <c r="P2601" s="21"/>
      <c r="Q2601" s="21"/>
      <c r="R2601" s="21"/>
    </row>
    <row r="2602" spans="9:18" x14ac:dyDescent="0.25">
      <c r="I2602" s="7"/>
      <c r="J2602" s="7"/>
      <c r="K2602" s="7"/>
      <c r="L2602" s="7"/>
      <c r="M2602" s="7"/>
      <c r="N2602" s="7"/>
      <c r="O2602" s="21"/>
      <c r="P2602" s="21"/>
      <c r="Q2602" s="21"/>
      <c r="R2602" s="21"/>
    </row>
    <row r="2603" spans="9:18" x14ac:dyDescent="0.25">
      <c r="I2603" s="7"/>
      <c r="J2603" s="7"/>
      <c r="K2603" s="7"/>
      <c r="L2603" s="7"/>
      <c r="M2603" s="7"/>
      <c r="N2603" s="7"/>
      <c r="O2603" s="21"/>
      <c r="P2603" s="21"/>
      <c r="Q2603" s="21"/>
      <c r="R2603" s="21"/>
    </row>
    <row r="2604" spans="9:18" x14ac:dyDescent="0.25">
      <c r="I2604" s="7"/>
      <c r="J2604" s="7"/>
      <c r="K2604" s="7"/>
      <c r="L2604" s="7"/>
      <c r="M2604" s="7"/>
      <c r="N2604" s="7"/>
      <c r="O2604" s="21"/>
      <c r="P2604" s="21"/>
      <c r="Q2604" s="21"/>
      <c r="R2604" s="21"/>
    </row>
    <row r="2605" spans="9:18" x14ac:dyDescent="0.25">
      <c r="I2605" s="7"/>
      <c r="J2605" s="7"/>
      <c r="K2605" s="7"/>
      <c r="L2605" s="7"/>
      <c r="M2605" s="7"/>
      <c r="N2605" s="7"/>
      <c r="O2605" s="21"/>
      <c r="P2605" s="21"/>
      <c r="Q2605" s="21"/>
      <c r="R2605" s="21"/>
    </row>
    <row r="2606" spans="9:18" x14ac:dyDescent="0.25">
      <c r="I2606" s="7"/>
      <c r="J2606" s="7"/>
      <c r="K2606" s="7"/>
      <c r="L2606" s="7"/>
      <c r="M2606" s="7"/>
      <c r="N2606" s="7"/>
      <c r="O2606" s="21"/>
      <c r="P2606" s="21"/>
      <c r="Q2606" s="21"/>
      <c r="R2606" s="21"/>
    </row>
    <row r="2607" spans="9:18" x14ac:dyDescent="0.25">
      <c r="I2607" s="7"/>
      <c r="J2607" s="7"/>
      <c r="K2607" s="7"/>
      <c r="L2607" s="7"/>
      <c r="M2607" s="7"/>
      <c r="N2607" s="7"/>
      <c r="O2607" s="21"/>
      <c r="P2607" s="21"/>
      <c r="Q2607" s="21"/>
      <c r="R2607" s="21"/>
    </row>
    <row r="2608" spans="9:18" x14ac:dyDescent="0.25">
      <c r="I2608" s="7"/>
      <c r="J2608" s="7"/>
      <c r="K2608" s="7"/>
      <c r="L2608" s="7"/>
      <c r="M2608" s="7"/>
      <c r="N2608" s="7"/>
      <c r="O2608" s="21"/>
      <c r="P2608" s="21"/>
      <c r="Q2608" s="21"/>
      <c r="R2608" s="21"/>
    </row>
    <row r="2609" spans="9:18" x14ac:dyDescent="0.25">
      <c r="I2609" s="7"/>
      <c r="J2609" s="7"/>
      <c r="K2609" s="7"/>
      <c r="L2609" s="7"/>
      <c r="M2609" s="7"/>
      <c r="N2609" s="7"/>
      <c r="O2609" s="21"/>
      <c r="P2609" s="21"/>
      <c r="Q2609" s="21"/>
      <c r="R2609" s="21"/>
    </row>
    <row r="2610" spans="9:18" x14ac:dyDescent="0.25">
      <c r="I2610" s="7"/>
      <c r="J2610" s="7"/>
      <c r="K2610" s="7"/>
      <c r="L2610" s="7"/>
      <c r="M2610" s="7"/>
      <c r="N2610" s="7"/>
      <c r="O2610" s="21"/>
      <c r="P2610" s="21"/>
      <c r="Q2610" s="21"/>
      <c r="R2610" s="21"/>
    </row>
    <row r="2611" spans="9:18" x14ac:dyDescent="0.25">
      <c r="I2611" s="7"/>
      <c r="J2611" s="7"/>
      <c r="K2611" s="7"/>
      <c r="L2611" s="7"/>
      <c r="M2611" s="7"/>
      <c r="N2611" s="7"/>
      <c r="O2611" s="21"/>
      <c r="P2611" s="21"/>
      <c r="Q2611" s="21"/>
      <c r="R2611" s="21"/>
    </row>
    <row r="2612" spans="9:18" x14ac:dyDescent="0.25">
      <c r="I2612" s="7"/>
      <c r="J2612" s="7"/>
      <c r="K2612" s="7"/>
      <c r="L2612" s="7"/>
      <c r="M2612" s="7"/>
      <c r="N2612" s="7"/>
      <c r="O2612" s="21"/>
      <c r="P2612" s="21"/>
      <c r="Q2612" s="21"/>
      <c r="R2612" s="21"/>
    </row>
    <row r="2613" spans="9:18" x14ac:dyDescent="0.25">
      <c r="I2613" s="7"/>
      <c r="J2613" s="7"/>
      <c r="K2613" s="7"/>
      <c r="L2613" s="7"/>
      <c r="M2613" s="7"/>
      <c r="N2613" s="7"/>
      <c r="O2613" s="21"/>
      <c r="P2613" s="21"/>
      <c r="Q2613" s="21"/>
      <c r="R2613" s="21"/>
    </row>
    <row r="2614" spans="9:18" x14ac:dyDescent="0.25">
      <c r="I2614" s="7"/>
      <c r="J2614" s="7"/>
      <c r="K2614" s="7"/>
      <c r="L2614" s="7"/>
      <c r="M2614" s="7"/>
      <c r="N2614" s="7"/>
      <c r="O2614" s="21"/>
      <c r="P2614" s="21"/>
      <c r="Q2614" s="21"/>
      <c r="R2614" s="21"/>
    </row>
    <row r="2615" spans="9:18" x14ac:dyDescent="0.25">
      <c r="I2615" s="7"/>
      <c r="J2615" s="7"/>
      <c r="K2615" s="7"/>
      <c r="L2615" s="7"/>
      <c r="M2615" s="7"/>
      <c r="N2615" s="7"/>
      <c r="O2615" s="21"/>
      <c r="P2615" s="21"/>
      <c r="Q2615" s="21"/>
      <c r="R2615" s="21"/>
    </row>
    <row r="2616" spans="9:18" x14ac:dyDescent="0.25">
      <c r="I2616" s="7"/>
      <c r="J2616" s="7"/>
      <c r="K2616" s="7"/>
      <c r="L2616" s="7"/>
      <c r="M2616" s="7"/>
      <c r="N2616" s="7"/>
      <c r="O2616" s="21"/>
      <c r="P2616" s="21"/>
      <c r="Q2616" s="21"/>
      <c r="R2616" s="21"/>
    </row>
    <row r="2617" spans="9:18" x14ac:dyDescent="0.25">
      <c r="I2617" s="7"/>
      <c r="J2617" s="7"/>
      <c r="K2617" s="7"/>
      <c r="L2617" s="7"/>
      <c r="M2617" s="7"/>
      <c r="N2617" s="7"/>
      <c r="O2617" s="21"/>
      <c r="P2617" s="21"/>
      <c r="Q2617" s="21"/>
      <c r="R2617" s="21"/>
    </row>
    <row r="2618" spans="9:18" x14ac:dyDescent="0.25">
      <c r="I2618" s="7"/>
      <c r="J2618" s="7"/>
      <c r="K2618" s="7"/>
      <c r="L2618" s="7"/>
      <c r="M2618" s="7"/>
      <c r="N2618" s="7"/>
      <c r="O2618" s="21"/>
      <c r="P2618" s="21"/>
      <c r="Q2618" s="21"/>
      <c r="R2618" s="21"/>
    </row>
    <row r="2619" spans="9:18" x14ac:dyDescent="0.25">
      <c r="I2619" s="7"/>
      <c r="J2619" s="7"/>
      <c r="K2619" s="7"/>
      <c r="L2619" s="7"/>
      <c r="M2619" s="7"/>
      <c r="N2619" s="7"/>
      <c r="O2619" s="21"/>
      <c r="P2619" s="21"/>
      <c r="Q2619" s="21"/>
      <c r="R2619" s="21"/>
    </row>
    <row r="2620" spans="9:18" x14ac:dyDescent="0.25">
      <c r="I2620" s="7"/>
      <c r="J2620" s="7"/>
      <c r="K2620" s="7"/>
      <c r="L2620" s="7"/>
      <c r="M2620" s="7"/>
      <c r="N2620" s="7"/>
      <c r="O2620" s="21"/>
      <c r="P2620" s="21"/>
      <c r="Q2620" s="21"/>
      <c r="R2620" s="21"/>
    </row>
    <row r="2621" spans="9:18" x14ac:dyDescent="0.25">
      <c r="I2621" s="7"/>
      <c r="J2621" s="7"/>
      <c r="K2621" s="7"/>
      <c r="L2621" s="7"/>
      <c r="M2621" s="7"/>
      <c r="N2621" s="7"/>
      <c r="O2621" s="21"/>
      <c r="P2621" s="21"/>
      <c r="Q2621" s="21"/>
      <c r="R2621" s="21"/>
    </row>
    <row r="2622" spans="9:18" x14ac:dyDescent="0.25">
      <c r="I2622" s="7"/>
      <c r="J2622" s="7"/>
      <c r="K2622" s="7"/>
      <c r="L2622" s="7"/>
      <c r="M2622" s="7"/>
      <c r="N2622" s="7"/>
      <c r="O2622" s="21"/>
      <c r="P2622" s="21"/>
      <c r="Q2622" s="21"/>
      <c r="R2622" s="21"/>
    </row>
    <row r="2623" spans="9:18" x14ac:dyDescent="0.25">
      <c r="I2623" s="7"/>
      <c r="J2623" s="7"/>
      <c r="K2623" s="7"/>
      <c r="L2623" s="7"/>
      <c r="M2623" s="7"/>
      <c r="N2623" s="7"/>
      <c r="O2623" s="21"/>
      <c r="P2623" s="21"/>
      <c r="Q2623" s="21"/>
      <c r="R2623" s="21"/>
    </row>
    <row r="2624" spans="9:18" x14ac:dyDescent="0.25">
      <c r="I2624" s="7"/>
      <c r="J2624" s="7"/>
      <c r="K2624" s="7"/>
      <c r="L2624" s="7"/>
      <c r="M2624" s="7"/>
      <c r="N2624" s="7"/>
      <c r="O2624" s="21"/>
      <c r="P2624" s="21"/>
      <c r="Q2624" s="21"/>
      <c r="R2624" s="21"/>
    </row>
    <row r="2625" spans="9:18" x14ac:dyDescent="0.25">
      <c r="I2625" s="7"/>
      <c r="J2625" s="7"/>
      <c r="K2625" s="7"/>
      <c r="L2625" s="7"/>
      <c r="M2625" s="7"/>
      <c r="N2625" s="7"/>
      <c r="O2625" s="21"/>
      <c r="P2625" s="21"/>
      <c r="Q2625" s="21"/>
      <c r="R2625" s="21"/>
    </row>
    <row r="2626" spans="9:18" x14ac:dyDescent="0.25">
      <c r="I2626" s="7"/>
      <c r="J2626" s="7"/>
      <c r="K2626" s="7"/>
      <c r="L2626" s="7"/>
      <c r="M2626" s="7"/>
      <c r="N2626" s="7"/>
      <c r="O2626" s="21"/>
      <c r="P2626" s="21"/>
      <c r="Q2626" s="21"/>
      <c r="R2626" s="21"/>
    </row>
    <row r="2627" spans="9:18" x14ac:dyDescent="0.25">
      <c r="I2627" s="7"/>
      <c r="J2627" s="7"/>
      <c r="K2627" s="7"/>
      <c r="L2627" s="7"/>
      <c r="M2627" s="7"/>
      <c r="N2627" s="7"/>
      <c r="O2627" s="21"/>
      <c r="P2627" s="21"/>
      <c r="Q2627" s="21"/>
      <c r="R2627" s="21"/>
    </row>
    <row r="2628" spans="9:18" x14ac:dyDescent="0.25">
      <c r="I2628" s="7"/>
      <c r="J2628" s="7"/>
      <c r="K2628" s="7"/>
      <c r="L2628" s="7"/>
      <c r="M2628" s="7"/>
      <c r="N2628" s="7"/>
      <c r="O2628" s="21"/>
      <c r="P2628" s="21"/>
      <c r="Q2628" s="21"/>
      <c r="R2628" s="21"/>
    </row>
    <row r="2629" spans="9:18" x14ac:dyDescent="0.25">
      <c r="I2629" s="7"/>
      <c r="J2629" s="7"/>
      <c r="K2629" s="7"/>
      <c r="L2629" s="7"/>
      <c r="M2629" s="7"/>
      <c r="N2629" s="7"/>
      <c r="O2629" s="21"/>
      <c r="P2629" s="21"/>
      <c r="Q2629" s="21"/>
      <c r="R2629" s="21"/>
    </row>
    <row r="2630" spans="9:18" x14ac:dyDescent="0.25">
      <c r="I2630" s="7"/>
      <c r="J2630" s="7"/>
      <c r="K2630" s="7"/>
      <c r="L2630" s="7"/>
      <c r="M2630" s="7"/>
      <c r="N2630" s="7"/>
      <c r="O2630" s="21"/>
      <c r="P2630" s="21"/>
      <c r="Q2630" s="21"/>
      <c r="R2630" s="21"/>
    </row>
    <row r="2631" spans="9:18" x14ac:dyDescent="0.25">
      <c r="I2631" s="7"/>
      <c r="J2631" s="7"/>
      <c r="K2631" s="7"/>
      <c r="L2631" s="7"/>
      <c r="M2631" s="7"/>
      <c r="N2631" s="7"/>
      <c r="O2631" s="21"/>
      <c r="P2631" s="21"/>
      <c r="Q2631" s="21"/>
      <c r="R2631" s="21"/>
    </row>
    <row r="2632" spans="9:18" x14ac:dyDescent="0.25">
      <c r="I2632" s="7"/>
      <c r="J2632" s="7"/>
      <c r="K2632" s="7"/>
      <c r="L2632" s="7"/>
      <c r="M2632" s="7"/>
      <c r="N2632" s="7"/>
      <c r="O2632" s="21"/>
      <c r="P2632" s="21"/>
      <c r="Q2632" s="21"/>
      <c r="R2632" s="21"/>
    </row>
    <row r="2633" spans="9:18" x14ac:dyDescent="0.25">
      <c r="I2633" s="7"/>
      <c r="J2633" s="7"/>
      <c r="K2633" s="7"/>
      <c r="L2633" s="7"/>
      <c r="M2633" s="7"/>
      <c r="N2633" s="7"/>
      <c r="O2633" s="21"/>
      <c r="P2633" s="21"/>
      <c r="Q2633" s="21"/>
      <c r="R2633" s="21"/>
    </row>
    <row r="2634" spans="9:18" x14ac:dyDescent="0.25">
      <c r="I2634" s="7"/>
      <c r="J2634" s="7"/>
      <c r="K2634" s="7"/>
      <c r="L2634" s="7"/>
      <c r="M2634" s="7"/>
      <c r="N2634" s="7"/>
      <c r="O2634" s="21"/>
      <c r="P2634" s="21"/>
      <c r="Q2634" s="21"/>
      <c r="R2634" s="21"/>
    </row>
    <row r="2635" spans="9:18" x14ac:dyDescent="0.25">
      <c r="I2635" s="7"/>
      <c r="J2635" s="7"/>
      <c r="K2635" s="7"/>
      <c r="L2635" s="7"/>
      <c r="M2635" s="7"/>
      <c r="N2635" s="7"/>
      <c r="O2635" s="21"/>
      <c r="P2635" s="21"/>
      <c r="Q2635" s="21"/>
      <c r="R2635" s="21"/>
    </row>
    <row r="2636" spans="9:18" x14ac:dyDescent="0.25">
      <c r="I2636" s="7"/>
      <c r="J2636" s="7"/>
      <c r="K2636" s="7"/>
      <c r="L2636" s="7"/>
      <c r="M2636" s="7"/>
      <c r="N2636" s="7"/>
      <c r="O2636" s="21"/>
      <c r="P2636" s="21"/>
      <c r="Q2636" s="21"/>
      <c r="R2636" s="21"/>
    </row>
    <row r="2637" spans="9:18" x14ac:dyDescent="0.25">
      <c r="I2637" s="7"/>
      <c r="J2637" s="7"/>
      <c r="K2637" s="7"/>
      <c r="L2637" s="7"/>
      <c r="M2637" s="7"/>
      <c r="N2637" s="7"/>
      <c r="O2637" s="21"/>
      <c r="P2637" s="21"/>
      <c r="Q2637" s="21"/>
      <c r="R2637" s="21"/>
    </row>
    <row r="2638" spans="9:18" x14ac:dyDescent="0.25">
      <c r="I2638" s="7"/>
      <c r="J2638" s="7"/>
      <c r="K2638" s="7"/>
      <c r="L2638" s="7"/>
      <c r="M2638" s="7"/>
      <c r="N2638" s="7"/>
      <c r="O2638" s="21"/>
      <c r="P2638" s="21"/>
      <c r="Q2638" s="21"/>
      <c r="R2638" s="21"/>
    </row>
    <row r="2639" spans="9:18" x14ac:dyDescent="0.25">
      <c r="I2639" s="7"/>
      <c r="J2639" s="7"/>
      <c r="K2639" s="7"/>
      <c r="L2639" s="7"/>
      <c r="M2639" s="7"/>
      <c r="N2639" s="7"/>
      <c r="O2639" s="21"/>
      <c r="P2639" s="21"/>
      <c r="Q2639" s="21"/>
      <c r="R2639" s="21"/>
    </row>
    <row r="2640" spans="9:18" x14ac:dyDescent="0.25">
      <c r="I2640" s="7"/>
      <c r="J2640" s="7"/>
      <c r="K2640" s="7"/>
      <c r="L2640" s="7"/>
      <c r="M2640" s="7"/>
      <c r="N2640" s="7"/>
      <c r="O2640" s="21"/>
      <c r="P2640" s="21"/>
      <c r="Q2640" s="21"/>
      <c r="R2640" s="21"/>
    </row>
    <row r="2641" spans="9:18" x14ac:dyDescent="0.25">
      <c r="I2641" s="7"/>
      <c r="J2641" s="7"/>
      <c r="K2641" s="7"/>
      <c r="L2641" s="7"/>
      <c r="M2641" s="7"/>
      <c r="N2641" s="7"/>
      <c r="O2641" s="21"/>
      <c r="P2641" s="21"/>
      <c r="Q2641" s="21"/>
      <c r="R2641" s="21"/>
    </row>
    <row r="2642" spans="9:18" x14ac:dyDescent="0.25">
      <c r="I2642" s="7"/>
      <c r="J2642" s="7"/>
      <c r="K2642" s="7"/>
      <c r="L2642" s="7"/>
      <c r="M2642" s="7"/>
      <c r="N2642" s="7"/>
      <c r="O2642" s="21"/>
      <c r="P2642" s="21"/>
      <c r="Q2642" s="21"/>
      <c r="R2642" s="21"/>
    </row>
    <row r="2643" spans="9:18" x14ac:dyDescent="0.25">
      <c r="I2643" s="7"/>
      <c r="J2643" s="7"/>
      <c r="K2643" s="7"/>
      <c r="L2643" s="7"/>
      <c r="M2643" s="7"/>
      <c r="N2643" s="7"/>
      <c r="O2643" s="21"/>
      <c r="P2643" s="21"/>
      <c r="Q2643" s="21"/>
      <c r="R2643" s="21"/>
    </row>
    <row r="2644" spans="9:18" x14ac:dyDescent="0.25">
      <c r="I2644" s="7"/>
      <c r="J2644" s="7"/>
      <c r="K2644" s="7"/>
      <c r="L2644" s="7"/>
      <c r="M2644" s="7"/>
      <c r="N2644" s="7"/>
      <c r="O2644" s="21"/>
      <c r="P2644" s="21"/>
      <c r="Q2644" s="21"/>
      <c r="R2644" s="21"/>
    </row>
    <row r="2645" spans="9:18" x14ac:dyDescent="0.25">
      <c r="I2645" s="7"/>
      <c r="J2645" s="7"/>
      <c r="K2645" s="7"/>
      <c r="L2645" s="7"/>
      <c r="M2645" s="7"/>
      <c r="N2645" s="7"/>
      <c r="O2645" s="21"/>
      <c r="P2645" s="21"/>
      <c r="Q2645" s="21"/>
      <c r="R2645" s="21"/>
    </row>
    <row r="2646" spans="9:18" x14ac:dyDescent="0.25">
      <c r="I2646" s="7"/>
      <c r="J2646" s="7"/>
      <c r="K2646" s="7"/>
      <c r="L2646" s="7"/>
      <c r="M2646" s="7"/>
      <c r="N2646" s="7"/>
      <c r="O2646" s="21"/>
      <c r="P2646" s="21"/>
      <c r="Q2646" s="21"/>
      <c r="R2646" s="21"/>
    </row>
    <row r="2647" spans="9:18" x14ac:dyDescent="0.25">
      <c r="I2647" s="7"/>
      <c r="J2647" s="7"/>
      <c r="K2647" s="7"/>
      <c r="L2647" s="7"/>
      <c r="M2647" s="7"/>
      <c r="N2647" s="7"/>
      <c r="O2647" s="21"/>
      <c r="P2647" s="21"/>
      <c r="Q2647" s="21"/>
      <c r="R2647" s="21"/>
    </row>
    <row r="2648" spans="9:18" x14ac:dyDescent="0.25">
      <c r="I2648" s="7"/>
      <c r="J2648" s="7"/>
      <c r="K2648" s="7"/>
      <c r="L2648" s="7"/>
      <c r="M2648" s="7"/>
      <c r="N2648" s="7"/>
      <c r="O2648" s="21"/>
      <c r="P2648" s="21"/>
      <c r="Q2648" s="21"/>
      <c r="R2648" s="21"/>
    </row>
    <row r="2649" spans="9:18" x14ac:dyDescent="0.25">
      <c r="I2649" s="7"/>
      <c r="J2649" s="7"/>
      <c r="K2649" s="7"/>
      <c r="L2649" s="7"/>
      <c r="M2649" s="7"/>
      <c r="N2649" s="7"/>
      <c r="O2649" s="21"/>
      <c r="P2649" s="21"/>
      <c r="Q2649" s="21"/>
      <c r="R2649" s="21"/>
    </row>
    <row r="2650" spans="9:18" x14ac:dyDescent="0.25">
      <c r="I2650" s="7"/>
      <c r="J2650" s="7"/>
      <c r="K2650" s="7"/>
      <c r="L2650" s="7"/>
      <c r="M2650" s="7"/>
      <c r="N2650" s="7"/>
      <c r="O2650" s="21"/>
      <c r="P2650" s="21"/>
      <c r="Q2650" s="21"/>
      <c r="R2650" s="21"/>
    </row>
    <row r="2651" spans="9:18" x14ac:dyDescent="0.25">
      <c r="I2651" s="7"/>
      <c r="J2651" s="7"/>
      <c r="K2651" s="7"/>
      <c r="L2651" s="7"/>
      <c r="M2651" s="7"/>
      <c r="N2651" s="7"/>
      <c r="O2651" s="21"/>
      <c r="P2651" s="21"/>
      <c r="Q2651" s="21"/>
      <c r="R2651" s="21"/>
    </row>
    <row r="2652" spans="9:18" x14ac:dyDescent="0.25">
      <c r="I2652" s="7"/>
      <c r="J2652" s="7"/>
      <c r="K2652" s="7"/>
      <c r="L2652" s="7"/>
      <c r="M2652" s="7"/>
      <c r="N2652" s="7"/>
      <c r="O2652" s="21"/>
      <c r="P2652" s="21"/>
      <c r="Q2652" s="21"/>
      <c r="R2652" s="21"/>
    </row>
    <row r="2653" spans="9:18" x14ac:dyDescent="0.25">
      <c r="I2653" s="7"/>
      <c r="J2653" s="7"/>
      <c r="K2653" s="7"/>
      <c r="L2653" s="7"/>
      <c r="M2653" s="7"/>
      <c r="N2653" s="7"/>
      <c r="O2653" s="21"/>
      <c r="P2653" s="21"/>
      <c r="Q2653" s="21"/>
      <c r="R2653" s="21"/>
    </row>
    <row r="2654" spans="9:18" x14ac:dyDescent="0.25">
      <c r="I2654" s="7"/>
      <c r="J2654" s="7"/>
      <c r="K2654" s="7"/>
      <c r="L2654" s="7"/>
      <c r="M2654" s="7"/>
      <c r="N2654" s="7"/>
      <c r="O2654" s="21"/>
      <c r="P2654" s="21"/>
      <c r="Q2654" s="21"/>
      <c r="R2654" s="21"/>
    </row>
    <row r="2655" spans="9:18" x14ac:dyDescent="0.25">
      <c r="I2655" s="7"/>
      <c r="J2655" s="7"/>
      <c r="K2655" s="7"/>
      <c r="L2655" s="7"/>
      <c r="M2655" s="7"/>
      <c r="N2655" s="7"/>
      <c r="O2655" s="21"/>
      <c r="P2655" s="21"/>
      <c r="Q2655" s="21"/>
      <c r="R2655" s="21"/>
    </row>
    <row r="2656" spans="9:18" x14ac:dyDescent="0.25">
      <c r="I2656" s="7"/>
      <c r="J2656" s="7"/>
      <c r="K2656" s="7"/>
      <c r="L2656" s="7"/>
      <c r="M2656" s="7"/>
      <c r="N2656" s="7"/>
      <c r="O2656" s="21"/>
      <c r="P2656" s="21"/>
      <c r="Q2656" s="21"/>
      <c r="R2656" s="21"/>
    </row>
    <row r="2657" spans="9:18" x14ac:dyDescent="0.25">
      <c r="I2657" s="7"/>
      <c r="J2657" s="7"/>
      <c r="K2657" s="7"/>
      <c r="L2657" s="7"/>
      <c r="M2657" s="7"/>
      <c r="N2657" s="7"/>
      <c r="O2657" s="21"/>
      <c r="P2657" s="21"/>
      <c r="Q2657" s="21"/>
      <c r="R2657" s="21"/>
    </row>
    <row r="2658" spans="9:18" x14ac:dyDescent="0.25">
      <c r="I2658" s="7"/>
      <c r="J2658" s="7"/>
      <c r="K2658" s="7"/>
      <c r="L2658" s="7"/>
      <c r="M2658" s="7"/>
      <c r="N2658" s="7"/>
      <c r="O2658" s="21"/>
      <c r="P2658" s="21"/>
      <c r="Q2658" s="21"/>
      <c r="R2658" s="21"/>
    </row>
    <row r="2659" spans="9:18" x14ac:dyDescent="0.25">
      <c r="I2659" s="7"/>
      <c r="J2659" s="7"/>
      <c r="K2659" s="7"/>
      <c r="L2659" s="7"/>
      <c r="M2659" s="7"/>
      <c r="N2659" s="7"/>
      <c r="O2659" s="21"/>
      <c r="P2659" s="21"/>
      <c r="Q2659" s="21"/>
      <c r="R2659" s="21"/>
    </row>
    <row r="2660" spans="9:18" x14ac:dyDescent="0.25">
      <c r="I2660" s="7"/>
      <c r="J2660" s="7"/>
      <c r="K2660" s="7"/>
      <c r="L2660" s="7"/>
      <c r="M2660" s="7"/>
      <c r="N2660" s="7"/>
      <c r="O2660" s="21"/>
      <c r="P2660" s="21"/>
      <c r="Q2660" s="21"/>
      <c r="R2660" s="21"/>
    </row>
    <row r="2661" spans="9:18" x14ac:dyDescent="0.25">
      <c r="I2661" s="7"/>
      <c r="J2661" s="7"/>
      <c r="K2661" s="7"/>
      <c r="L2661" s="7"/>
      <c r="M2661" s="7"/>
      <c r="N2661" s="7"/>
      <c r="O2661" s="21"/>
      <c r="P2661" s="21"/>
      <c r="Q2661" s="21"/>
      <c r="R2661" s="21"/>
    </row>
    <row r="2662" spans="9:18" x14ac:dyDescent="0.25">
      <c r="I2662" s="7"/>
      <c r="J2662" s="7"/>
      <c r="K2662" s="7"/>
      <c r="L2662" s="7"/>
      <c r="M2662" s="7"/>
      <c r="N2662" s="7"/>
      <c r="O2662" s="21"/>
      <c r="P2662" s="21"/>
      <c r="Q2662" s="21"/>
      <c r="R2662" s="21"/>
    </row>
    <row r="2663" spans="9:18" x14ac:dyDescent="0.25">
      <c r="I2663" s="7"/>
      <c r="J2663" s="7"/>
      <c r="K2663" s="7"/>
      <c r="L2663" s="7"/>
      <c r="M2663" s="7"/>
      <c r="N2663" s="7"/>
      <c r="O2663" s="21"/>
      <c r="P2663" s="21"/>
      <c r="Q2663" s="21"/>
      <c r="R2663" s="21"/>
    </row>
    <row r="2664" spans="9:18" x14ac:dyDescent="0.25">
      <c r="I2664" s="7"/>
      <c r="J2664" s="7"/>
      <c r="K2664" s="7"/>
      <c r="L2664" s="7"/>
      <c r="M2664" s="7"/>
      <c r="N2664" s="7"/>
      <c r="O2664" s="21"/>
      <c r="P2664" s="21"/>
      <c r="Q2664" s="21"/>
      <c r="R2664" s="21"/>
    </row>
    <row r="2665" spans="9:18" x14ac:dyDescent="0.25">
      <c r="I2665" s="7"/>
      <c r="J2665" s="7"/>
      <c r="K2665" s="7"/>
      <c r="L2665" s="7"/>
      <c r="M2665" s="7"/>
      <c r="N2665" s="7"/>
      <c r="O2665" s="21"/>
      <c r="P2665" s="21"/>
      <c r="Q2665" s="21"/>
      <c r="R2665" s="21"/>
    </row>
    <row r="2666" spans="9:18" x14ac:dyDescent="0.25">
      <c r="I2666" s="7"/>
      <c r="J2666" s="7"/>
      <c r="K2666" s="7"/>
      <c r="L2666" s="7"/>
      <c r="M2666" s="7"/>
      <c r="N2666" s="7"/>
      <c r="O2666" s="21"/>
      <c r="P2666" s="21"/>
      <c r="Q2666" s="21"/>
      <c r="R2666" s="21"/>
    </row>
    <row r="2667" spans="9:18" x14ac:dyDescent="0.25">
      <c r="I2667" s="7"/>
      <c r="J2667" s="7"/>
      <c r="K2667" s="7"/>
      <c r="L2667" s="7"/>
      <c r="M2667" s="7"/>
      <c r="N2667" s="7"/>
      <c r="O2667" s="21"/>
      <c r="P2667" s="21"/>
      <c r="Q2667" s="21"/>
      <c r="R2667" s="21"/>
    </row>
    <row r="2668" spans="9:18" x14ac:dyDescent="0.25">
      <c r="I2668" s="7"/>
      <c r="J2668" s="7"/>
      <c r="K2668" s="7"/>
      <c r="L2668" s="7"/>
      <c r="M2668" s="7"/>
      <c r="N2668" s="7"/>
      <c r="O2668" s="21"/>
      <c r="P2668" s="21"/>
      <c r="Q2668" s="21"/>
      <c r="R2668" s="21"/>
    </row>
    <row r="2669" spans="9:18" x14ac:dyDescent="0.25">
      <c r="I2669" s="7"/>
      <c r="J2669" s="7"/>
      <c r="K2669" s="7"/>
      <c r="L2669" s="7"/>
      <c r="M2669" s="7"/>
      <c r="N2669" s="7"/>
      <c r="O2669" s="21"/>
      <c r="P2669" s="21"/>
      <c r="Q2669" s="21"/>
      <c r="R2669" s="21"/>
    </row>
    <row r="2670" spans="9:18" x14ac:dyDescent="0.25">
      <c r="I2670" s="7"/>
      <c r="J2670" s="7"/>
      <c r="K2670" s="7"/>
      <c r="L2670" s="7"/>
      <c r="M2670" s="7"/>
      <c r="N2670" s="7"/>
      <c r="O2670" s="21"/>
      <c r="P2670" s="21"/>
      <c r="Q2670" s="21"/>
      <c r="R2670" s="21"/>
    </row>
    <row r="2671" spans="9:18" x14ac:dyDescent="0.25">
      <c r="I2671" s="7"/>
      <c r="J2671" s="7"/>
      <c r="K2671" s="7"/>
      <c r="L2671" s="7"/>
      <c r="M2671" s="7"/>
      <c r="N2671" s="7"/>
      <c r="O2671" s="21"/>
      <c r="P2671" s="21"/>
      <c r="Q2671" s="21"/>
      <c r="R2671" s="21"/>
    </row>
    <row r="2672" spans="9:18" x14ac:dyDescent="0.25">
      <c r="I2672" s="7"/>
      <c r="J2672" s="7"/>
      <c r="K2672" s="7"/>
      <c r="L2672" s="7"/>
      <c r="M2672" s="7"/>
      <c r="N2672" s="7"/>
      <c r="O2672" s="21"/>
      <c r="P2672" s="21"/>
      <c r="Q2672" s="21"/>
      <c r="R2672" s="21"/>
    </row>
    <row r="2673" spans="9:18" x14ac:dyDescent="0.25">
      <c r="I2673" s="7"/>
      <c r="J2673" s="7"/>
      <c r="K2673" s="7"/>
      <c r="L2673" s="7"/>
      <c r="M2673" s="7"/>
      <c r="N2673" s="7"/>
      <c r="O2673" s="21"/>
      <c r="P2673" s="21"/>
      <c r="Q2673" s="21"/>
      <c r="R2673" s="21"/>
    </row>
    <row r="2674" spans="9:18" x14ac:dyDescent="0.25">
      <c r="I2674" s="7"/>
      <c r="J2674" s="7"/>
      <c r="K2674" s="7"/>
      <c r="L2674" s="7"/>
      <c r="M2674" s="7"/>
      <c r="N2674" s="7"/>
      <c r="O2674" s="21"/>
      <c r="P2674" s="21"/>
      <c r="Q2674" s="21"/>
      <c r="R2674" s="21"/>
    </row>
    <row r="2675" spans="9:18" x14ac:dyDescent="0.25">
      <c r="I2675" s="7"/>
      <c r="J2675" s="7"/>
      <c r="K2675" s="7"/>
      <c r="L2675" s="7"/>
      <c r="M2675" s="7"/>
      <c r="N2675" s="7"/>
      <c r="O2675" s="21"/>
      <c r="P2675" s="21"/>
      <c r="Q2675" s="21"/>
      <c r="R2675" s="21"/>
    </row>
    <row r="2676" spans="9:18" x14ac:dyDescent="0.25">
      <c r="I2676" s="7"/>
      <c r="J2676" s="7"/>
      <c r="K2676" s="7"/>
      <c r="L2676" s="7"/>
      <c r="M2676" s="7"/>
      <c r="N2676" s="7"/>
      <c r="O2676" s="21"/>
      <c r="P2676" s="21"/>
      <c r="Q2676" s="21"/>
      <c r="R2676" s="21"/>
    </row>
    <row r="2677" spans="9:18" x14ac:dyDescent="0.25">
      <c r="I2677" s="7"/>
      <c r="J2677" s="7"/>
      <c r="K2677" s="7"/>
      <c r="L2677" s="7"/>
      <c r="M2677" s="7"/>
      <c r="N2677" s="7"/>
      <c r="O2677" s="21"/>
      <c r="P2677" s="21"/>
      <c r="Q2677" s="21"/>
      <c r="R2677" s="21"/>
    </row>
    <row r="2678" spans="9:18" x14ac:dyDescent="0.25">
      <c r="I2678" s="7"/>
      <c r="J2678" s="7"/>
      <c r="K2678" s="7"/>
      <c r="L2678" s="7"/>
      <c r="M2678" s="7"/>
      <c r="N2678" s="7"/>
      <c r="O2678" s="21"/>
      <c r="P2678" s="21"/>
      <c r="Q2678" s="21"/>
      <c r="R2678" s="21"/>
    </row>
    <row r="2679" spans="9:18" x14ac:dyDescent="0.25">
      <c r="I2679" s="7"/>
      <c r="J2679" s="7"/>
      <c r="K2679" s="7"/>
      <c r="L2679" s="7"/>
      <c r="M2679" s="7"/>
      <c r="N2679" s="7"/>
      <c r="O2679" s="21"/>
      <c r="P2679" s="21"/>
      <c r="Q2679" s="21"/>
      <c r="R2679" s="21"/>
    </row>
    <row r="2680" spans="9:18" x14ac:dyDescent="0.25">
      <c r="I2680" s="7"/>
      <c r="J2680" s="7"/>
      <c r="K2680" s="7"/>
      <c r="L2680" s="7"/>
      <c r="M2680" s="7"/>
      <c r="N2680" s="7"/>
      <c r="O2680" s="21"/>
      <c r="P2680" s="21"/>
      <c r="Q2680" s="21"/>
      <c r="R2680" s="21"/>
    </row>
  </sheetData>
  <sortState ref="A2:S2061">
    <sortCondition ref="A2:A2061"/>
    <sortCondition ref="B2:B2061"/>
    <sortCondition ref="D2:D20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5"/>
  <sheetViews>
    <sheetView topLeftCell="C1" zoomScaleNormal="100" workbookViewId="0">
      <pane xSplit="3960" ySplit="2400" topLeftCell="G272" activePane="bottomRight"/>
      <selection activeCell="H2" sqref="H2"/>
      <selection pane="topRight" activeCell="J2" sqref="J2:M2"/>
      <selection pane="bottomLeft" activeCell="C31" sqref="C31"/>
      <selection pane="bottomRight" activeCell="J277" sqref="J277"/>
    </sheetView>
  </sheetViews>
  <sheetFormatPr defaultRowHeight="12.75" x14ac:dyDescent="0.25"/>
  <cols>
    <col min="1" max="2" width="9.28515625" style="7" bestFit="1" customWidth="1"/>
    <col min="3" max="3" width="34" style="7" customWidth="1"/>
    <col min="4" max="5" width="19.140625" style="7" customWidth="1"/>
    <col min="6" max="6" width="13.7109375" style="7" customWidth="1"/>
    <col min="7" max="7" width="16.28515625" style="7" customWidth="1"/>
    <col min="8" max="8" width="34" style="7" customWidth="1"/>
    <col min="9" max="10" width="21.85546875" style="9" customWidth="1"/>
    <col min="11" max="11" width="12.42578125" style="9" bestFit="1" customWidth="1"/>
    <col min="12" max="12" width="12.5703125" style="9" customWidth="1"/>
    <col min="13" max="16" width="12.42578125" style="9" customWidth="1"/>
    <col min="17" max="17" width="15.140625" style="11" customWidth="1"/>
    <col min="18" max="18" width="14.28515625" style="20" customWidth="1"/>
    <col min="19" max="19" width="13.5703125" style="22" bestFit="1" customWidth="1"/>
    <col min="20" max="20" width="13.7109375" style="22" bestFit="1" customWidth="1"/>
    <col min="21" max="22" width="10.7109375" style="22" customWidth="1"/>
    <col min="23" max="16384" width="9.140625" style="7"/>
  </cols>
  <sheetData>
    <row r="1" spans="1:23" x14ac:dyDescent="0.25">
      <c r="K1" s="37" t="s">
        <v>321</v>
      </c>
      <c r="N1" s="37" t="s">
        <v>322</v>
      </c>
    </row>
    <row r="2" spans="1:23" s="1" customFormat="1" ht="66.7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2</v>
      </c>
      <c r="I2" s="3" t="s">
        <v>7</v>
      </c>
      <c r="J2" s="3" t="s">
        <v>367</v>
      </c>
      <c r="K2" s="4" t="s">
        <v>8</v>
      </c>
      <c r="L2" s="4" t="s">
        <v>362</v>
      </c>
      <c r="M2" s="4" t="s">
        <v>363</v>
      </c>
      <c r="N2" s="4"/>
      <c r="O2" s="4"/>
      <c r="P2" s="4"/>
      <c r="Q2" s="1" t="s">
        <v>11</v>
      </c>
      <c r="R2" s="5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2" t="s">
        <v>17</v>
      </c>
    </row>
    <row r="3" spans="1:23" x14ac:dyDescent="0.25">
      <c r="A3" s="7">
        <v>954</v>
      </c>
      <c r="B3" s="7">
        <v>2008</v>
      </c>
      <c r="C3" s="8" t="s">
        <v>18</v>
      </c>
      <c r="D3" s="8" t="s">
        <v>19</v>
      </c>
      <c r="E3" s="8" t="s">
        <v>20</v>
      </c>
      <c r="F3" s="7" t="s">
        <v>21</v>
      </c>
      <c r="G3" s="8" t="s">
        <v>22</v>
      </c>
      <c r="H3" s="8" t="s">
        <v>18</v>
      </c>
      <c r="I3" s="9">
        <v>96154.205000000002</v>
      </c>
      <c r="K3" s="10">
        <v>0</v>
      </c>
      <c r="L3" s="10">
        <v>0</v>
      </c>
      <c r="M3" s="10"/>
      <c r="N3" s="10"/>
      <c r="O3" s="10"/>
      <c r="P3" s="10"/>
      <c r="Q3" s="11" t="s">
        <v>23</v>
      </c>
      <c r="R3" s="12"/>
      <c r="S3" s="13"/>
      <c r="T3" s="13"/>
      <c r="U3" s="13"/>
      <c r="V3" s="13"/>
    </row>
    <row r="4" spans="1:23" x14ac:dyDescent="0.25">
      <c r="A4" s="7">
        <v>955</v>
      </c>
      <c r="B4" s="7">
        <v>2008</v>
      </c>
      <c r="C4" s="8" t="s">
        <v>24</v>
      </c>
      <c r="D4" s="8" t="s">
        <v>19</v>
      </c>
      <c r="E4" s="8" t="s">
        <v>20</v>
      </c>
      <c r="F4" s="7" t="s">
        <v>21</v>
      </c>
      <c r="G4" s="8" t="s">
        <v>22</v>
      </c>
      <c r="H4" s="8" t="s">
        <v>24</v>
      </c>
      <c r="I4" s="9">
        <v>321027.40000000002</v>
      </c>
      <c r="K4" s="10">
        <v>0</v>
      </c>
      <c r="L4" s="10">
        <v>0</v>
      </c>
      <c r="M4" s="10"/>
      <c r="N4" s="10"/>
      <c r="O4" s="10"/>
      <c r="P4" s="10"/>
      <c r="Q4" s="11" t="s">
        <v>23</v>
      </c>
      <c r="R4" s="12"/>
      <c r="S4" s="13"/>
      <c r="T4" s="13"/>
      <c r="U4" s="13"/>
      <c r="V4" s="13"/>
    </row>
    <row r="5" spans="1:23" x14ac:dyDescent="0.25">
      <c r="A5" s="7">
        <v>956</v>
      </c>
      <c r="B5" s="7">
        <v>2008</v>
      </c>
      <c r="C5" s="8" t="s">
        <v>25</v>
      </c>
      <c r="D5" s="8" t="s">
        <v>19</v>
      </c>
      <c r="E5" s="8" t="s">
        <v>20</v>
      </c>
      <c r="F5" s="7" t="s">
        <v>21</v>
      </c>
      <c r="G5" s="8" t="s">
        <v>22</v>
      </c>
      <c r="H5" s="8" t="s">
        <v>25</v>
      </c>
      <c r="I5" s="9">
        <v>59492</v>
      </c>
      <c r="K5" s="10">
        <v>0</v>
      </c>
      <c r="L5" s="10">
        <v>0</v>
      </c>
      <c r="M5" s="10"/>
      <c r="N5" s="10"/>
      <c r="O5" s="10"/>
      <c r="P5" s="10"/>
      <c r="Q5" s="11" t="s">
        <v>23</v>
      </c>
      <c r="R5" s="12"/>
      <c r="S5" s="13"/>
      <c r="T5" s="13"/>
      <c r="U5" s="13"/>
      <c r="V5" s="13"/>
    </row>
    <row r="6" spans="1:23" x14ac:dyDescent="0.25">
      <c r="A6" s="7">
        <v>957</v>
      </c>
      <c r="B6" s="7">
        <v>2008</v>
      </c>
      <c r="C6" s="8" t="s">
        <v>26</v>
      </c>
      <c r="D6" s="8" t="s">
        <v>19</v>
      </c>
      <c r="E6" s="8" t="s">
        <v>20</v>
      </c>
      <c r="F6" s="7" t="s">
        <v>21</v>
      </c>
      <c r="G6" s="8" t="s">
        <v>22</v>
      </c>
      <c r="H6" s="8" t="s">
        <v>26</v>
      </c>
      <c r="I6" s="9">
        <v>181143.4</v>
      </c>
      <c r="K6" s="10">
        <v>0</v>
      </c>
      <c r="L6" s="10">
        <v>0</v>
      </c>
      <c r="M6" s="10"/>
      <c r="N6" s="10"/>
      <c r="O6" s="10"/>
      <c r="P6" s="10"/>
      <c r="Q6" s="11" t="s">
        <v>23</v>
      </c>
      <c r="R6" s="12"/>
      <c r="S6" s="13"/>
      <c r="T6" s="13"/>
      <c r="U6" s="13"/>
      <c r="V6" s="13"/>
    </row>
    <row r="7" spans="1:23" x14ac:dyDescent="0.25">
      <c r="A7" s="7">
        <v>959</v>
      </c>
      <c r="B7" s="7">
        <v>2008</v>
      </c>
      <c r="C7" s="8" t="s">
        <v>27</v>
      </c>
      <c r="D7" s="8" t="s">
        <v>19</v>
      </c>
      <c r="E7" s="8" t="s">
        <v>20</v>
      </c>
      <c r="F7" s="7" t="s">
        <v>21</v>
      </c>
      <c r="G7" s="8" t="s">
        <v>22</v>
      </c>
      <c r="H7" s="8" t="s">
        <v>27</v>
      </c>
      <c r="I7" s="9">
        <v>317108.09000000003</v>
      </c>
      <c r="K7" s="10">
        <v>0</v>
      </c>
      <c r="L7" s="10">
        <v>0</v>
      </c>
      <c r="M7" s="10"/>
      <c r="N7" s="10"/>
      <c r="O7" s="10"/>
      <c r="P7" s="10"/>
      <c r="Q7" s="11" t="s">
        <v>23</v>
      </c>
      <c r="R7" s="12"/>
      <c r="S7" s="13"/>
      <c r="T7" s="13"/>
      <c r="U7" s="13"/>
      <c r="V7" s="13"/>
    </row>
    <row r="8" spans="1:23" x14ac:dyDescent="0.2">
      <c r="A8" s="7">
        <v>963</v>
      </c>
      <c r="B8" s="7">
        <v>2008</v>
      </c>
      <c r="C8" s="8" t="s">
        <v>55</v>
      </c>
      <c r="D8" s="8" t="s">
        <v>56</v>
      </c>
      <c r="E8" s="8" t="s">
        <v>20</v>
      </c>
      <c r="F8" s="7" t="s">
        <v>57</v>
      </c>
      <c r="G8" s="8" t="s">
        <v>22</v>
      </c>
      <c r="H8" s="8" t="s">
        <v>55</v>
      </c>
      <c r="I8" s="9">
        <v>2124142</v>
      </c>
      <c r="K8" s="9">
        <v>2267.4590707636312</v>
      </c>
      <c r="L8" s="9">
        <v>2408202.5227450002</v>
      </c>
      <c r="Q8" s="14"/>
      <c r="R8" s="12"/>
      <c r="S8" s="13"/>
      <c r="T8" s="13"/>
      <c r="U8" s="13"/>
      <c r="V8" s="13"/>
      <c r="W8" s="7" t="s">
        <v>60</v>
      </c>
    </row>
    <row r="9" spans="1:23" x14ac:dyDescent="0.2">
      <c r="A9" s="7">
        <v>964</v>
      </c>
      <c r="B9" s="7">
        <v>2008</v>
      </c>
      <c r="C9" s="8" t="s">
        <v>63</v>
      </c>
      <c r="D9" s="8" t="s">
        <v>56</v>
      </c>
      <c r="E9" s="8" t="s">
        <v>20</v>
      </c>
      <c r="F9" s="7" t="s">
        <v>57</v>
      </c>
      <c r="G9" s="8" t="s">
        <v>22</v>
      </c>
      <c r="H9" s="8" t="s">
        <v>63</v>
      </c>
      <c r="I9" s="9">
        <v>2943303</v>
      </c>
      <c r="K9" s="9">
        <v>2142.8522308464335</v>
      </c>
      <c r="L9" s="9">
        <v>3153531.6998035</v>
      </c>
      <c r="Q9" s="14"/>
      <c r="R9" s="12"/>
      <c r="S9" s="13"/>
      <c r="T9" s="13"/>
      <c r="U9" s="13"/>
      <c r="V9" s="13"/>
      <c r="W9" s="7" t="s">
        <v>60</v>
      </c>
    </row>
    <row r="10" spans="1:23" x14ac:dyDescent="0.25">
      <c r="A10" s="7">
        <v>965</v>
      </c>
      <c r="B10" s="7">
        <v>2008</v>
      </c>
      <c r="C10" s="8" t="s">
        <v>40</v>
      </c>
      <c r="D10" s="8" t="s">
        <v>56</v>
      </c>
      <c r="E10" s="8" t="s">
        <v>20</v>
      </c>
      <c r="F10" s="7" t="s">
        <v>41</v>
      </c>
      <c r="G10" s="8" t="s">
        <v>22</v>
      </c>
      <c r="H10" s="8" t="s">
        <v>40</v>
      </c>
      <c r="I10" s="9">
        <v>98884</v>
      </c>
      <c r="K10" s="9">
        <v>906.74784925910285</v>
      </c>
      <c r="L10" s="9">
        <v>44831.427163068562</v>
      </c>
      <c r="R10" s="12"/>
      <c r="S10" s="13"/>
      <c r="T10" s="13"/>
      <c r="U10" s="13"/>
      <c r="V10" s="13"/>
      <c r="W10" s="7" t="s">
        <v>33</v>
      </c>
    </row>
    <row r="11" spans="1:23" x14ac:dyDescent="0.25">
      <c r="A11" s="7">
        <v>966</v>
      </c>
      <c r="B11" s="7">
        <v>2008</v>
      </c>
      <c r="C11" s="8" t="s">
        <v>47</v>
      </c>
      <c r="D11" s="8" t="s">
        <v>56</v>
      </c>
      <c r="E11" s="8" t="s">
        <v>20</v>
      </c>
      <c r="F11" s="7" t="s">
        <v>41</v>
      </c>
      <c r="G11" s="8" t="s">
        <v>22</v>
      </c>
      <c r="H11" s="8" t="s">
        <v>47</v>
      </c>
      <c r="I11" s="9">
        <v>1368284</v>
      </c>
      <c r="K11" s="9">
        <v>686.37780729974656</v>
      </c>
      <c r="L11" s="9">
        <v>469579.88584166323</v>
      </c>
      <c r="R11" s="12"/>
      <c r="S11" s="13"/>
      <c r="T11" s="13"/>
      <c r="U11" s="13"/>
      <c r="V11" s="13"/>
      <c r="W11" s="7" t="s">
        <v>33</v>
      </c>
    </row>
    <row r="12" spans="1:23" x14ac:dyDescent="0.25">
      <c r="A12" s="7">
        <v>967</v>
      </c>
      <c r="B12" s="7">
        <v>2008</v>
      </c>
      <c r="C12" s="8" t="s">
        <v>52</v>
      </c>
      <c r="D12" s="8" t="s">
        <v>56</v>
      </c>
      <c r="E12" s="8" t="s">
        <v>20</v>
      </c>
      <c r="F12" s="7" t="s">
        <v>41</v>
      </c>
      <c r="G12" s="8" t="s">
        <v>22</v>
      </c>
      <c r="H12" s="8" t="s">
        <v>52</v>
      </c>
      <c r="I12" s="9">
        <v>218930.30000000002</v>
      </c>
      <c r="K12" s="9">
        <v>797.76810168096608</v>
      </c>
      <c r="L12" s="16">
        <v>87327.804915722212</v>
      </c>
      <c r="R12" s="12"/>
      <c r="S12" s="13"/>
      <c r="T12" s="13"/>
      <c r="U12" s="13"/>
      <c r="V12" s="13"/>
      <c r="W12" s="7" t="s">
        <v>33</v>
      </c>
    </row>
    <row r="13" spans="1:23" x14ac:dyDescent="0.25">
      <c r="A13" s="7">
        <v>970</v>
      </c>
      <c r="B13" s="7">
        <v>2008</v>
      </c>
      <c r="C13" s="8" t="s">
        <v>28</v>
      </c>
      <c r="D13" s="8" t="s">
        <v>29</v>
      </c>
      <c r="E13" s="8" t="s">
        <v>20</v>
      </c>
      <c r="F13" s="7" t="s">
        <v>30</v>
      </c>
      <c r="G13" s="8" t="s">
        <v>22</v>
      </c>
      <c r="H13" s="8" t="s">
        <v>28</v>
      </c>
      <c r="I13" s="9">
        <v>360.91</v>
      </c>
      <c r="K13" s="9">
        <v>1689.2057570020049</v>
      </c>
      <c r="L13" s="9">
        <v>304.82562487979681</v>
      </c>
      <c r="R13" s="12"/>
      <c r="S13" s="13"/>
      <c r="T13" s="13"/>
      <c r="U13" s="13"/>
      <c r="V13" s="13"/>
      <c r="W13" s="7" t="s">
        <v>33</v>
      </c>
    </row>
    <row r="14" spans="1:23" x14ac:dyDescent="0.25">
      <c r="A14" s="7">
        <v>972</v>
      </c>
      <c r="B14" s="7">
        <v>2008</v>
      </c>
      <c r="C14" s="8" t="s">
        <v>43</v>
      </c>
      <c r="D14" s="8" t="s">
        <v>29</v>
      </c>
      <c r="E14" s="8" t="s">
        <v>20</v>
      </c>
      <c r="F14" s="7" t="s">
        <v>41</v>
      </c>
      <c r="G14" s="8" t="s">
        <v>22</v>
      </c>
      <c r="H14" s="8" t="s">
        <v>43</v>
      </c>
      <c r="I14" s="9">
        <v>545866.18700000003</v>
      </c>
      <c r="K14" s="9">
        <v>350.34815600198544</v>
      </c>
      <c r="L14" s="9">
        <v>95621.606019642481</v>
      </c>
      <c r="R14" s="12"/>
      <c r="S14" s="13"/>
      <c r="T14" s="13"/>
      <c r="U14" s="13"/>
      <c r="V14" s="13"/>
      <c r="W14" s="7" t="s">
        <v>33</v>
      </c>
    </row>
    <row r="15" spans="1:23" x14ac:dyDescent="0.25">
      <c r="A15" s="7">
        <v>973</v>
      </c>
      <c r="B15" s="7">
        <v>2008</v>
      </c>
      <c r="C15" s="8" t="s">
        <v>44</v>
      </c>
      <c r="D15" s="8" t="s">
        <v>29</v>
      </c>
      <c r="E15" s="8" t="s">
        <v>20</v>
      </c>
      <c r="F15" s="7" t="s">
        <v>41</v>
      </c>
      <c r="G15" s="8" t="s">
        <v>22</v>
      </c>
      <c r="H15" s="8" t="s">
        <v>44</v>
      </c>
      <c r="I15" s="9">
        <v>7453.4</v>
      </c>
      <c r="K15" s="9">
        <v>1941.0520125311277</v>
      </c>
      <c r="L15" s="9">
        <v>7233.7185350997534</v>
      </c>
      <c r="R15" s="12"/>
      <c r="S15" s="13"/>
      <c r="T15" s="13"/>
      <c r="U15" s="13"/>
      <c r="V15" s="13"/>
      <c r="W15" s="7" t="s">
        <v>33</v>
      </c>
    </row>
    <row r="16" spans="1:23" x14ac:dyDescent="0.25">
      <c r="A16" s="7">
        <v>974</v>
      </c>
      <c r="B16" s="7">
        <v>2008</v>
      </c>
      <c r="C16" s="8" t="s">
        <v>45</v>
      </c>
      <c r="D16" s="8" t="s">
        <v>29</v>
      </c>
      <c r="E16" s="8" t="s">
        <v>20</v>
      </c>
      <c r="F16" s="7" t="s">
        <v>41</v>
      </c>
      <c r="G16" s="8" t="s">
        <v>22</v>
      </c>
      <c r="H16" s="8" t="s">
        <v>45</v>
      </c>
      <c r="I16" s="9">
        <v>9931.2999999999993</v>
      </c>
      <c r="K16" s="9">
        <v>1159.0524695461825</v>
      </c>
      <c r="L16" s="9">
        <v>5755.4488954019998</v>
      </c>
      <c r="R16" s="12"/>
      <c r="S16" s="13"/>
      <c r="T16" s="13"/>
      <c r="U16" s="13"/>
      <c r="V16" s="13"/>
      <c r="W16" s="7" t="s">
        <v>33</v>
      </c>
    </row>
    <row r="17" spans="1:23" x14ac:dyDescent="0.25">
      <c r="A17" s="7">
        <v>975</v>
      </c>
      <c r="B17" s="7">
        <v>2008</v>
      </c>
      <c r="C17" s="8" t="s">
        <v>46</v>
      </c>
      <c r="D17" s="8" t="s">
        <v>29</v>
      </c>
      <c r="E17" s="8" t="s">
        <v>20</v>
      </c>
      <c r="F17" s="7" t="s">
        <v>41</v>
      </c>
      <c r="G17" s="8" t="s">
        <v>22</v>
      </c>
      <c r="H17" s="8" t="s">
        <v>46</v>
      </c>
      <c r="I17" s="9">
        <v>15741.2</v>
      </c>
      <c r="K17" s="9">
        <v>2256.0428671996333</v>
      </c>
      <c r="L17" s="16">
        <v>17756.410990581433</v>
      </c>
      <c r="R17" s="12"/>
      <c r="S17" s="13"/>
      <c r="T17" s="13"/>
      <c r="U17" s="13"/>
      <c r="V17" s="13"/>
      <c r="W17" s="7" t="s">
        <v>33</v>
      </c>
    </row>
    <row r="18" spans="1:23" x14ac:dyDescent="0.25">
      <c r="A18" s="7">
        <v>977</v>
      </c>
      <c r="B18" s="7">
        <v>2008</v>
      </c>
      <c r="C18" s="8" t="s">
        <v>48</v>
      </c>
      <c r="D18" s="8" t="s">
        <v>29</v>
      </c>
      <c r="E18" s="8" t="s">
        <v>20</v>
      </c>
      <c r="F18" s="7" t="s">
        <v>21</v>
      </c>
      <c r="G18" s="8" t="s">
        <v>22</v>
      </c>
      <c r="H18" s="8" t="s">
        <v>48</v>
      </c>
      <c r="I18" s="9">
        <v>425322.08</v>
      </c>
      <c r="K18" s="10">
        <v>0</v>
      </c>
      <c r="L18" s="10">
        <v>0</v>
      </c>
      <c r="M18" s="10"/>
      <c r="N18" s="10"/>
      <c r="O18" s="10"/>
      <c r="P18" s="10"/>
      <c r="Q18" s="11" t="s">
        <v>49</v>
      </c>
      <c r="R18" s="12"/>
      <c r="S18" s="13"/>
      <c r="T18" s="13"/>
      <c r="U18" s="13"/>
      <c r="V18" s="13"/>
    </row>
    <row r="19" spans="1:23" x14ac:dyDescent="0.25">
      <c r="A19" s="7">
        <v>981</v>
      </c>
      <c r="B19" s="7">
        <v>2008</v>
      </c>
      <c r="C19" s="8" t="s">
        <v>53</v>
      </c>
      <c r="D19" s="8" t="s">
        <v>29</v>
      </c>
      <c r="E19" s="8" t="s">
        <v>20</v>
      </c>
      <c r="F19" s="7" t="s">
        <v>41</v>
      </c>
      <c r="G19" s="8" t="s">
        <v>22</v>
      </c>
      <c r="H19" s="8" t="s">
        <v>53</v>
      </c>
      <c r="I19" s="9">
        <v>4135</v>
      </c>
      <c r="K19" s="9">
        <v>1771.6363840734703</v>
      </c>
      <c r="L19" s="9">
        <v>3662.8582240718997</v>
      </c>
      <c r="R19" s="12"/>
      <c r="S19" s="13"/>
      <c r="T19" s="13"/>
      <c r="U19" s="13"/>
      <c r="V19" s="13"/>
      <c r="W19" s="7" t="s">
        <v>33</v>
      </c>
    </row>
    <row r="20" spans="1:23" x14ac:dyDescent="0.25">
      <c r="A20" s="7">
        <v>982</v>
      </c>
      <c r="B20" s="7">
        <v>2008</v>
      </c>
      <c r="C20" s="8" t="s">
        <v>54</v>
      </c>
      <c r="D20" s="8" t="s">
        <v>29</v>
      </c>
      <c r="E20" s="8" t="s">
        <v>20</v>
      </c>
      <c r="F20" s="7" t="s">
        <v>21</v>
      </c>
      <c r="G20" s="8" t="s">
        <v>22</v>
      </c>
      <c r="H20" s="8" t="s">
        <v>54</v>
      </c>
      <c r="I20" s="9">
        <v>682096.78399999999</v>
      </c>
      <c r="K20" s="10">
        <v>0</v>
      </c>
      <c r="L20" s="10">
        <v>0</v>
      </c>
      <c r="M20" s="10"/>
      <c r="N20" s="10"/>
      <c r="O20" s="10"/>
      <c r="P20" s="10"/>
      <c r="Q20" s="11" t="s">
        <v>49</v>
      </c>
      <c r="R20" s="12"/>
      <c r="S20" s="13"/>
      <c r="T20" s="13"/>
      <c r="U20" s="13"/>
      <c r="V20" s="13"/>
    </row>
    <row r="21" spans="1:23" s="49" customFormat="1" x14ac:dyDescent="0.25">
      <c r="C21" s="50"/>
      <c r="D21" s="50"/>
      <c r="E21" s="50"/>
      <c r="G21" s="50"/>
      <c r="H21" s="51" t="s">
        <v>323</v>
      </c>
      <c r="I21" s="52">
        <f>SUM(I3:I20)</f>
        <v>9419375.2559999991</v>
      </c>
      <c r="J21" s="52"/>
      <c r="K21" s="52"/>
      <c r="L21" s="52">
        <f>SUM(L3:L20)</f>
        <v>6293808.2087586308</v>
      </c>
      <c r="M21" s="53" t="s">
        <v>324</v>
      </c>
      <c r="N21" s="52">
        <f>(L21*2000)/I21</f>
        <v>1336.3536408106409</v>
      </c>
      <c r="O21" s="52"/>
      <c r="P21" s="52"/>
      <c r="Q21" s="54"/>
      <c r="R21" s="55"/>
      <c r="S21" s="56"/>
      <c r="T21" s="56"/>
      <c r="U21" s="56"/>
      <c r="V21" s="56"/>
    </row>
    <row r="22" spans="1:23" x14ac:dyDescent="0.25">
      <c r="C22" s="8"/>
      <c r="D22" s="8"/>
      <c r="E22" s="8"/>
      <c r="G22" s="8"/>
      <c r="H22" s="8"/>
      <c r="K22" s="10"/>
      <c r="L22" s="10"/>
      <c r="M22" s="10"/>
      <c r="N22" s="10"/>
      <c r="O22" s="10"/>
      <c r="P22" s="10"/>
      <c r="R22" s="12"/>
      <c r="S22" s="13"/>
      <c r="T22" s="13"/>
      <c r="U22" s="13"/>
      <c r="V22" s="13"/>
    </row>
    <row r="23" spans="1:23" x14ac:dyDescent="0.25">
      <c r="A23" s="7">
        <v>984</v>
      </c>
      <c r="B23" s="7">
        <v>2008</v>
      </c>
      <c r="C23" s="8" t="s">
        <v>94</v>
      </c>
      <c r="D23" s="8" t="s">
        <v>90</v>
      </c>
      <c r="E23" s="8" t="s">
        <v>91</v>
      </c>
      <c r="F23" s="7" t="s">
        <v>39</v>
      </c>
      <c r="G23" s="8" t="s">
        <v>22</v>
      </c>
      <c r="H23" s="8" t="s">
        <v>94</v>
      </c>
      <c r="I23" s="9">
        <v>22695.39</v>
      </c>
      <c r="K23" s="9">
        <v>845.2820744685913</v>
      </c>
      <c r="L23" s="9">
        <v>9592.0031700368618</v>
      </c>
      <c r="R23" s="12"/>
      <c r="S23" s="13"/>
      <c r="T23" s="13"/>
      <c r="U23" s="13"/>
      <c r="V23" s="13"/>
    </row>
    <row r="24" spans="1:23" x14ac:dyDescent="0.25">
      <c r="A24" s="7">
        <v>985</v>
      </c>
      <c r="B24" s="7">
        <v>2008</v>
      </c>
      <c r="C24" s="8" t="s">
        <v>69</v>
      </c>
      <c r="D24" s="8" t="s">
        <v>90</v>
      </c>
      <c r="E24" s="8" t="s">
        <v>91</v>
      </c>
      <c r="F24" s="7" t="s">
        <v>21</v>
      </c>
      <c r="G24" s="8" t="s">
        <v>22</v>
      </c>
      <c r="H24" s="8" t="s">
        <v>69</v>
      </c>
      <c r="I24" s="9">
        <v>7063</v>
      </c>
      <c r="K24" s="10">
        <v>0</v>
      </c>
      <c r="L24" s="10">
        <v>0</v>
      </c>
      <c r="M24" s="10"/>
      <c r="N24" s="10"/>
      <c r="O24" s="10"/>
      <c r="P24" s="10"/>
      <c r="Q24" s="11" t="s">
        <v>101</v>
      </c>
      <c r="R24" s="12"/>
      <c r="S24" s="13"/>
      <c r="T24" s="13"/>
      <c r="U24" s="13"/>
      <c r="V24" s="13"/>
    </row>
    <row r="25" spans="1:23" x14ac:dyDescent="0.25">
      <c r="A25" s="7">
        <v>986</v>
      </c>
      <c r="B25" s="7">
        <v>2008</v>
      </c>
      <c r="C25" s="8" t="s">
        <v>103</v>
      </c>
      <c r="D25" s="8" t="s">
        <v>90</v>
      </c>
      <c r="E25" s="8" t="s">
        <v>91</v>
      </c>
      <c r="F25" s="7" t="s">
        <v>39</v>
      </c>
      <c r="G25" s="8" t="s">
        <v>22</v>
      </c>
      <c r="H25" s="8" t="s">
        <v>103</v>
      </c>
      <c r="I25" s="9">
        <v>374999</v>
      </c>
      <c r="K25" s="9">
        <v>845.2820744685913</v>
      </c>
      <c r="L25" s="9">
        <v>158489.96632182362</v>
      </c>
      <c r="M25" s="10"/>
      <c r="N25" s="10"/>
      <c r="O25" s="10"/>
      <c r="P25" s="10"/>
      <c r="Q25" s="11" t="s">
        <v>104</v>
      </c>
      <c r="R25" s="12"/>
      <c r="S25" s="13"/>
      <c r="T25" s="13"/>
      <c r="U25" s="13"/>
      <c r="V25" s="13"/>
    </row>
    <row r="26" spans="1:23" x14ac:dyDescent="0.25">
      <c r="A26" s="7">
        <v>988</v>
      </c>
      <c r="B26" s="7">
        <v>2008</v>
      </c>
      <c r="C26" s="8" t="s">
        <v>107</v>
      </c>
      <c r="D26" s="8" t="s">
        <v>90</v>
      </c>
      <c r="E26" s="8" t="s">
        <v>91</v>
      </c>
      <c r="F26" s="7" t="s">
        <v>21</v>
      </c>
      <c r="G26" s="8" t="s">
        <v>22</v>
      </c>
      <c r="H26" s="8" t="s">
        <v>107</v>
      </c>
      <c r="I26" s="9">
        <v>1327464</v>
      </c>
      <c r="K26" s="10">
        <v>0</v>
      </c>
      <c r="L26" s="10">
        <v>0</v>
      </c>
      <c r="M26" s="10"/>
      <c r="N26" s="10"/>
      <c r="O26" s="10"/>
      <c r="P26" s="10"/>
      <c r="Q26" s="11" t="s">
        <v>23</v>
      </c>
      <c r="R26" s="12"/>
      <c r="S26" s="13"/>
      <c r="T26" s="13"/>
      <c r="U26" s="13"/>
      <c r="V26" s="13"/>
    </row>
    <row r="27" spans="1:23" x14ac:dyDescent="0.25">
      <c r="A27" s="7">
        <v>989</v>
      </c>
      <c r="B27" s="7">
        <v>2008</v>
      </c>
      <c r="C27" s="8" t="s">
        <v>108</v>
      </c>
      <c r="D27" s="8" t="s">
        <v>90</v>
      </c>
      <c r="E27" s="8" t="s">
        <v>91</v>
      </c>
      <c r="F27" s="7" t="s">
        <v>21</v>
      </c>
      <c r="G27" s="8" t="s">
        <v>22</v>
      </c>
      <c r="H27" s="8" t="s">
        <v>108</v>
      </c>
      <c r="I27" s="9">
        <v>2144307</v>
      </c>
      <c r="K27" s="10">
        <v>0</v>
      </c>
      <c r="L27" s="10">
        <v>0</v>
      </c>
      <c r="M27" s="10"/>
      <c r="N27" s="10"/>
      <c r="O27" s="10"/>
      <c r="P27" s="10"/>
      <c r="Q27" s="11" t="s">
        <v>23</v>
      </c>
      <c r="R27" s="12"/>
      <c r="S27" s="13"/>
      <c r="T27" s="13"/>
      <c r="U27" s="13"/>
      <c r="V27" s="13"/>
    </row>
    <row r="28" spans="1:23" x14ac:dyDescent="0.25">
      <c r="A28" s="7">
        <v>990</v>
      </c>
      <c r="B28" s="7">
        <v>2008</v>
      </c>
      <c r="C28" s="8" t="s">
        <v>110</v>
      </c>
      <c r="D28" s="8" t="s">
        <v>90</v>
      </c>
      <c r="E28" s="8" t="s">
        <v>91</v>
      </c>
      <c r="F28" s="7" t="s">
        <v>21</v>
      </c>
      <c r="G28" s="8" t="s">
        <v>22</v>
      </c>
      <c r="H28" s="8" t="s">
        <v>110</v>
      </c>
      <c r="I28" s="9">
        <v>1045492</v>
      </c>
      <c r="K28" s="10">
        <v>0</v>
      </c>
      <c r="L28" s="10">
        <v>0</v>
      </c>
      <c r="M28" s="10"/>
      <c r="N28" s="10"/>
      <c r="O28" s="10"/>
      <c r="P28" s="10"/>
      <c r="Q28" s="11" t="s">
        <v>23</v>
      </c>
      <c r="R28" s="12"/>
      <c r="S28" s="13"/>
      <c r="T28" s="13"/>
      <c r="U28" s="13"/>
      <c r="V28" s="13"/>
    </row>
    <row r="29" spans="1:23" x14ac:dyDescent="0.25">
      <c r="A29" s="7">
        <v>991</v>
      </c>
      <c r="B29" s="7">
        <v>2008</v>
      </c>
      <c r="C29" s="8" t="s">
        <v>115</v>
      </c>
      <c r="D29" s="8" t="s">
        <v>90</v>
      </c>
      <c r="E29" s="8" t="s">
        <v>91</v>
      </c>
      <c r="F29" s="7" t="s">
        <v>21</v>
      </c>
      <c r="G29" s="8" t="s">
        <v>22</v>
      </c>
      <c r="H29" s="8" t="s">
        <v>115</v>
      </c>
      <c r="I29" s="9">
        <v>464474</v>
      </c>
      <c r="K29" s="10">
        <v>0</v>
      </c>
      <c r="L29" s="10">
        <v>0</v>
      </c>
      <c r="M29" s="10"/>
      <c r="N29" s="10"/>
      <c r="O29" s="10"/>
      <c r="P29" s="10"/>
      <c r="Q29" s="11" t="s">
        <v>23</v>
      </c>
      <c r="R29" s="12"/>
      <c r="S29" s="13"/>
      <c r="T29" s="13"/>
      <c r="U29" s="13"/>
      <c r="V29" s="13"/>
    </row>
    <row r="30" spans="1:23" x14ac:dyDescent="0.25">
      <c r="A30" s="7">
        <v>992</v>
      </c>
      <c r="B30" s="7">
        <v>2008</v>
      </c>
      <c r="C30" s="8" t="s">
        <v>117</v>
      </c>
      <c r="D30" s="8" t="s">
        <v>90</v>
      </c>
      <c r="E30" s="8" t="s">
        <v>91</v>
      </c>
      <c r="F30" s="7" t="s">
        <v>21</v>
      </c>
      <c r="G30" s="8" t="s">
        <v>22</v>
      </c>
      <c r="H30" s="8" t="s">
        <v>117</v>
      </c>
      <c r="I30" s="9">
        <v>456458</v>
      </c>
      <c r="K30" s="10">
        <v>0</v>
      </c>
      <c r="L30" s="10">
        <v>0</v>
      </c>
      <c r="M30" s="10"/>
      <c r="N30" s="10"/>
      <c r="O30" s="10"/>
      <c r="P30" s="10"/>
      <c r="Q30" s="11" t="s">
        <v>23</v>
      </c>
      <c r="R30" s="12"/>
      <c r="S30" s="13"/>
      <c r="T30" s="13"/>
      <c r="U30" s="13"/>
      <c r="V30" s="13"/>
    </row>
    <row r="31" spans="1:23" x14ac:dyDescent="0.25">
      <c r="A31" s="7">
        <v>993</v>
      </c>
      <c r="B31" s="7">
        <v>2008</v>
      </c>
      <c r="C31" s="8" t="s">
        <v>123</v>
      </c>
      <c r="D31" s="8" t="s">
        <v>90</v>
      </c>
      <c r="E31" s="8" t="s">
        <v>91</v>
      </c>
      <c r="F31" s="7" t="s">
        <v>21</v>
      </c>
      <c r="G31" s="8" t="s">
        <v>22</v>
      </c>
      <c r="H31" s="8" t="s">
        <v>123</v>
      </c>
      <c r="I31" s="9">
        <v>148311</v>
      </c>
      <c r="K31" s="10">
        <v>0</v>
      </c>
      <c r="L31" s="10">
        <v>0</v>
      </c>
      <c r="M31" s="10"/>
      <c r="N31" s="10"/>
      <c r="O31" s="10"/>
      <c r="P31" s="10"/>
      <c r="Q31" s="11" t="s">
        <v>49</v>
      </c>
      <c r="R31" s="12"/>
      <c r="S31" s="13"/>
      <c r="T31" s="13"/>
      <c r="U31" s="13"/>
      <c r="V31" s="13"/>
    </row>
    <row r="32" spans="1:23" x14ac:dyDescent="0.2">
      <c r="A32" s="7">
        <v>994</v>
      </c>
      <c r="B32" s="7">
        <v>2008</v>
      </c>
      <c r="C32" s="8" t="s">
        <v>125</v>
      </c>
      <c r="D32" s="8" t="s">
        <v>90</v>
      </c>
      <c r="E32" s="8" t="s">
        <v>91</v>
      </c>
      <c r="F32" s="7" t="s">
        <v>57</v>
      </c>
      <c r="G32" s="8" t="s">
        <v>22</v>
      </c>
      <c r="H32" s="8" t="s">
        <v>125</v>
      </c>
      <c r="I32" s="9">
        <v>795395</v>
      </c>
      <c r="K32" s="17">
        <v>2.0163308936624658</v>
      </c>
      <c r="L32" s="17">
        <v>801.88975558232846</v>
      </c>
      <c r="M32" s="17"/>
      <c r="N32" s="17"/>
      <c r="O32" s="17"/>
      <c r="P32" s="17"/>
      <c r="Q32" s="11" t="s">
        <v>126</v>
      </c>
      <c r="R32" s="12"/>
      <c r="S32" s="13"/>
      <c r="T32" s="13"/>
      <c r="U32" s="13"/>
      <c r="V32" s="21"/>
      <c r="W32" s="7" t="s">
        <v>128</v>
      </c>
    </row>
    <row r="33" spans="1:23" x14ac:dyDescent="0.25">
      <c r="A33" s="7">
        <v>995</v>
      </c>
      <c r="B33" s="7">
        <v>2008</v>
      </c>
      <c r="C33" s="8" t="s">
        <v>135</v>
      </c>
      <c r="D33" s="8" t="s">
        <v>90</v>
      </c>
      <c r="E33" s="8" t="s">
        <v>91</v>
      </c>
      <c r="F33" s="7" t="s">
        <v>39</v>
      </c>
      <c r="G33" s="8" t="s">
        <v>22</v>
      </c>
      <c r="H33" s="8" t="s">
        <v>135</v>
      </c>
      <c r="I33" s="9">
        <v>89984</v>
      </c>
      <c r="K33" s="9">
        <v>845.2820744685913</v>
      </c>
      <c r="L33" s="9">
        <v>38030.931094490865</v>
      </c>
      <c r="R33" s="12"/>
      <c r="S33" s="13"/>
      <c r="T33" s="13"/>
      <c r="U33" s="13"/>
      <c r="V33" s="13"/>
    </row>
    <row r="34" spans="1:23" x14ac:dyDescent="0.25">
      <c r="A34" s="7">
        <v>996</v>
      </c>
      <c r="B34" s="7">
        <v>2008</v>
      </c>
      <c r="C34" s="8" t="s">
        <v>140</v>
      </c>
      <c r="D34" s="8" t="s">
        <v>90</v>
      </c>
      <c r="E34" s="8" t="s">
        <v>91</v>
      </c>
      <c r="F34" s="7" t="s">
        <v>21</v>
      </c>
      <c r="G34" s="8" t="s">
        <v>22</v>
      </c>
      <c r="H34" s="8" t="s">
        <v>140</v>
      </c>
      <c r="I34" s="9">
        <v>2232</v>
      </c>
      <c r="K34" s="10">
        <v>0</v>
      </c>
      <c r="L34" s="10">
        <v>0</v>
      </c>
      <c r="M34" s="10"/>
      <c r="N34" s="10"/>
      <c r="O34" s="10"/>
      <c r="P34" s="10"/>
      <c r="Q34" s="11" t="s">
        <v>112</v>
      </c>
      <c r="R34" s="12"/>
      <c r="S34" s="13"/>
      <c r="T34" s="13"/>
      <c r="U34" s="13"/>
      <c r="V34" s="13"/>
    </row>
    <row r="35" spans="1:23" x14ac:dyDescent="0.25">
      <c r="A35" s="7">
        <v>997</v>
      </c>
      <c r="B35" s="7">
        <v>2008</v>
      </c>
      <c r="C35" s="8" t="s">
        <v>141</v>
      </c>
      <c r="D35" s="8" t="s">
        <v>90</v>
      </c>
      <c r="E35" s="8" t="s">
        <v>91</v>
      </c>
      <c r="F35" s="7" t="s">
        <v>21</v>
      </c>
      <c r="G35" s="8" t="s">
        <v>22</v>
      </c>
      <c r="H35" s="8" t="s">
        <v>141</v>
      </c>
      <c r="I35" s="9">
        <v>41552</v>
      </c>
      <c r="K35" s="10">
        <v>0</v>
      </c>
      <c r="L35" s="10">
        <v>0</v>
      </c>
      <c r="M35" s="10"/>
      <c r="N35" s="10"/>
      <c r="O35" s="10"/>
      <c r="P35" s="10"/>
      <c r="Q35" s="11" t="s">
        <v>23</v>
      </c>
      <c r="R35" s="12"/>
      <c r="S35" s="13"/>
      <c r="T35" s="13"/>
      <c r="U35" s="13"/>
      <c r="V35" s="13"/>
    </row>
    <row r="36" spans="1:23" x14ac:dyDescent="0.25">
      <c r="A36" s="7">
        <v>999</v>
      </c>
      <c r="B36" s="7">
        <v>2008</v>
      </c>
      <c r="C36" s="8" t="s">
        <v>148</v>
      </c>
      <c r="D36" s="8" t="s">
        <v>142</v>
      </c>
      <c r="E36" s="8" t="s">
        <v>91</v>
      </c>
      <c r="F36" s="7" t="s">
        <v>21</v>
      </c>
      <c r="G36" s="8" t="s">
        <v>22</v>
      </c>
      <c r="H36" s="8" t="s">
        <v>148</v>
      </c>
      <c r="I36" s="9">
        <v>2058.2399999999998</v>
      </c>
      <c r="K36" s="10">
        <v>0</v>
      </c>
      <c r="L36" s="10">
        <v>0</v>
      </c>
      <c r="M36" s="10"/>
      <c r="N36" s="10"/>
      <c r="O36" s="10"/>
      <c r="P36" s="10"/>
      <c r="Q36" s="11" t="s">
        <v>23</v>
      </c>
      <c r="R36" s="12"/>
      <c r="S36" s="13"/>
      <c r="T36" s="13"/>
      <c r="U36" s="13"/>
      <c r="V36" s="13"/>
    </row>
    <row r="37" spans="1:23" x14ac:dyDescent="0.25">
      <c r="A37" s="7">
        <v>1000</v>
      </c>
      <c r="B37" s="7">
        <v>2008</v>
      </c>
      <c r="C37" s="8" t="s">
        <v>149</v>
      </c>
      <c r="D37" s="8" t="s">
        <v>142</v>
      </c>
      <c r="E37" s="8" t="s">
        <v>91</v>
      </c>
      <c r="F37" s="7" t="s">
        <v>21</v>
      </c>
      <c r="G37" s="8" t="s">
        <v>22</v>
      </c>
      <c r="H37" s="8" t="s">
        <v>149</v>
      </c>
      <c r="I37" s="9">
        <v>36091.56</v>
      </c>
      <c r="K37" s="10">
        <v>0</v>
      </c>
      <c r="L37" s="10">
        <v>0</v>
      </c>
      <c r="M37" s="10"/>
      <c r="N37" s="10"/>
      <c r="O37" s="10"/>
      <c r="P37" s="10"/>
      <c r="Q37" s="11" t="s">
        <v>23</v>
      </c>
      <c r="R37" s="12"/>
      <c r="S37" s="13"/>
      <c r="T37" s="13"/>
      <c r="U37" s="13"/>
      <c r="V37" s="13"/>
    </row>
    <row r="38" spans="1:23" x14ac:dyDescent="0.2">
      <c r="A38" s="7">
        <v>1002</v>
      </c>
      <c r="B38" s="7">
        <v>2008</v>
      </c>
      <c r="C38" s="8" t="s">
        <v>151</v>
      </c>
      <c r="D38" s="8" t="s">
        <v>142</v>
      </c>
      <c r="E38" s="8" t="s">
        <v>91</v>
      </c>
      <c r="F38" s="7" t="s">
        <v>41</v>
      </c>
      <c r="G38" s="8" t="s">
        <v>22</v>
      </c>
      <c r="H38" s="8" t="s">
        <v>151</v>
      </c>
      <c r="I38" s="9">
        <v>1022961.27</v>
      </c>
      <c r="K38" s="17">
        <v>712.18637801833165</v>
      </c>
      <c r="L38" s="17">
        <v>364269.54086716636</v>
      </c>
      <c r="M38" s="17"/>
      <c r="N38" s="17"/>
      <c r="O38" s="17"/>
      <c r="P38" s="17"/>
      <c r="Q38" s="11" t="s">
        <v>121</v>
      </c>
      <c r="R38" s="20">
        <v>5.8439999999999999E-2</v>
      </c>
      <c r="S38" s="21">
        <v>6233209</v>
      </c>
      <c r="T38" s="21">
        <v>364268.73395999998</v>
      </c>
      <c r="U38" s="21">
        <v>1022959.004</v>
      </c>
      <c r="V38" s="21">
        <v>712.18637801833165</v>
      </c>
      <c r="W38" s="7" t="s">
        <v>122</v>
      </c>
    </row>
    <row r="39" spans="1:23" x14ac:dyDescent="0.25">
      <c r="A39" s="7">
        <v>1003</v>
      </c>
      <c r="B39" s="7">
        <v>2008</v>
      </c>
      <c r="C39" s="8" t="s">
        <v>152</v>
      </c>
      <c r="D39" s="8" t="s">
        <v>142</v>
      </c>
      <c r="E39" s="8" t="s">
        <v>91</v>
      </c>
      <c r="F39" s="7" t="s">
        <v>21</v>
      </c>
      <c r="G39" s="8" t="s">
        <v>22</v>
      </c>
      <c r="H39" s="8" t="s">
        <v>152</v>
      </c>
      <c r="I39" s="9">
        <v>19741.439999999999</v>
      </c>
      <c r="K39" s="10">
        <v>0</v>
      </c>
      <c r="L39" s="10">
        <v>0</v>
      </c>
      <c r="M39" s="10"/>
      <c r="N39" s="10"/>
      <c r="O39" s="10"/>
      <c r="P39" s="10"/>
      <c r="Q39" s="11" t="s">
        <v>23</v>
      </c>
      <c r="R39" s="12"/>
      <c r="S39" s="13"/>
      <c r="T39" s="13"/>
      <c r="U39" s="13"/>
      <c r="V39" s="13"/>
    </row>
    <row r="40" spans="1:23" x14ac:dyDescent="0.2">
      <c r="A40" s="7">
        <v>1004</v>
      </c>
      <c r="B40" s="7">
        <v>2008</v>
      </c>
      <c r="C40" s="8" t="s">
        <v>153</v>
      </c>
      <c r="D40" s="8" t="s">
        <v>142</v>
      </c>
      <c r="E40" s="8" t="s">
        <v>91</v>
      </c>
      <c r="F40" s="7" t="s">
        <v>154</v>
      </c>
      <c r="G40" s="8" t="s">
        <v>22</v>
      </c>
      <c r="H40" s="8" t="s">
        <v>153</v>
      </c>
      <c r="I40" s="9">
        <v>2366.1799999999998</v>
      </c>
      <c r="K40" s="17">
        <v>2523.9512462867506</v>
      </c>
      <c r="L40" s="17">
        <v>2986.0614799693917</v>
      </c>
      <c r="M40" s="17"/>
      <c r="N40" s="17"/>
      <c r="O40" s="17"/>
      <c r="P40" s="17"/>
      <c r="Q40" s="11" t="s">
        <v>154</v>
      </c>
      <c r="R40" s="20">
        <v>0.10448</v>
      </c>
      <c r="S40" s="21">
        <v>503740</v>
      </c>
      <c r="T40" s="21">
        <v>52630.7552</v>
      </c>
      <c r="U40" s="21">
        <v>41705.048999999999</v>
      </c>
      <c r="V40" s="21">
        <v>2523.9512462867506</v>
      </c>
      <c r="W40" s="7" t="s">
        <v>122</v>
      </c>
    </row>
    <row r="41" spans="1:23" x14ac:dyDescent="0.25">
      <c r="A41" s="7">
        <v>1005</v>
      </c>
      <c r="B41" s="7">
        <v>2008</v>
      </c>
      <c r="C41" s="8" t="s">
        <v>155</v>
      </c>
      <c r="D41" s="8" t="s">
        <v>142</v>
      </c>
      <c r="E41" s="8" t="s">
        <v>91</v>
      </c>
      <c r="F41" s="7" t="s">
        <v>21</v>
      </c>
      <c r="G41" s="8" t="s">
        <v>22</v>
      </c>
      <c r="H41" s="8" t="s">
        <v>155</v>
      </c>
      <c r="I41" s="9">
        <v>1746.732</v>
      </c>
      <c r="K41" s="10">
        <v>0</v>
      </c>
      <c r="L41" s="10">
        <v>0</v>
      </c>
      <c r="M41" s="10"/>
      <c r="N41" s="10"/>
      <c r="O41" s="10"/>
      <c r="P41" s="10"/>
      <c r="Q41" s="11" t="s">
        <v>96</v>
      </c>
      <c r="R41" s="12"/>
      <c r="S41" s="13"/>
      <c r="T41" s="13"/>
      <c r="U41" s="13"/>
      <c r="V41" s="13"/>
    </row>
    <row r="42" spans="1:23" x14ac:dyDescent="0.2">
      <c r="A42" s="7">
        <v>1006</v>
      </c>
      <c r="B42" s="7">
        <v>2008</v>
      </c>
      <c r="C42" s="8" t="s">
        <v>156</v>
      </c>
      <c r="D42" s="8" t="s">
        <v>142</v>
      </c>
      <c r="E42" s="8" t="s">
        <v>91</v>
      </c>
      <c r="F42" s="7" t="s">
        <v>157</v>
      </c>
      <c r="G42" s="8" t="s">
        <v>22</v>
      </c>
      <c r="H42" s="8" t="s">
        <v>156</v>
      </c>
      <c r="I42" s="9">
        <v>128135</v>
      </c>
      <c r="K42" s="17">
        <v>4609.4725050143998</v>
      </c>
      <c r="L42" s="17">
        <v>295317.37971501006</v>
      </c>
      <c r="M42" s="17"/>
      <c r="N42" s="17"/>
      <c r="O42" s="17"/>
      <c r="P42" s="17"/>
      <c r="Q42" s="11" t="s">
        <v>158</v>
      </c>
      <c r="R42" s="20">
        <v>0.11289</v>
      </c>
      <c r="S42" s="21">
        <v>2615893</v>
      </c>
      <c r="T42" s="21">
        <v>295308.16077000002</v>
      </c>
      <c r="U42" s="21">
        <v>128131</v>
      </c>
      <c r="V42" s="21">
        <v>4609.4725050143998</v>
      </c>
      <c r="W42" s="7" t="s">
        <v>122</v>
      </c>
    </row>
    <row r="43" spans="1:23" x14ac:dyDescent="0.25">
      <c r="A43" s="7">
        <v>1008</v>
      </c>
      <c r="B43" s="7">
        <v>2008</v>
      </c>
      <c r="C43" s="8" t="s">
        <v>160</v>
      </c>
      <c r="D43" s="8" t="s">
        <v>142</v>
      </c>
      <c r="E43" s="8" t="s">
        <v>91</v>
      </c>
      <c r="F43" s="7" t="s">
        <v>21</v>
      </c>
      <c r="G43" s="8" t="s">
        <v>22</v>
      </c>
      <c r="H43" s="8" t="s">
        <v>160</v>
      </c>
      <c r="I43" s="9">
        <v>651.84</v>
      </c>
      <c r="K43" s="10">
        <v>0</v>
      </c>
      <c r="L43" s="10">
        <v>0</v>
      </c>
      <c r="M43" s="10"/>
      <c r="N43" s="10"/>
      <c r="O43" s="10"/>
      <c r="P43" s="10"/>
      <c r="Q43" s="11" t="s">
        <v>23</v>
      </c>
      <c r="R43" s="12"/>
      <c r="S43" s="13"/>
      <c r="T43" s="13"/>
      <c r="U43" s="13"/>
      <c r="V43" s="13"/>
    </row>
    <row r="44" spans="1:23" x14ac:dyDescent="0.2">
      <c r="A44" s="7">
        <v>1009</v>
      </c>
      <c r="B44" s="7">
        <v>2008</v>
      </c>
      <c r="C44" s="8" t="s">
        <v>161</v>
      </c>
      <c r="D44" s="8" t="s">
        <v>142</v>
      </c>
      <c r="E44" s="8" t="s">
        <v>91</v>
      </c>
      <c r="F44" s="7" t="s">
        <v>41</v>
      </c>
      <c r="G44" s="8" t="s">
        <v>22</v>
      </c>
      <c r="H44" s="8" t="s">
        <v>161</v>
      </c>
      <c r="I44" s="9">
        <v>491579.42</v>
      </c>
      <c r="K44" s="17">
        <v>873.94129317441275</v>
      </c>
      <c r="L44" s="17">
        <v>214805.77700636387</v>
      </c>
      <c r="M44" s="17"/>
      <c r="N44" s="17"/>
      <c r="O44" s="17"/>
      <c r="P44" s="17"/>
      <c r="Q44" s="11" t="s">
        <v>121</v>
      </c>
      <c r="R44" s="20">
        <v>5.8439999999999999E-2</v>
      </c>
      <c r="S44" s="21">
        <v>4568893</v>
      </c>
      <c r="T44" s="21">
        <v>267006.10691999999</v>
      </c>
      <c r="U44" s="21">
        <v>611039</v>
      </c>
      <c r="V44" s="21">
        <v>873.94129317441275</v>
      </c>
      <c r="W44" s="7" t="s">
        <v>122</v>
      </c>
    </row>
    <row r="45" spans="1:23" x14ac:dyDescent="0.25">
      <c r="A45" s="7">
        <v>1010</v>
      </c>
      <c r="B45" s="7">
        <v>2008</v>
      </c>
      <c r="C45" s="8" t="s">
        <v>162</v>
      </c>
      <c r="D45" s="8" t="s">
        <v>142</v>
      </c>
      <c r="E45" s="8" t="s">
        <v>91</v>
      </c>
      <c r="F45" s="7" t="s">
        <v>21</v>
      </c>
      <c r="G45" s="8" t="s">
        <v>22</v>
      </c>
      <c r="H45" s="8" t="s">
        <v>162</v>
      </c>
      <c r="I45" s="9">
        <v>73323</v>
      </c>
      <c r="K45" s="10">
        <v>0</v>
      </c>
      <c r="L45" s="10">
        <v>0</v>
      </c>
      <c r="M45" s="10"/>
      <c r="N45" s="10"/>
      <c r="O45" s="10"/>
      <c r="P45" s="10"/>
      <c r="Q45" s="11" t="s">
        <v>23</v>
      </c>
      <c r="R45" s="12"/>
      <c r="S45" s="13"/>
      <c r="T45" s="13"/>
      <c r="U45" s="13"/>
      <c r="V45" s="13"/>
    </row>
    <row r="46" spans="1:23" x14ac:dyDescent="0.25">
      <c r="A46" s="7">
        <v>1011</v>
      </c>
      <c r="B46" s="7">
        <v>2008</v>
      </c>
      <c r="C46" s="8" t="s">
        <v>163</v>
      </c>
      <c r="D46" s="8" t="s">
        <v>142</v>
      </c>
      <c r="E46" s="8" t="s">
        <v>91</v>
      </c>
      <c r="F46" s="7" t="s">
        <v>21</v>
      </c>
      <c r="G46" s="8" t="s">
        <v>22</v>
      </c>
      <c r="H46" s="8" t="s">
        <v>163</v>
      </c>
      <c r="I46" s="9">
        <v>11993.8</v>
      </c>
      <c r="K46" s="10">
        <v>0</v>
      </c>
      <c r="L46" s="10">
        <v>0</v>
      </c>
      <c r="M46" s="10"/>
      <c r="N46" s="10"/>
      <c r="O46" s="10"/>
      <c r="P46" s="10"/>
      <c r="Q46" s="11" t="s">
        <v>23</v>
      </c>
      <c r="R46" s="12"/>
      <c r="S46" s="13"/>
      <c r="T46" s="13"/>
      <c r="U46" s="13"/>
      <c r="V46" s="13"/>
    </row>
    <row r="47" spans="1:23" x14ac:dyDescent="0.25">
      <c r="C47" s="8"/>
      <c r="D47" s="8"/>
      <c r="E47" s="8"/>
      <c r="G47" s="8"/>
      <c r="H47" s="8"/>
      <c r="I47" s="52">
        <f>SUM(I23:I46)</f>
        <v>8711074.8720000014</v>
      </c>
      <c r="J47" s="52"/>
      <c r="K47" s="52"/>
      <c r="L47" s="52">
        <f>SUM(L23:L46)</f>
        <v>1084293.5494104435</v>
      </c>
      <c r="M47" s="65" t="s">
        <v>329</v>
      </c>
      <c r="N47" s="10">
        <f>(L47*2000)/I47</f>
        <v>248.94598320941705</v>
      </c>
      <c r="O47" s="10"/>
      <c r="P47" s="10"/>
      <c r="R47" s="12"/>
      <c r="S47" s="13"/>
      <c r="T47" s="13"/>
      <c r="U47" s="13"/>
      <c r="V47" s="13"/>
    </row>
    <row r="48" spans="1:23" x14ac:dyDescent="0.25">
      <c r="C48" s="8"/>
      <c r="D48" s="8"/>
      <c r="E48" s="8"/>
      <c r="G48" s="8"/>
      <c r="H48" s="8"/>
      <c r="K48" s="10"/>
      <c r="L48" s="66">
        <f>SUMIFS(L23:L46,F23:F46,"System")</f>
        <v>206112.90058635134</v>
      </c>
      <c r="M48" s="65" t="s">
        <v>330</v>
      </c>
      <c r="N48" s="10"/>
      <c r="O48" s="10"/>
      <c r="P48" s="10"/>
      <c r="R48" s="12"/>
      <c r="S48" s="13"/>
      <c r="T48" s="13"/>
      <c r="U48" s="13"/>
      <c r="V48" s="13"/>
    </row>
    <row r="49" spans="1:22" x14ac:dyDescent="0.25">
      <c r="C49" s="8"/>
      <c r="D49" s="8"/>
      <c r="E49" s="8"/>
      <c r="G49" s="8"/>
      <c r="H49" s="8"/>
      <c r="K49" s="10"/>
      <c r="L49" s="10"/>
      <c r="M49" s="106" t="s">
        <v>352</v>
      </c>
      <c r="N49" s="10">
        <f>((L21+L47)*2000)/(I21+I47)</f>
        <v>813.89063217736737</v>
      </c>
      <c r="O49" s="10"/>
      <c r="P49" s="10"/>
      <c r="R49" s="12"/>
      <c r="S49" s="13"/>
      <c r="T49" s="13"/>
      <c r="U49" s="13"/>
      <c r="V49" s="13"/>
    </row>
    <row r="50" spans="1:22" x14ac:dyDescent="0.25">
      <c r="C50" s="8"/>
      <c r="D50" s="8"/>
      <c r="E50" s="8"/>
      <c r="G50" s="8"/>
      <c r="H50" s="8"/>
      <c r="K50" s="10"/>
      <c r="L50" s="10"/>
      <c r="M50" s="10"/>
      <c r="N50" s="10"/>
      <c r="O50" s="10"/>
      <c r="P50" s="10"/>
      <c r="R50" s="12"/>
      <c r="S50" s="13"/>
      <c r="T50" s="13"/>
      <c r="U50" s="13"/>
      <c r="V50" s="13"/>
    </row>
    <row r="51" spans="1:22" x14ac:dyDescent="0.25">
      <c r="A51" s="7">
        <v>1154</v>
      </c>
      <c r="B51" s="7">
        <v>2008</v>
      </c>
      <c r="C51" s="8" t="s">
        <v>164</v>
      </c>
      <c r="D51" s="8" t="s">
        <v>266</v>
      </c>
      <c r="E51" s="8" t="s">
        <v>38</v>
      </c>
      <c r="F51" s="7" t="s">
        <v>39</v>
      </c>
      <c r="G51" s="8" t="s">
        <v>22</v>
      </c>
      <c r="H51" s="8" t="s">
        <v>164</v>
      </c>
      <c r="I51" s="9">
        <v>-15</v>
      </c>
      <c r="J51" s="9">
        <f>I51</f>
        <v>-15</v>
      </c>
      <c r="K51" s="9">
        <f>IF(I51&lt;0,$I$296,$I$297)</f>
        <v>813.89063217736737</v>
      </c>
      <c r="L51" s="9">
        <f>IF(I51&gt;0,(I51*K51)/2000,0)</f>
        <v>0</v>
      </c>
      <c r="M51" s="9">
        <f>IF(I51&lt;0,(I51*K51)/2000,0)</f>
        <v>-6.1041797413302552</v>
      </c>
      <c r="R51" s="12"/>
      <c r="S51" s="13"/>
      <c r="T51" s="13"/>
      <c r="U51" s="13"/>
      <c r="V51" s="13"/>
    </row>
    <row r="52" spans="1:22" x14ac:dyDescent="0.25">
      <c r="C52" s="8"/>
      <c r="D52" s="8"/>
      <c r="E52" s="8"/>
      <c r="G52" s="8"/>
      <c r="H52" s="8"/>
      <c r="R52" s="12"/>
      <c r="S52" s="13"/>
      <c r="T52" s="13"/>
      <c r="U52" s="13"/>
      <c r="V52" s="13"/>
    </row>
    <row r="53" spans="1:22" x14ac:dyDescent="0.25">
      <c r="A53" s="7">
        <v>1155</v>
      </c>
      <c r="B53" s="7">
        <v>2008</v>
      </c>
      <c r="C53" s="8" t="s">
        <v>167</v>
      </c>
      <c r="D53" s="8" t="s">
        <v>266</v>
      </c>
      <c r="E53" s="8" t="s">
        <v>38</v>
      </c>
      <c r="F53" s="7" t="s">
        <v>39</v>
      </c>
      <c r="G53" s="8" t="s">
        <v>22</v>
      </c>
      <c r="H53" s="8" t="s">
        <v>167</v>
      </c>
      <c r="I53" s="9">
        <v>-41915</v>
      </c>
      <c r="R53" s="12"/>
      <c r="S53" s="13"/>
      <c r="T53" s="13"/>
      <c r="U53" s="13"/>
      <c r="V53" s="13"/>
    </row>
    <row r="54" spans="1:22" x14ac:dyDescent="0.25">
      <c r="A54" s="7">
        <v>1013</v>
      </c>
      <c r="B54" s="7">
        <v>2008</v>
      </c>
      <c r="C54" s="8" t="s">
        <v>167</v>
      </c>
      <c r="D54" s="8" t="s">
        <v>165</v>
      </c>
      <c r="E54" s="8" t="s">
        <v>38</v>
      </c>
      <c r="F54" s="7" t="s">
        <v>39</v>
      </c>
      <c r="G54" s="8" t="s">
        <v>22</v>
      </c>
      <c r="H54" s="8" t="s">
        <v>167</v>
      </c>
      <c r="I54" s="9">
        <v>228885.04</v>
      </c>
      <c r="R54" s="12"/>
      <c r="S54" s="13"/>
      <c r="T54" s="13"/>
      <c r="U54" s="13"/>
      <c r="V54" s="13"/>
    </row>
    <row r="55" spans="1:22" x14ac:dyDescent="0.25">
      <c r="C55" s="8"/>
      <c r="D55" s="8"/>
      <c r="E55" s="8"/>
      <c r="G55" s="8"/>
      <c r="H55" s="8"/>
      <c r="I55" s="7"/>
      <c r="J55" s="9">
        <f>SUM(I53:I54)</f>
        <v>186970.04</v>
      </c>
      <c r="K55" s="9">
        <f>IF(J55&lt;0,$I$296,$I$297)</f>
        <v>1024.4699545804308</v>
      </c>
      <c r="L55" s="9">
        <f>IF(J55&gt;0,(J55*K55)/2000,0)</f>
        <v>95772.594193350669</v>
      </c>
      <c r="M55" s="9">
        <f>IF(J55&lt;0,(J55*K55)/2000,0)</f>
        <v>0</v>
      </c>
      <c r="R55" s="12"/>
      <c r="S55" s="13"/>
      <c r="T55" s="13"/>
      <c r="U55" s="13"/>
      <c r="V55" s="13"/>
    </row>
    <row r="56" spans="1:22" x14ac:dyDescent="0.25">
      <c r="A56" s="7">
        <v>1156</v>
      </c>
      <c r="B56" s="7">
        <v>2008</v>
      </c>
      <c r="C56" s="8" t="s">
        <v>92</v>
      </c>
      <c r="D56" s="8" t="s">
        <v>266</v>
      </c>
      <c r="E56" s="8" t="s">
        <v>38</v>
      </c>
      <c r="F56" s="7" t="s">
        <v>39</v>
      </c>
      <c r="G56" s="8" t="s">
        <v>22</v>
      </c>
      <c r="H56" s="8" t="s">
        <v>92</v>
      </c>
      <c r="I56" s="9">
        <v>-32027</v>
      </c>
      <c r="R56" s="12"/>
      <c r="S56" s="13"/>
      <c r="T56" s="13"/>
      <c r="U56" s="13"/>
      <c r="V56" s="13"/>
    </row>
    <row r="57" spans="1:22" x14ac:dyDescent="0.25">
      <c r="A57" s="7">
        <v>1014</v>
      </c>
      <c r="B57" s="7">
        <v>2008</v>
      </c>
      <c r="C57" s="8" t="s">
        <v>92</v>
      </c>
      <c r="D57" s="8" t="s">
        <v>165</v>
      </c>
      <c r="E57" s="8" t="s">
        <v>38</v>
      </c>
      <c r="F57" s="7" t="s">
        <v>39</v>
      </c>
      <c r="G57" s="8" t="s">
        <v>22</v>
      </c>
      <c r="H57" s="8" t="s">
        <v>92</v>
      </c>
      <c r="I57" s="9">
        <v>54188</v>
      </c>
      <c r="R57" s="12"/>
      <c r="S57" s="13"/>
      <c r="T57" s="13"/>
      <c r="U57" s="13"/>
      <c r="V57" s="13"/>
    </row>
    <row r="58" spans="1:22" x14ac:dyDescent="0.25">
      <c r="C58" s="8"/>
      <c r="D58" s="8"/>
      <c r="E58" s="8"/>
      <c r="G58" s="8"/>
      <c r="H58" s="8"/>
      <c r="I58" s="7"/>
      <c r="J58" s="9">
        <f>SUM(I56:I57)</f>
        <v>22161</v>
      </c>
      <c r="K58" s="9">
        <f>IF(J58&lt;0,$I$296,$I$297)</f>
        <v>1024.4699545804308</v>
      </c>
      <c r="L58" s="9">
        <f>IF(J58&gt;0,(J58*K58)/2000,0)</f>
        <v>11351.639331728464</v>
      </c>
      <c r="M58" s="9">
        <f>IF(J58&lt;0,(J58*K58)/2000,0)</f>
        <v>0</v>
      </c>
      <c r="R58" s="12"/>
      <c r="S58" s="13"/>
      <c r="T58" s="13"/>
      <c r="U58" s="13"/>
      <c r="V58" s="13"/>
    </row>
    <row r="59" spans="1:22" x14ac:dyDescent="0.25">
      <c r="A59" s="7">
        <v>1157</v>
      </c>
      <c r="B59" s="7">
        <v>2008</v>
      </c>
      <c r="C59" s="8" t="s">
        <v>169</v>
      </c>
      <c r="D59" s="8" t="s">
        <v>266</v>
      </c>
      <c r="E59" s="8" t="s">
        <v>38</v>
      </c>
      <c r="F59" s="7" t="s">
        <v>39</v>
      </c>
      <c r="G59" s="8" t="s">
        <v>22</v>
      </c>
      <c r="H59" s="8" t="s">
        <v>169</v>
      </c>
      <c r="I59" s="9">
        <v>-43931</v>
      </c>
      <c r="R59" s="12"/>
      <c r="S59" s="13"/>
      <c r="T59" s="13"/>
      <c r="U59" s="13"/>
      <c r="V59" s="13"/>
    </row>
    <row r="60" spans="1:22" x14ac:dyDescent="0.25">
      <c r="A60" s="7">
        <v>1015</v>
      </c>
      <c r="B60" s="7">
        <v>2008</v>
      </c>
      <c r="C60" s="8" t="s">
        <v>169</v>
      </c>
      <c r="D60" s="8" t="s">
        <v>165</v>
      </c>
      <c r="E60" s="8" t="s">
        <v>38</v>
      </c>
      <c r="F60" s="7" t="s">
        <v>39</v>
      </c>
      <c r="G60" s="8" t="s">
        <v>22</v>
      </c>
      <c r="H60" s="8" t="s">
        <v>169</v>
      </c>
      <c r="I60" s="9">
        <v>82433</v>
      </c>
      <c r="R60" s="12"/>
      <c r="S60" s="13"/>
      <c r="T60" s="13"/>
      <c r="U60" s="13"/>
      <c r="V60" s="13"/>
    </row>
    <row r="61" spans="1:22" x14ac:dyDescent="0.25">
      <c r="C61" s="8"/>
      <c r="D61" s="8"/>
      <c r="E61" s="8"/>
      <c r="G61" s="8"/>
      <c r="H61" s="8"/>
      <c r="I61" s="7"/>
      <c r="J61" s="9">
        <f>SUM(I59:I60)</f>
        <v>38502</v>
      </c>
      <c r="K61" s="9">
        <f>IF(J61&lt;0,$I$296,$I$297)</f>
        <v>1024.4699545804308</v>
      </c>
      <c r="L61" s="9">
        <f>IF(J61&gt;0,(J61*K61)/2000,0)</f>
        <v>19722.071095627874</v>
      </c>
      <c r="M61" s="9">
        <f>IF(J61&lt;0,(J61*K61)/2000,0)</f>
        <v>0</v>
      </c>
      <c r="R61" s="12"/>
      <c r="S61" s="13"/>
      <c r="T61" s="13"/>
      <c r="U61" s="13"/>
      <c r="V61" s="13"/>
    </row>
    <row r="62" spans="1:22" x14ac:dyDescent="0.25">
      <c r="A62" s="7">
        <v>1158</v>
      </c>
      <c r="B62" s="7">
        <v>2008</v>
      </c>
      <c r="C62" s="8" t="s">
        <v>170</v>
      </c>
      <c r="D62" s="8" t="s">
        <v>266</v>
      </c>
      <c r="E62" s="8" t="s">
        <v>38</v>
      </c>
      <c r="F62" s="7" t="s">
        <v>39</v>
      </c>
      <c r="G62" s="8" t="s">
        <v>22</v>
      </c>
      <c r="H62" s="8" t="s">
        <v>170</v>
      </c>
      <c r="I62" s="9">
        <v>-1335</v>
      </c>
      <c r="R62" s="12"/>
      <c r="S62" s="13"/>
      <c r="T62" s="13"/>
      <c r="U62" s="13"/>
      <c r="V62" s="13"/>
    </row>
    <row r="63" spans="1:22" x14ac:dyDescent="0.25">
      <c r="A63" s="7">
        <v>1016</v>
      </c>
      <c r="B63" s="7">
        <v>2008</v>
      </c>
      <c r="C63" s="8" t="s">
        <v>170</v>
      </c>
      <c r="D63" s="8" t="s">
        <v>165</v>
      </c>
      <c r="E63" s="8" t="s">
        <v>38</v>
      </c>
      <c r="F63" s="7" t="s">
        <v>39</v>
      </c>
      <c r="G63" s="8" t="s">
        <v>22</v>
      </c>
      <c r="H63" s="8" t="s">
        <v>170</v>
      </c>
      <c r="I63" s="9">
        <v>5473</v>
      </c>
      <c r="R63" s="12"/>
      <c r="S63" s="13"/>
      <c r="T63" s="13"/>
      <c r="U63" s="13"/>
      <c r="V63" s="13"/>
    </row>
    <row r="64" spans="1:22" x14ac:dyDescent="0.25">
      <c r="C64" s="8"/>
      <c r="D64" s="8"/>
      <c r="E64" s="8"/>
      <c r="G64" s="8"/>
      <c r="H64" s="8"/>
      <c r="I64" s="7"/>
      <c r="J64" s="9">
        <f>SUM(I62:I63)</f>
        <v>4138</v>
      </c>
      <c r="K64" s="9">
        <f>IF(J64&lt;0,$I$296,$I$297)</f>
        <v>1024.4699545804308</v>
      </c>
      <c r="L64" s="9">
        <f>IF(J64&gt;0,(J64*K64)/2000,0)</f>
        <v>2119.6283360269113</v>
      </c>
      <c r="M64" s="9">
        <f>IF(J64&lt;0,(J64*K64)/2000,0)</f>
        <v>0</v>
      </c>
      <c r="R64" s="12"/>
      <c r="S64" s="13"/>
      <c r="T64" s="13"/>
      <c r="U64" s="13"/>
      <c r="V64" s="13"/>
    </row>
    <row r="65" spans="1:22" x14ac:dyDescent="0.25">
      <c r="A65" s="7">
        <v>1094</v>
      </c>
      <c r="B65" s="7">
        <v>2008</v>
      </c>
      <c r="C65" s="8" t="s">
        <v>68</v>
      </c>
      <c r="D65" s="8" t="s">
        <v>84</v>
      </c>
      <c r="E65" s="8" t="s">
        <v>38</v>
      </c>
      <c r="F65" s="7" t="s">
        <v>39</v>
      </c>
      <c r="G65" s="8" t="s">
        <v>22</v>
      </c>
      <c r="H65" s="8" t="s">
        <v>68</v>
      </c>
      <c r="I65" s="9">
        <v>-4708</v>
      </c>
      <c r="R65" s="12"/>
      <c r="S65" s="13"/>
      <c r="T65" s="13"/>
      <c r="U65" s="13"/>
      <c r="V65" s="13"/>
    </row>
    <row r="66" spans="1:22" x14ac:dyDescent="0.25">
      <c r="A66" s="7">
        <v>1085</v>
      </c>
      <c r="B66" s="7">
        <v>2008</v>
      </c>
      <c r="C66" s="8" t="s">
        <v>68</v>
      </c>
      <c r="D66" s="8" t="s">
        <v>65</v>
      </c>
      <c r="E66" s="8" t="s">
        <v>38</v>
      </c>
      <c r="F66" s="7" t="s">
        <v>39</v>
      </c>
      <c r="G66" s="8" t="s">
        <v>22</v>
      </c>
      <c r="H66" s="8" t="s">
        <v>68</v>
      </c>
      <c r="I66" s="9">
        <v>4649</v>
      </c>
      <c r="R66" s="12"/>
      <c r="S66" s="13"/>
      <c r="T66" s="13"/>
      <c r="U66" s="13"/>
      <c r="V66" s="13"/>
    </row>
    <row r="67" spans="1:22" x14ac:dyDescent="0.25">
      <c r="C67" s="8"/>
      <c r="D67" s="8"/>
      <c r="E67" s="8"/>
      <c r="G67" s="8"/>
      <c r="H67" s="8"/>
      <c r="I67" s="7"/>
      <c r="J67" s="9">
        <f>SUM(I65:I66)</f>
        <v>-59</v>
      </c>
      <c r="K67" s="9">
        <f>IF(J67&lt;0,$I$296,$I$297)</f>
        <v>813.89063217736737</v>
      </c>
      <c r="L67" s="9">
        <f>IF(J67&gt;0,(J67*K67)/2000,0)</f>
        <v>0</v>
      </c>
      <c r="M67" s="9">
        <f>IF(J67&lt;0,(J67*K67)/2000,0)</f>
        <v>-24.00977364923234</v>
      </c>
      <c r="R67" s="12"/>
      <c r="S67" s="13"/>
      <c r="T67" s="13"/>
      <c r="U67" s="13"/>
      <c r="V67" s="13"/>
    </row>
    <row r="68" spans="1:22" x14ac:dyDescent="0.25">
      <c r="A68" s="7">
        <v>1159</v>
      </c>
      <c r="B68" s="7">
        <v>2008</v>
      </c>
      <c r="C68" s="8" t="s">
        <v>171</v>
      </c>
      <c r="D68" s="8" t="s">
        <v>266</v>
      </c>
      <c r="E68" s="8" t="s">
        <v>38</v>
      </c>
      <c r="F68" s="7" t="s">
        <v>39</v>
      </c>
      <c r="G68" s="8" t="s">
        <v>22</v>
      </c>
      <c r="H68" s="8" t="s">
        <v>171</v>
      </c>
      <c r="I68" s="9">
        <v>-2123</v>
      </c>
      <c r="R68" s="12"/>
      <c r="S68" s="13"/>
      <c r="T68" s="13"/>
      <c r="U68" s="13"/>
      <c r="V68" s="13"/>
    </row>
    <row r="69" spans="1:22" x14ac:dyDescent="0.25">
      <c r="A69" s="7">
        <v>1017</v>
      </c>
      <c r="B69" s="7">
        <v>2008</v>
      </c>
      <c r="C69" s="8" t="s">
        <v>171</v>
      </c>
      <c r="D69" s="8" t="s">
        <v>165</v>
      </c>
      <c r="E69" s="8" t="s">
        <v>38</v>
      </c>
      <c r="F69" s="7" t="s">
        <v>39</v>
      </c>
      <c r="G69" s="8" t="s">
        <v>22</v>
      </c>
      <c r="H69" s="8" t="s">
        <v>171</v>
      </c>
      <c r="I69" s="9">
        <v>4193</v>
      </c>
      <c r="R69" s="12"/>
      <c r="S69" s="13"/>
      <c r="T69" s="13"/>
      <c r="U69" s="13"/>
      <c r="V69" s="13"/>
    </row>
    <row r="70" spans="1:22" x14ac:dyDescent="0.25">
      <c r="C70" s="8"/>
      <c r="D70" s="8"/>
      <c r="E70" s="8"/>
      <c r="G70" s="8"/>
      <c r="H70" s="8"/>
      <c r="I70" s="7"/>
      <c r="J70" s="9">
        <f>SUM(I68:I69)</f>
        <v>2070</v>
      </c>
      <c r="K70" s="9">
        <f>IF(J70&lt;0,$I$296,$I$297)</f>
        <v>1024.4699545804308</v>
      </c>
      <c r="L70" s="9">
        <f>IF(J70&gt;0,(J70*K70)/2000,0)</f>
        <v>1060.3264029907459</v>
      </c>
      <c r="M70" s="9">
        <f>IF(J70&lt;0,(J70*K70)/2000,0)</f>
        <v>0</v>
      </c>
      <c r="R70" s="12"/>
      <c r="S70" s="13"/>
      <c r="T70" s="13"/>
      <c r="U70" s="13"/>
      <c r="V70" s="13"/>
    </row>
    <row r="71" spans="1:22" x14ac:dyDescent="0.25">
      <c r="A71" s="7">
        <v>1018</v>
      </c>
      <c r="B71" s="7">
        <v>2008</v>
      </c>
      <c r="C71" s="8" t="s">
        <v>98</v>
      </c>
      <c r="D71" s="8" t="s">
        <v>165</v>
      </c>
      <c r="E71" s="8" t="s">
        <v>38</v>
      </c>
      <c r="F71" s="7" t="s">
        <v>39</v>
      </c>
      <c r="G71" s="8" t="s">
        <v>22</v>
      </c>
      <c r="H71" s="8" t="s">
        <v>98</v>
      </c>
      <c r="I71" s="9">
        <v>-1458513</v>
      </c>
      <c r="R71" s="12"/>
      <c r="S71" s="13"/>
      <c r="T71" s="13"/>
      <c r="U71" s="13"/>
      <c r="V71" s="13"/>
    </row>
    <row r="72" spans="1:22" x14ac:dyDescent="0.25">
      <c r="A72" s="7">
        <v>1160</v>
      </c>
      <c r="B72" s="7">
        <v>2008</v>
      </c>
      <c r="C72" s="8" t="s">
        <v>98</v>
      </c>
      <c r="D72" s="8" t="s">
        <v>266</v>
      </c>
      <c r="E72" s="8" t="s">
        <v>38</v>
      </c>
      <c r="F72" s="7" t="s">
        <v>39</v>
      </c>
      <c r="G72" s="8" t="s">
        <v>22</v>
      </c>
      <c r="H72" s="8" t="s">
        <v>98</v>
      </c>
      <c r="I72" s="9">
        <v>1458513</v>
      </c>
      <c r="R72" s="12"/>
      <c r="S72" s="13"/>
      <c r="T72" s="13"/>
      <c r="U72" s="13"/>
      <c r="V72" s="13"/>
    </row>
    <row r="73" spans="1:22" x14ac:dyDescent="0.25">
      <c r="C73" s="8"/>
      <c r="D73" s="8"/>
      <c r="E73" s="8"/>
      <c r="G73" s="8"/>
      <c r="H73" s="8"/>
      <c r="I73" s="7"/>
      <c r="J73" s="9">
        <f>SUM(I71:I72)</f>
        <v>0</v>
      </c>
      <c r="K73" s="9">
        <f>IF(J73&lt;0,$I$296,$I$297)</f>
        <v>1024.4699545804308</v>
      </c>
      <c r="L73" s="9">
        <f>IF(J73&gt;0,(J73*K73)/2000,0)</f>
        <v>0</v>
      </c>
      <c r="M73" s="9">
        <f>IF(J73&lt;0,(J73*K73)/2000,0)</f>
        <v>0</v>
      </c>
      <c r="R73" s="12"/>
      <c r="S73" s="13"/>
      <c r="T73" s="13"/>
      <c r="U73" s="13"/>
      <c r="V73" s="13"/>
    </row>
    <row r="74" spans="1:22" x14ac:dyDescent="0.25">
      <c r="A74" s="7">
        <v>1161</v>
      </c>
      <c r="B74" s="7">
        <v>2008</v>
      </c>
      <c r="C74" s="8" t="s">
        <v>174</v>
      </c>
      <c r="D74" s="8" t="s">
        <v>266</v>
      </c>
      <c r="E74" s="8" t="s">
        <v>38</v>
      </c>
      <c r="F74" s="7" t="s">
        <v>39</v>
      </c>
      <c r="G74" s="8" t="s">
        <v>22</v>
      </c>
      <c r="H74" s="8" t="s">
        <v>174</v>
      </c>
      <c r="I74" s="9">
        <v>-28512</v>
      </c>
      <c r="R74" s="12"/>
      <c r="S74" s="13"/>
      <c r="T74" s="13"/>
      <c r="U74" s="13"/>
      <c r="V74" s="13"/>
    </row>
    <row r="75" spans="1:22" x14ac:dyDescent="0.25">
      <c r="A75" s="7">
        <v>1019</v>
      </c>
      <c r="B75" s="7">
        <v>2008</v>
      </c>
      <c r="C75" s="8" t="s">
        <v>174</v>
      </c>
      <c r="D75" s="8" t="s">
        <v>165</v>
      </c>
      <c r="E75" s="8" t="s">
        <v>38</v>
      </c>
      <c r="F75" s="7" t="s">
        <v>39</v>
      </c>
      <c r="G75" s="8" t="s">
        <v>22</v>
      </c>
      <c r="H75" s="8" t="s">
        <v>174</v>
      </c>
      <c r="I75" s="9">
        <v>8471</v>
      </c>
      <c r="R75" s="12"/>
      <c r="S75" s="13"/>
      <c r="T75" s="13"/>
      <c r="U75" s="13"/>
      <c r="V75" s="13"/>
    </row>
    <row r="76" spans="1:22" x14ac:dyDescent="0.25">
      <c r="C76" s="8"/>
      <c r="D76" s="8"/>
      <c r="E76" s="8"/>
      <c r="G76" s="8"/>
      <c r="H76" s="8"/>
      <c r="I76" s="7"/>
      <c r="J76" s="9">
        <f>SUM(I74:I75)</f>
        <v>-20041</v>
      </c>
      <c r="K76" s="9">
        <f>IF(J76&lt;0,$I$296,$I$297)</f>
        <v>813.89063217736737</v>
      </c>
      <c r="L76" s="9">
        <f>IF(J76&gt;0,(J76*K76)/2000,0)</f>
        <v>0</v>
      </c>
      <c r="M76" s="9">
        <f>IF(J76&lt;0,(J76*K76)/2000,0)</f>
        <v>-8155.591079733309</v>
      </c>
      <c r="R76" s="12"/>
      <c r="S76" s="13"/>
      <c r="T76" s="13"/>
      <c r="U76" s="13"/>
      <c r="V76" s="13"/>
    </row>
    <row r="77" spans="1:22" x14ac:dyDescent="0.25">
      <c r="A77" s="7">
        <v>1162</v>
      </c>
      <c r="B77" s="7">
        <v>2008</v>
      </c>
      <c r="C77" s="8" t="s">
        <v>69</v>
      </c>
      <c r="D77" s="8" t="s">
        <v>266</v>
      </c>
      <c r="E77" s="8" t="s">
        <v>38</v>
      </c>
      <c r="F77" s="7" t="s">
        <v>39</v>
      </c>
      <c r="G77" s="8" t="s">
        <v>22</v>
      </c>
      <c r="H77" s="8" t="s">
        <v>69</v>
      </c>
      <c r="I77" s="9">
        <v>-138425</v>
      </c>
      <c r="R77" s="12"/>
      <c r="S77" s="13"/>
      <c r="T77" s="13"/>
      <c r="U77" s="13"/>
      <c r="V77" s="13"/>
    </row>
    <row r="78" spans="1:22" x14ac:dyDescent="0.25">
      <c r="A78" s="7">
        <v>1095</v>
      </c>
      <c r="B78" s="7">
        <v>2008</v>
      </c>
      <c r="C78" s="8" t="s">
        <v>69</v>
      </c>
      <c r="D78" s="8" t="s">
        <v>84</v>
      </c>
      <c r="E78" s="8" t="s">
        <v>38</v>
      </c>
      <c r="F78" s="7" t="s">
        <v>39</v>
      </c>
      <c r="G78" s="8" t="s">
        <v>22</v>
      </c>
      <c r="H78" s="8" t="s">
        <v>69</v>
      </c>
      <c r="I78" s="9">
        <v>-99125</v>
      </c>
      <c r="R78" s="12"/>
      <c r="S78" s="13"/>
      <c r="T78" s="13"/>
      <c r="U78" s="13"/>
      <c r="V78" s="13"/>
    </row>
    <row r="79" spans="1:22" x14ac:dyDescent="0.25">
      <c r="A79" s="7">
        <v>1086</v>
      </c>
      <c r="B79" s="7">
        <v>2008</v>
      </c>
      <c r="C79" s="8" t="s">
        <v>69</v>
      </c>
      <c r="D79" s="8" t="s">
        <v>65</v>
      </c>
      <c r="E79" s="8" t="s">
        <v>38</v>
      </c>
      <c r="F79" s="7" t="s">
        <v>39</v>
      </c>
      <c r="G79" s="8" t="s">
        <v>22</v>
      </c>
      <c r="H79" s="8" t="s">
        <v>69</v>
      </c>
      <c r="I79" s="9">
        <v>97704</v>
      </c>
      <c r="R79" s="12"/>
      <c r="S79" s="13"/>
      <c r="T79" s="13"/>
      <c r="U79" s="13"/>
      <c r="V79" s="13"/>
    </row>
    <row r="80" spans="1:22" x14ac:dyDescent="0.25">
      <c r="A80" s="7">
        <v>1020</v>
      </c>
      <c r="B80" s="7">
        <v>2008</v>
      </c>
      <c r="C80" s="8" t="s">
        <v>69</v>
      </c>
      <c r="D80" s="8" t="s">
        <v>165</v>
      </c>
      <c r="E80" s="8" t="s">
        <v>38</v>
      </c>
      <c r="F80" s="7" t="s">
        <v>39</v>
      </c>
      <c r="G80" s="8" t="s">
        <v>22</v>
      </c>
      <c r="H80" s="8" t="s">
        <v>69</v>
      </c>
      <c r="I80" s="9">
        <v>287771</v>
      </c>
      <c r="R80" s="12"/>
      <c r="S80" s="13"/>
      <c r="T80" s="13"/>
      <c r="U80" s="13"/>
      <c r="V80" s="13"/>
    </row>
    <row r="81" spans="1:22" x14ac:dyDescent="0.25">
      <c r="C81" s="8"/>
      <c r="D81" s="8"/>
      <c r="E81" s="8"/>
      <c r="G81" s="8"/>
      <c r="H81" s="8"/>
      <c r="I81" s="7"/>
      <c r="J81" s="9">
        <f>SUM(I77:I80)</f>
        <v>147925</v>
      </c>
      <c r="K81" s="9">
        <f>IF(J81&lt;0,$I$296,$I$297)</f>
        <v>1024.4699545804308</v>
      </c>
      <c r="L81" s="9">
        <f>IF(J81&gt;0,(J81*K81)/2000,0)</f>
        <v>75772.359015655122</v>
      </c>
      <c r="M81" s="9">
        <f>IF(J81&lt;0,(J81*K81)/2000,0)</f>
        <v>0</v>
      </c>
      <c r="R81" s="12"/>
      <c r="S81" s="13"/>
      <c r="T81" s="13"/>
      <c r="U81" s="13"/>
      <c r="V81" s="13"/>
    </row>
    <row r="82" spans="1:22" x14ac:dyDescent="0.25">
      <c r="C82" s="8"/>
      <c r="D82" s="8"/>
      <c r="E82" s="8"/>
      <c r="G82" s="8"/>
      <c r="H82" s="8"/>
      <c r="I82" s="7"/>
      <c r="R82" s="12"/>
      <c r="S82" s="13"/>
      <c r="T82" s="13"/>
      <c r="U82" s="13"/>
      <c r="V82" s="13"/>
    </row>
    <row r="83" spans="1:22" x14ac:dyDescent="0.25">
      <c r="A83" s="7">
        <v>1163</v>
      </c>
      <c r="B83" s="7">
        <v>2008</v>
      </c>
      <c r="C83" s="8" t="s">
        <v>175</v>
      </c>
      <c r="D83" s="8" t="s">
        <v>266</v>
      </c>
      <c r="E83" s="8" t="s">
        <v>38</v>
      </c>
      <c r="F83" s="7" t="s">
        <v>39</v>
      </c>
      <c r="G83" s="8" t="s">
        <v>22</v>
      </c>
      <c r="H83" s="8" t="s">
        <v>175</v>
      </c>
      <c r="I83" s="9">
        <v>-23</v>
      </c>
      <c r="J83" s="9">
        <f>I83</f>
        <v>-23</v>
      </c>
      <c r="K83" s="9">
        <f>IF(I83&lt;0,$I$296,$I$297)</f>
        <v>813.89063217736737</v>
      </c>
      <c r="L83" s="9">
        <f>IF(I83&gt;0,(I83*K83)/2000,0)</f>
        <v>0</v>
      </c>
      <c r="M83" s="9">
        <f>IF(I83&lt;0,(I83*K83)/2000,0)</f>
        <v>-9.3597422700397264</v>
      </c>
      <c r="R83" s="12"/>
      <c r="S83" s="13"/>
      <c r="T83" s="13"/>
      <c r="U83" s="13"/>
      <c r="V83" s="13"/>
    </row>
    <row r="84" spans="1:22" x14ac:dyDescent="0.25">
      <c r="C84" s="8"/>
      <c r="D84" s="8"/>
      <c r="E84" s="8"/>
      <c r="G84" s="8"/>
      <c r="H84" s="8"/>
      <c r="R84" s="12"/>
      <c r="S84" s="13"/>
      <c r="T84" s="13"/>
      <c r="U84" s="13"/>
      <c r="V84" s="13"/>
    </row>
    <row r="85" spans="1:22" x14ac:dyDescent="0.25">
      <c r="A85" s="7">
        <v>1164</v>
      </c>
      <c r="B85" s="7">
        <v>2008</v>
      </c>
      <c r="C85" s="8" t="s">
        <v>177</v>
      </c>
      <c r="D85" s="8" t="s">
        <v>266</v>
      </c>
      <c r="E85" s="8" t="s">
        <v>38</v>
      </c>
      <c r="F85" s="7" t="s">
        <v>39</v>
      </c>
      <c r="G85" s="8" t="s">
        <v>22</v>
      </c>
      <c r="H85" s="8" t="s">
        <v>177</v>
      </c>
      <c r="I85" s="9">
        <v>-1085</v>
      </c>
      <c r="R85" s="12"/>
      <c r="S85" s="13"/>
      <c r="T85" s="13"/>
      <c r="U85" s="13"/>
      <c r="V85" s="13"/>
    </row>
    <row r="86" spans="1:22" x14ac:dyDescent="0.25">
      <c r="A86" s="7">
        <v>1021</v>
      </c>
      <c r="B86" s="7">
        <v>2008</v>
      </c>
      <c r="C86" s="8" t="s">
        <v>177</v>
      </c>
      <c r="D86" s="8" t="s">
        <v>165</v>
      </c>
      <c r="E86" s="8" t="s">
        <v>38</v>
      </c>
      <c r="F86" s="7" t="s">
        <v>39</v>
      </c>
      <c r="G86" s="8" t="s">
        <v>22</v>
      </c>
      <c r="H86" s="8" t="s">
        <v>177</v>
      </c>
      <c r="I86" s="9">
        <v>1205</v>
      </c>
      <c r="R86" s="12"/>
      <c r="S86" s="13"/>
      <c r="T86" s="13"/>
      <c r="U86" s="13"/>
      <c r="V86" s="13"/>
    </row>
    <row r="87" spans="1:22" x14ac:dyDescent="0.25">
      <c r="C87" s="8"/>
      <c r="D87" s="8"/>
      <c r="E87" s="8"/>
      <c r="G87" s="8"/>
      <c r="H87" s="8"/>
      <c r="I87" s="7"/>
      <c r="J87" s="9">
        <f>SUM(I85:I86)</f>
        <v>120</v>
      </c>
      <c r="K87" s="9">
        <f>IF(J87&lt;0,$I$296,$I$297)</f>
        <v>1024.4699545804308</v>
      </c>
      <c r="L87" s="9">
        <f>IF(J87&gt;0,(J87*K87)/2000,0)</f>
        <v>61.468197274825847</v>
      </c>
      <c r="M87" s="9">
        <f>IF(J87&lt;0,(J87*K87)/2000,0)</f>
        <v>0</v>
      </c>
      <c r="R87" s="12"/>
      <c r="S87" s="13"/>
      <c r="T87" s="13"/>
      <c r="U87" s="13"/>
      <c r="V87" s="13"/>
    </row>
    <row r="88" spans="1:22" x14ac:dyDescent="0.25">
      <c r="A88" s="7">
        <v>1165</v>
      </c>
      <c r="B88" s="7">
        <v>2008</v>
      </c>
      <c r="C88" s="8" t="s">
        <v>70</v>
      </c>
      <c r="D88" s="8" t="s">
        <v>266</v>
      </c>
      <c r="E88" s="8" t="s">
        <v>38</v>
      </c>
      <c r="F88" s="7" t="s">
        <v>39</v>
      </c>
      <c r="G88" s="8" t="s">
        <v>22</v>
      </c>
      <c r="H88" s="8" t="s">
        <v>70</v>
      </c>
      <c r="I88" s="9">
        <v>-177806</v>
      </c>
      <c r="R88" s="12"/>
      <c r="S88" s="13"/>
      <c r="T88" s="13"/>
      <c r="U88" s="13"/>
      <c r="V88" s="13"/>
    </row>
    <row r="89" spans="1:22" x14ac:dyDescent="0.25">
      <c r="A89" s="7">
        <v>1022</v>
      </c>
      <c r="B89" s="7">
        <v>2008</v>
      </c>
      <c r="C89" s="8" t="s">
        <v>70</v>
      </c>
      <c r="D89" s="8" t="s">
        <v>165</v>
      </c>
      <c r="E89" s="8" t="s">
        <v>38</v>
      </c>
      <c r="F89" s="7" t="s">
        <v>39</v>
      </c>
      <c r="G89" s="8" t="s">
        <v>22</v>
      </c>
      <c r="H89" s="8" t="s">
        <v>70</v>
      </c>
      <c r="I89" s="9">
        <v>156466</v>
      </c>
      <c r="R89" s="12"/>
      <c r="S89" s="13"/>
      <c r="T89" s="13"/>
      <c r="U89" s="13"/>
      <c r="V89" s="13"/>
    </row>
    <row r="90" spans="1:22" x14ac:dyDescent="0.25">
      <c r="C90" s="8"/>
      <c r="D90" s="8"/>
      <c r="E90" s="8"/>
      <c r="G90" s="8"/>
      <c r="H90" s="8"/>
      <c r="J90" s="9">
        <f>SUM(I88:I89)</f>
        <v>-21340</v>
      </c>
      <c r="K90" s="9">
        <f>IF(J90&lt;0,$I$296,$I$297)</f>
        <v>813.89063217736737</v>
      </c>
      <c r="L90" s="9">
        <f>IF(J90&gt;0,(J90*K90)/2000,0)</f>
        <v>0</v>
      </c>
      <c r="M90" s="9">
        <f>IF(J90&lt;0,(J90*K90)/2000,0)</f>
        <v>-8684.2130453325099</v>
      </c>
      <c r="R90" s="12"/>
      <c r="S90" s="13"/>
      <c r="T90" s="13"/>
      <c r="U90" s="13"/>
      <c r="V90" s="13"/>
    </row>
    <row r="91" spans="1:22" x14ac:dyDescent="0.25">
      <c r="A91" s="7">
        <v>1166</v>
      </c>
      <c r="B91" s="7">
        <v>2008</v>
      </c>
      <c r="C91" s="8" t="s">
        <v>183</v>
      </c>
      <c r="D91" s="8" t="s">
        <v>266</v>
      </c>
      <c r="E91" s="8" t="s">
        <v>38</v>
      </c>
      <c r="F91" s="7" t="s">
        <v>39</v>
      </c>
      <c r="G91" s="8" t="s">
        <v>22</v>
      </c>
      <c r="H91" s="8" t="s">
        <v>183</v>
      </c>
      <c r="I91" s="9">
        <v>-7327</v>
      </c>
      <c r="R91" s="12"/>
      <c r="S91" s="13"/>
      <c r="T91" s="13"/>
      <c r="U91" s="13"/>
      <c r="V91" s="13"/>
    </row>
    <row r="92" spans="1:22" x14ac:dyDescent="0.25">
      <c r="A92" s="7">
        <v>1023</v>
      </c>
      <c r="B92" s="7">
        <v>2008</v>
      </c>
      <c r="C92" s="8" t="s">
        <v>183</v>
      </c>
      <c r="D92" s="8" t="s">
        <v>165</v>
      </c>
      <c r="E92" s="8" t="s">
        <v>38</v>
      </c>
      <c r="F92" s="7" t="s">
        <v>39</v>
      </c>
      <c r="G92" s="8" t="s">
        <v>22</v>
      </c>
      <c r="H92" s="8" t="s">
        <v>183</v>
      </c>
      <c r="I92" s="9">
        <v>60076</v>
      </c>
      <c r="R92" s="12"/>
      <c r="S92" s="13"/>
      <c r="T92" s="13"/>
      <c r="U92" s="13"/>
      <c r="V92" s="13"/>
    </row>
    <row r="93" spans="1:22" x14ac:dyDescent="0.25">
      <c r="C93" s="8"/>
      <c r="D93" s="8"/>
      <c r="E93" s="8"/>
      <c r="G93" s="8"/>
      <c r="H93" s="8"/>
      <c r="J93" s="9">
        <f>SUM(I91:I92)</f>
        <v>52749</v>
      </c>
      <c r="K93" s="9">
        <f>IF(J93&lt;0,$I$296,$I$297)</f>
        <v>1024.4699545804308</v>
      </c>
      <c r="L93" s="9">
        <f>IF(J93&gt;0,(J93*K93)/2000,0)</f>
        <v>27019.882817081572</v>
      </c>
      <c r="M93" s="9">
        <f>IF(J93&lt;0,(J93*K93)/2000,0)</f>
        <v>0</v>
      </c>
      <c r="R93" s="12"/>
      <c r="S93" s="13"/>
      <c r="T93" s="13"/>
      <c r="U93" s="13"/>
      <c r="V93" s="13"/>
    </row>
    <row r="94" spans="1:22" x14ac:dyDescent="0.25">
      <c r="A94" s="7">
        <v>1167</v>
      </c>
      <c r="B94" s="7">
        <v>2008</v>
      </c>
      <c r="C94" s="8" t="s">
        <v>85</v>
      </c>
      <c r="D94" s="8" t="s">
        <v>266</v>
      </c>
      <c r="E94" s="8" t="s">
        <v>38</v>
      </c>
      <c r="F94" s="7" t="s">
        <v>39</v>
      </c>
      <c r="G94" s="8" t="s">
        <v>22</v>
      </c>
      <c r="H94" s="8" t="s">
        <v>85</v>
      </c>
      <c r="I94" s="9">
        <v>-232727</v>
      </c>
      <c r="R94" s="12"/>
      <c r="S94" s="13"/>
      <c r="T94" s="13"/>
      <c r="U94" s="13"/>
      <c r="V94" s="13"/>
    </row>
    <row r="95" spans="1:22" x14ac:dyDescent="0.25">
      <c r="A95" s="7">
        <v>1024</v>
      </c>
      <c r="B95" s="7">
        <v>2008</v>
      </c>
      <c r="C95" s="8" t="s">
        <v>85</v>
      </c>
      <c r="D95" s="8" t="s">
        <v>165</v>
      </c>
      <c r="E95" s="8" t="s">
        <v>38</v>
      </c>
      <c r="F95" s="7" t="s">
        <v>39</v>
      </c>
      <c r="G95" s="8" t="s">
        <v>22</v>
      </c>
      <c r="H95" s="8" t="s">
        <v>85</v>
      </c>
      <c r="I95" s="9">
        <v>176981</v>
      </c>
      <c r="R95" s="12"/>
      <c r="S95" s="13"/>
      <c r="T95" s="13"/>
      <c r="U95" s="13"/>
      <c r="V95" s="13"/>
    </row>
    <row r="96" spans="1:22" x14ac:dyDescent="0.25">
      <c r="C96" s="8"/>
      <c r="D96" s="8"/>
      <c r="E96" s="8"/>
      <c r="G96" s="8"/>
      <c r="H96" s="8"/>
      <c r="J96" s="9">
        <f>SUM(I94:I95)</f>
        <v>-55746</v>
      </c>
      <c r="K96" s="9">
        <f>IF(J96&lt;0,$I$296,$I$297)</f>
        <v>813.89063217736737</v>
      </c>
      <c r="L96" s="9">
        <f>IF(J96&gt;0,(J96*K96)/2000,0)</f>
        <v>0</v>
      </c>
      <c r="M96" s="9">
        <f>IF(J96&lt;0,(J96*K96)/2000,0)</f>
        <v>-22685.57359067976</v>
      </c>
      <c r="R96" s="12"/>
      <c r="S96" s="13"/>
      <c r="T96" s="13"/>
      <c r="U96" s="13"/>
      <c r="V96" s="13"/>
    </row>
    <row r="97" spans="1:22" x14ac:dyDescent="0.25">
      <c r="A97" s="7">
        <v>1168</v>
      </c>
      <c r="B97" s="7">
        <v>2008</v>
      </c>
      <c r="C97" s="8" t="s">
        <v>189</v>
      </c>
      <c r="D97" s="8" t="s">
        <v>266</v>
      </c>
      <c r="E97" s="8" t="s">
        <v>38</v>
      </c>
      <c r="F97" s="7" t="s">
        <v>39</v>
      </c>
      <c r="G97" s="8" t="s">
        <v>22</v>
      </c>
      <c r="H97" s="8" t="s">
        <v>189</v>
      </c>
      <c r="I97" s="9">
        <v>-17042</v>
      </c>
      <c r="R97" s="12"/>
      <c r="S97" s="13"/>
      <c r="T97" s="13"/>
      <c r="U97" s="13"/>
      <c r="V97" s="13"/>
    </row>
    <row r="98" spans="1:22" x14ac:dyDescent="0.25">
      <c r="A98" s="7">
        <v>1025</v>
      </c>
      <c r="B98" s="7">
        <v>2008</v>
      </c>
      <c r="C98" s="8" t="s">
        <v>189</v>
      </c>
      <c r="D98" s="8" t="s">
        <v>165</v>
      </c>
      <c r="E98" s="8" t="s">
        <v>38</v>
      </c>
      <c r="F98" s="7" t="s">
        <v>39</v>
      </c>
      <c r="G98" s="8" t="s">
        <v>22</v>
      </c>
      <c r="H98" s="8" t="s">
        <v>189</v>
      </c>
      <c r="I98" s="9">
        <v>29829</v>
      </c>
      <c r="R98" s="12"/>
      <c r="S98" s="13"/>
      <c r="T98" s="13"/>
      <c r="U98" s="13"/>
      <c r="V98" s="13"/>
    </row>
    <row r="99" spans="1:22" x14ac:dyDescent="0.25">
      <c r="C99" s="8"/>
      <c r="D99" s="8"/>
      <c r="E99" s="8"/>
      <c r="G99" s="8"/>
      <c r="H99" s="8"/>
      <c r="J99" s="9">
        <f>SUM(I97:I98)</f>
        <v>12787</v>
      </c>
      <c r="K99" s="9">
        <f>IF(J99&lt;0,$I$296,$I$297)</f>
        <v>1024.4699545804308</v>
      </c>
      <c r="L99" s="9">
        <f>IF(J99&gt;0,(J99*K99)/2000,0)</f>
        <v>6549.9486546099852</v>
      </c>
      <c r="M99" s="9">
        <f>IF(J99&lt;0,(J99*K99)/2000,0)</f>
        <v>0</v>
      </c>
      <c r="R99" s="12"/>
      <c r="S99" s="13"/>
      <c r="T99" s="13"/>
      <c r="U99" s="13"/>
      <c r="V99" s="13"/>
    </row>
    <row r="100" spans="1:22" x14ac:dyDescent="0.25">
      <c r="A100" s="7">
        <v>1169</v>
      </c>
      <c r="B100" s="7">
        <v>2008</v>
      </c>
      <c r="C100" s="8" t="s">
        <v>190</v>
      </c>
      <c r="D100" s="8" t="s">
        <v>266</v>
      </c>
      <c r="E100" s="8" t="s">
        <v>38</v>
      </c>
      <c r="F100" s="7" t="s">
        <v>39</v>
      </c>
      <c r="G100" s="8" t="s">
        <v>22</v>
      </c>
      <c r="H100" s="8" t="s">
        <v>190</v>
      </c>
      <c r="I100" s="9">
        <v>-8142</v>
      </c>
      <c r="R100" s="12"/>
      <c r="S100" s="13"/>
      <c r="T100" s="13"/>
      <c r="U100" s="13"/>
      <c r="V100" s="13"/>
    </row>
    <row r="101" spans="1:22" x14ac:dyDescent="0.25">
      <c r="A101" s="7">
        <v>1026</v>
      </c>
      <c r="B101" s="7">
        <v>2008</v>
      </c>
      <c r="C101" s="8" t="s">
        <v>190</v>
      </c>
      <c r="D101" s="8" t="s">
        <v>165</v>
      </c>
      <c r="E101" s="8" t="s">
        <v>38</v>
      </c>
      <c r="F101" s="7" t="s">
        <v>39</v>
      </c>
      <c r="G101" s="8" t="s">
        <v>22</v>
      </c>
      <c r="H101" s="8" t="s">
        <v>190</v>
      </c>
      <c r="I101" s="9">
        <v>260284</v>
      </c>
      <c r="R101" s="12"/>
      <c r="S101" s="13"/>
      <c r="T101" s="13"/>
      <c r="U101" s="13"/>
      <c r="V101" s="13"/>
    </row>
    <row r="102" spans="1:22" x14ac:dyDescent="0.25">
      <c r="C102" s="8"/>
      <c r="D102" s="8"/>
      <c r="E102" s="8"/>
      <c r="G102" s="8"/>
      <c r="H102" s="8"/>
      <c r="J102" s="9">
        <f>SUM(I100:I101)</f>
        <v>252142</v>
      </c>
      <c r="K102" s="9">
        <f>IF(J102&lt;0,$I$296,$I$297)</f>
        <v>1024.4699545804308</v>
      </c>
      <c r="L102" s="9">
        <f>IF(J102&gt;0,(J102*K102)/2000,0)</f>
        <v>129155.95164390949</v>
      </c>
      <c r="M102" s="9">
        <f>IF(J102&lt;0,(J102*K102)/2000,0)</f>
        <v>0</v>
      </c>
      <c r="R102" s="12"/>
      <c r="S102" s="13"/>
      <c r="T102" s="13"/>
      <c r="U102" s="13"/>
      <c r="V102" s="13"/>
    </row>
    <row r="103" spans="1:22" x14ac:dyDescent="0.25">
      <c r="A103" s="7">
        <v>1170</v>
      </c>
      <c r="B103" s="7">
        <v>2008</v>
      </c>
      <c r="C103" s="8" t="s">
        <v>71</v>
      </c>
      <c r="D103" s="8" t="s">
        <v>266</v>
      </c>
      <c r="E103" s="8" t="s">
        <v>38</v>
      </c>
      <c r="F103" s="7" t="s">
        <v>39</v>
      </c>
      <c r="G103" s="8" t="s">
        <v>22</v>
      </c>
      <c r="H103" s="8" t="s">
        <v>71</v>
      </c>
      <c r="I103" s="9">
        <v>-86673</v>
      </c>
      <c r="R103" s="12"/>
      <c r="S103" s="13"/>
      <c r="T103" s="13"/>
      <c r="U103" s="13"/>
      <c r="V103" s="13"/>
    </row>
    <row r="104" spans="1:22" x14ac:dyDescent="0.25">
      <c r="A104" s="7">
        <v>1096</v>
      </c>
      <c r="B104" s="7">
        <v>2008</v>
      </c>
      <c r="C104" s="8" t="s">
        <v>71</v>
      </c>
      <c r="D104" s="8" t="s">
        <v>84</v>
      </c>
      <c r="E104" s="8" t="s">
        <v>38</v>
      </c>
      <c r="F104" s="7" t="s">
        <v>39</v>
      </c>
      <c r="G104" s="8" t="s">
        <v>22</v>
      </c>
      <c r="H104" s="8" t="s">
        <v>71</v>
      </c>
      <c r="I104" s="9">
        <v>-70000</v>
      </c>
      <c r="R104" s="12"/>
      <c r="S104" s="13"/>
      <c r="T104" s="13"/>
      <c r="U104" s="13"/>
      <c r="V104" s="13"/>
    </row>
    <row r="105" spans="1:22" x14ac:dyDescent="0.25">
      <c r="A105" s="7">
        <v>1087</v>
      </c>
      <c r="B105" s="7">
        <v>2008</v>
      </c>
      <c r="C105" s="8" t="s">
        <v>71</v>
      </c>
      <c r="D105" s="8" t="s">
        <v>65</v>
      </c>
      <c r="E105" s="8" t="s">
        <v>38</v>
      </c>
      <c r="F105" s="7" t="s">
        <v>39</v>
      </c>
      <c r="G105" s="8" t="s">
        <v>22</v>
      </c>
      <c r="H105" s="8" t="s">
        <v>71</v>
      </c>
      <c r="I105" s="9">
        <v>70000</v>
      </c>
      <c r="R105" s="12"/>
      <c r="S105" s="13"/>
      <c r="T105" s="13"/>
      <c r="U105" s="13"/>
      <c r="V105" s="13"/>
    </row>
    <row r="106" spans="1:22" x14ac:dyDescent="0.25">
      <c r="A106" s="7">
        <v>1027</v>
      </c>
      <c r="B106" s="7">
        <v>2008</v>
      </c>
      <c r="C106" s="8" t="s">
        <v>71</v>
      </c>
      <c r="D106" s="8" t="s">
        <v>165</v>
      </c>
      <c r="E106" s="8" t="s">
        <v>38</v>
      </c>
      <c r="F106" s="7" t="s">
        <v>39</v>
      </c>
      <c r="G106" s="8" t="s">
        <v>22</v>
      </c>
      <c r="H106" s="8" t="s">
        <v>71</v>
      </c>
      <c r="I106" s="9">
        <v>447128</v>
      </c>
      <c r="R106" s="12"/>
      <c r="S106" s="13"/>
      <c r="T106" s="13"/>
      <c r="U106" s="13"/>
      <c r="V106" s="13"/>
    </row>
    <row r="107" spans="1:22" x14ac:dyDescent="0.25">
      <c r="C107" s="8"/>
      <c r="D107" s="8"/>
      <c r="E107" s="8"/>
      <c r="G107" s="8"/>
      <c r="H107" s="8"/>
      <c r="J107" s="9">
        <f>SUM(I103:I106)</f>
        <v>360455</v>
      </c>
      <c r="K107" s="9">
        <f>IF(J107&lt;0,$I$296,$I$297)</f>
        <v>1024.4699545804308</v>
      </c>
      <c r="L107" s="9">
        <f>IF(J107&gt;0,(J107*K107)/2000,0)</f>
        <v>184637.65873914459</v>
      </c>
      <c r="M107" s="9">
        <f>IF(J107&lt;0,(J107*K107)/2000,0)</f>
        <v>0</v>
      </c>
      <c r="R107" s="12"/>
      <c r="S107" s="13"/>
      <c r="T107" s="13"/>
      <c r="U107" s="13"/>
      <c r="V107" s="13"/>
    </row>
    <row r="108" spans="1:22" x14ac:dyDescent="0.25">
      <c r="A108" s="7">
        <v>1171</v>
      </c>
      <c r="B108" s="7">
        <v>2008</v>
      </c>
      <c r="C108" s="8" t="s">
        <v>192</v>
      </c>
      <c r="D108" s="8" t="s">
        <v>266</v>
      </c>
      <c r="E108" s="8" t="s">
        <v>38</v>
      </c>
      <c r="F108" s="7" t="s">
        <v>39</v>
      </c>
      <c r="G108" s="8" t="s">
        <v>22</v>
      </c>
      <c r="H108" s="8" t="s">
        <v>192</v>
      </c>
      <c r="I108" s="9">
        <v>-7691</v>
      </c>
      <c r="R108" s="12"/>
      <c r="S108" s="13"/>
      <c r="T108" s="13"/>
      <c r="U108" s="13"/>
      <c r="V108" s="13"/>
    </row>
    <row r="109" spans="1:22" x14ac:dyDescent="0.25">
      <c r="A109" s="7">
        <v>1028</v>
      </c>
      <c r="B109" s="7">
        <v>2008</v>
      </c>
      <c r="C109" s="8" t="s">
        <v>192</v>
      </c>
      <c r="D109" s="8" t="s">
        <v>165</v>
      </c>
      <c r="E109" s="8" t="s">
        <v>38</v>
      </c>
      <c r="F109" s="7" t="s">
        <v>39</v>
      </c>
      <c r="G109" s="8" t="s">
        <v>22</v>
      </c>
      <c r="H109" s="8" t="s">
        <v>192</v>
      </c>
      <c r="I109" s="9">
        <v>30330</v>
      </c>
      <c r="R109" s="12"/>
      <c r="S109" s="13"/>
      <c r="T109" s="13"/>
      <c r="U109" s="13"/>
      <c r="V109" s="13"/>
    </row>
    <row r="110" spans="1:22" x14ac:dyDescent="0.25">
      <c r="C110" s="8"/>
      <c r="D110" s="8"/>
      <c r="E110" s="8"/>
      <c r="G110" s="8"/>
      <c r="H110" s="8"/>
      <c r="J110" s="9">
        <f>SUM(I108:I109)</f>
        <v>22639</v>
      </c>
      <c r="K110" s="9">
        <f>IF(J110&lt;0,$I$296,$I$297)</f>
        <v>1024.4699545804308</v>
      </c>
      <c r="L110" s="9">
        <f>IF(J110&gt;0,(J110*K110)/2000,0)</f>
        <v>11596.487650873187</v>
      </c>
      <c r="M110" s="9">
        <f>IF(J110&lt;0,(J110*K110)/2000,0)</f>
        <v>0</v>
      </c>
      <c r="R110" s="12"/>
      <c r="S110" s="13"/>
      <c r="T110" s="13"/>
      <c r="U110" s="13"/>
      <c r="V110" s="13"/>
    </row>
    <row r="111" spans="1:22" x14ac:dyDescent="0.25">
      <c r="A111" s="7">
        <v>1172</v>
      </c>
      <c r="B111" s="7">
        <v>2008</v>
      </c>
      <c r="C111" s="8" t="s">
        <v>109</v>
      </c>
      <c r="D111" s="8" t="s">
        <v>266</v>
      </c>
      <c r="E111" s="8" t="s">
        <v>38</v>
      </c>
      <c r="F111" s="7" t="s">
        <v>39</v>
      </c>
      <c r="G111" s="8" t="s">
        <v>22</v>
      </c>
      <c r="H111" s="8" t="s">
        <v>109</v>
      </c>
      <c r="I111" s="9">
        <v>-1600</v>
      </c>
      <c r="R111" s="12"/>
      <c r="S111" s="13"/>
      <c r="T111" s="13"/>
      <c r="U111" s="13"/>
      <c r="V111" s="13"/>
    </row>
    <row r="112" spans="1:22" x14ac:dyDescent="0.25">
      <c r="A112" s="7">
        <v>1029</v>
      </c>
      <c r="B112" s="7">
        <v>2008</v>
      </c>
      <c r="C112" s="8" t="s">
        <v>109</v>
      </c>
      <c r="D112" s="8" t="s">
        <v>165</v>
      </c>
      <c r="E112" s="8" t="s">
        <v>38</v>
      </c>
      <c r="F112" s="7" t="s">
        <v>39</v>
      </c>
      <c r="G112" s="8" t="s">
        <v>22</v>
      </c>
      <c r="H112" s="8" t="s">
        <v>109</v>
      </c>
      <c r="I112" s="9">
        <v>28450</v>
      </c>
      <c r="R112" s="12"/>
      <c r="S112" s="13"/>
      <c r="T112" s="13"/>
      <c r="U112" s="13"/>
      <c r="V112" s="13"/>
    </row>
    <row r="113" spans="1:22" x14ac:dyDescent="0.25">
      <c r="C113" s="8"/>
      <c r="D113" s="8"/>
      <c r="E113" s="8"/>
      <c r="G113" s="8"/>
      <c r="H113" s="8"/>
      <c r="J113" s="9">
        <f>SUM(I111:I112)</f>
        <v>26850</v>
      </c>
      <c r="K113" s="9">
        <f>IF(J113&lt;0,$I$296,$I$297)</f>
        <v>1024.4699545804308</v>
      </c>
      <c r="L113" s="9">
        <f>IF(J113&gt;0,(J113*K113)/2000,0)</f>
        <v>13753.509140242284</v>
      </c>
      <c r="M113" s="9">
        <f>IF(J113&lt;0,(J113*K113)/2000,0)</f>
        <v>0</v>
      </c>
      <c r="R113" s="12"/>
      <c r="S113" s="13"/>
      <c r="T113" s="13"/>
      <c r="U113" s="13"/>
      <c r="V113" s="13"/>
    </row>
    <row r="114" spans="1:22" x14ac:dyDescent="0.25">
      <c r="A114" s="7">
        <v>1173</v>
      </c>
      <c r="B114" s="7">
        <v>2008</v>
      </c>
      <c r="C114" s="8" t="s">
        <v>193</v>
      </c>
      <c r="D114" s="8" t="s">
        <v>266</v>
      </c>
      <c r="E114" s="8" t="s">
        <v>38</v>
      </c>
      <c r="F114" s="7" t="s">
        <v>39</v>
      </c>
      <c r="G114" s="8" t="s">
        <v>22</v>
      </c>
      <c r="H114" s="8" t="s">
        <v>193</v>
      </c>
      <c r="I114" s="9">
        <v>-53578</v>
      </c>
      <c r="R114" s="12"/>
      <c r="S114" s="13"/>
      <c r="T114" s="13"/>
      <c r="U114" s="13"/>
      <c r="V114" s="13"/>
    </row>
    <row r="115" spans="1:22" x14ac:dyDescent="0.25">
      <c r="A115" s="7">
        <v>1030</v>
      </c>
      <c r="B115" s="7">
        <v>2008</v>
      </c>
      <c r="C115" s="8" t="s">
        <v>193</v>
      </c>
      <c r="D115" s="8" t="s">
        <v>165</v>
      </c>
      <c r="E115" s="8" t="s">
        <v>38</v>
      </c>
      <c r="F115" s="7" t="s">
        <v>39</v>
      </c>
      <c r="G115" s="8" t="s">
        <v>22</v>
      </c>
      <c r="H115" s="8" t="s">
        <v>193</v>
      </c>
      <c r="I115" s="9">
        <v>43073</v>
      </c>
      <c r="R115" s="12"/>
      <c r="S115" s="13"/>
      <c r="T115" s="13"/>
      <c r="U115" s="13"/>
      <c r="V115" s="13"/>
    </row>
    <row r="116" spans="1:22" x14ac:dyDescent="0.25">
      <c r="C116" s="8"/>
      <c r="D116" s="8"/>
      <c r="E116" s="8"/>
      <c r="G116" s="8"/>
      <c r="H116" s="8"/>
      <c r="J116" s="9">
        <f>SUM(I114:I115)</f>
        <v>-10505</v>
      </c>
      <c r="K116" s="9">
        <f>IF(J116&lt;0,$I$296,$I$297)</f>
        <v>813.89063217736737</v>
      </c>
      <c r="L116" s="9">
        <f>IF(J116&gt;0,(J116*K116)/2000,0)</f>
        <v>0</v>
      </c>
      <c r="M116" s="9">
        <f>IF(J116&lt;0,(J116*K116)/2000,0)</f>
        <v>-4274.9605455116216</v>
      </c>
      <c r="R116" s="12"/>
      <c r="S116" s="13"/>
      <c r="T116" s="13"/>
      <c r="U116" s="13"/>
      <c r="V116" s="13"/>
    </row>
    <row r="117" spans="1:22" x14ac:dyDescent="0.25">
      <c r="A117" s="7">
        <v>1088</v>
      </c>
      <c r="B117" s="7">
        <v>2008</v>
      </c>
      <c r="C117" s="8" t="s">
        <v>72</v>
      </c>
      <c r="D117" s="8" t="s">
        <v>65</v>
      </c>
      <c r="E117" s="8" t="s">
        <v>38</v>
      </c>
      <c r="F117" s="7" t="s">
        <v>39</v>
      </c>
      <c r="G117" s="8" t="s">
        <v>22</v>
      </c>
      <c r="H117" s="8" t="s">
        <v>72</v>
      </c>
      <c r="I117" s="9">
        <v>-28008</v>
      </c>
      <c r="J117" s="9">
        <f>I117</f>
        <v>-28008</v>
      </c>
      <c r="K117" s="9">
        <f>IF(I117&lt;0,$I$296,$I$297)</f>
        <v>813.89063217736737</v>
      </c>
      <c r="L117" s="9">
        <f>IF(I117&gt;0,(I117*K117)/2000,0)</f>
        <v>0</v>
      </c>
      <c r="M117" s="9">
        <f>IF(I117&lt;0,(I117*K117)/2000,0)</f>
        <v>-11397.724413011852</v>
      </c>
      <c r="R117" s="12"/>
      <c r="S117" s="13"/>
      <c r="T117" s="13"/>
      <c r="U117" s="13"/>
      <c r="V117" s="13"/>
    </row>
    <row r="118" spans="1:22" x14ac:dyDescent="0.25">
      <c r="C118" s="8"/>
      <c r="D118" s="8"/>
      <c r="E118" s="8"/>
      <c r="G118" s="8"/>
      <c r="H118" s="8"/>
      <c r="R118" s="12"/>
      <c r="S118" s="13"/>
      <c r="T118" s="13"/>
      <c r="U118" s="13"/>
      <c r="V118" s="13"/>
    </row>
    <row r="119" spans="1:22" x14ac:dyDescent="0.25">
      <c r="A119" s="7">
        <v>1174</v>
      </c>
      <c r="B119" s="7">
        <v>2008</v>
      </c>
      <c r="C119" s="8" t="s">
        <v>73</v>
      </c>
      <c r="D119" s="8" t="s">
        <v>266</v>
      </c>
      <c r="E119" s="8" t="s">
        <v>38</v>
      </c>
      <c r="F119" s="7" t="s">
        <v>39</v>
      </c>
      <c r="G119" s="8" t="s">
        <v>22</v>
      </c>
      <c r="H119" s="8" t="s">
        <v>73</v>
      </c>
      <c r="I119" s="9">
        <v>-461</v>
      </c>
      <c r="R119" s="12"/>
      <c r="S119" s="13"/>
      <c r="T119" s="13"/>
      <c r="U119" s="13"/>
      <c r="V119" s="13"/>
    </row>
    <row r="120" spans="1:22" x14ac:dyDescent="0.25">
      <c r="A120" s="7">
        <v>1031</v>
      </c>
      <c r="B120" s="7">
        <v>2008</v>
      </c>
      <c r="C120" s="8" t="s">
        <v>73</v>
      </c>
      <c r="D120" s="8" t="s">
        <v>165</v>
      </c>
      <c r="E120" s="8" t="s">
        <v>38</v>
      </c>
      <c r="F120" s="7" t="s">
        <v>39</v>
      </c>
      <c r="G120" s="8" t="s">
        <v>22</v>
      </c>
      <c r="H120" s="8" t="s">
        <v>73</v>
      </c>
      <c r="I120" s="9">
        <v>239272</v>
      </c>
      <c r="R120" s="12"/>
      <c r="S120" s="13"/>
      <c r="T120" s="13"/>
      <c r="U120" s="13"/>
      <c r="V120" s="13"/>
    </row>
    <row r="121" spans="1:22" x14ac:dyDescent="0.25">
      <c r="C121" s="8"/>
      <c r="D121" s="8"/>
      <c r="E121" s="8"/>
      <c r="G121" s="8"/>
      <c r="H121" s="8"/>
      <c r="J121" s="9">
        <f>SUM(I119:I120)</f>
        <v>238811</v>
      </c>
      <c r="K121" s="9">
        <f>IF(J121&lt;0,$I$296,$I$297)</f>
        <v>1024.4699545804308</v>
      </c>
      <c r="L121" s="9">
        <f>IF(J121&gt;0,(J121*K121)/2000,0)</f>
        <v>122327.34716165363</v>
      </c>
      <c r="M121" s="9">
        <f>IF(J121&lt;0,(J121*K121)/2000,0)</f>
        <v>0</v>
      </c>
      <c r="R121" s="12"/>
      <c r="S121" s="13"/>
      <c r="T121" s="13"/>
      <c r="U121" s="13"/>
      <c r="V121" s="13"/>
    </row>
    <row r="122" spans="1:22" x14ac:dyDescent="0.25">
      <c r="A122" s="7">
        <v>1175</v>
      </c>
      <c r="B122" s="7">
        <v>2008</v>
      </c>
      <c r="C122" s="8" t="s">
        <v>198</v>
      </c>
      <c r="D122" s="8" t="s">
        <v>266</v>
      </c>
      <c r="E122" s="8" t="s">
        <v>38</v>
      </c>
      <c r="F122" s="7" t="s">
        <v>39</v>
      </c>
      <c r="G122" s="8" t="s">
        <v>22</v>
      </c>
      <c r="H122" s="8" t="s">
        <v>198</v>
      </c>
      <c r="I122" s="9">
        <v>-2690</v>
      </c>
      <c r="R122" s="12"/>
      <c r="S122" s="13"/>
      <c r="T122" s="13"/>
      <c r="U122" s="13"/>
      <c r="V122" s="13"/>
    </row>
    <row r="123" spans="1:22" x14ac:dyDescent="0.25">
      <c r="A123" s="7">
        <v>1032</v>
      </c>
      <c r="B123" s="7">
        <v>2008</v>
      </c>
      <c r="C123" s="8" t="s">
        <v>198</v>
      </c>
      <c r="D123" s="8" t="s">
        <v>165</v>
      </c>
      <c r="E123" s="8" t="s">
        <v>38</v>
      </c>
      <c r="F123" s="7" t="s">
        <v>39</v>
      </c>
      <c r="G123" s="8" t="s">
        <v>22</v>
      </c>
      <c r="H123" s="8" t="s">
        <v>198</v>
      </c>
      <c r="I123" s="9">
        <v>868</v>
      </c>
      <c r="R123" s="12"/>
      <c r="S123" s="13"/>
      <c r="T123" s="13"/>
      <c r="U123" s="13"/>
      <c r="V123" s="13"/>
    </row>
    <row r="124" spans="1:22" x14ac:dyDescent="0.25">
      <c r="C124" s="8"/>
      <c r="D124" s="8"/>
      <c r="E124" s="8"/>
      <c r="G124" s="8"/>
      <c r="H124" s="8"/>
      <c r="J124" s="9">
        <f>SUM(I122:I123)</f>
        <v>-1822</v>
      </c>
      <c r="K124" s="9">
        <f>IF(J124&lt;0,$I$296,$I$297)</f>
        <v>813.89063217736737</v>
      </c>
      <c r="L124" s="9">
        <f>IF(J124&gt;0,(J124*K124)/2000,0)</f>
        <v>0</v>
      </c>
      <c r="M124" s="9">
        <f>IF(J124&lt;0,(J124*K124)/2000,0)</f>
        <v>-741.45436591358168</v>
      </c>
      <c r="R124" s="12"/>
      <c r="S124" s="13"/>
      <c r="T124" s="13"/>
      <c r="U124" s="13"/>
      <c r="V124" s="13"/>
    </row>
    <row r="125" spans="1:22" x14ac:dyDescent="0.25">
      <c r="A125" s="7">
        <v>1176</v>
      </c>
      <c r="B125" s="7">
        <v>2008</v>
      </c>
      <c r="C125" s="8" t="s">
        <v>200</v>
      </c>
      <c r="D125" s="8" t="s">
        <v>266</v>
      </c>
      <c r="E125" s="8" t="s">
        <v>38</v>
      </c>
      <c r="F125" s="7" t="s">
        <v>39</v>
      </c>
      <c r="G125" s="8" t="s">
        <v>22</v>
      </c>
      <c r="H125" s="8" t="s">
        <v>200</v>
      </c>
      <c r="I125" s="9">
        <v>-38663</v>
      </c>
      <c r="R125" s="12"/>
      <c r="S125" s="13"/>
      <c r="T125" s="13"/>
      <c r="U125" s="13"/>
      <c r="V125" s="13"/>
    </row>
    <row r="126" spans="1:22" x14ac:dyDescent="0.25">
      <c r="A126" s="7">
        <v>1033</v>
      </c>
      <c r="B126" s="7">
        <v>2008</v>
      </c>
      <c r="C126" s="8" t="s">
        <v>200</v>
      </c>
      <c r="D126" s="8" t="s">
        <v>165</v>
      </c>
      <c r="E126" s="8" t="s">
        <v>38</v>
      </c>
      <c r="F126" s="7" t="s">
        <v>39</v>
      </c>
      <c r="G126" s="8" t="s">
        <v>22</v>
      </c>
      <c r="H126" s="8" t="s">
        <v>200</v>
      </c>
      <c r="I126" s="9">
        <v>123300</v>
      </c>
      <c r="R126" s="12"/>
      <c r="S126" s="13"/>
      <c r="T126" s="13"/>
      <c r="U126" s="13"/>
      <c r="V126" s="13"/>
    </row>
    <row r="127" spans="1:22" x14ac:dyDescent="0.25">
      <c r="C127" s="8"/>
      <c r="D127" s="8"/>
      <c r="E127" s="8"/>
      <c r="G127" s="8"/>
      <c r="H127" s="8"/>
      <c r="J127" s="9">
        <f>SUM(I125:I126)</f>
        <v>84637</v>
      </c>
      <c r="K127" s="9">
        <f>IF(J127&lt;0,$I$296,$I$297)</f>
        <v>1024.4699545804308</v>
      </c>
      <c r="L127" s="9">
        <f>IF(J127&gt;0,(J127*K127)/2000,0)</f>
        <v>43354.031772911956</v>
      </c>
      <c r="M127" s="9">
        <f>IF(J127&lt;0,(J127*K127)/2000,0)</f>
        <v>0</v>
      </c>
      <c r="R127" s="12"/>
      <c r="S127" s="13"/>
      <c r="T127" s="13"/>
      <c r="U127" s="13"/>
      <c r="V127" s="13"/>
    </row>
    <row r="128" spans="1:22" x14ac:dyDescent="0.25">
      <c r="A128" s="7">
        <v>1177</v>
      </c>
      <c r="B128" s="7">
        <v>2008</v>
      </c>
      <c r="C128" s="8" t="s">
        <v>202</v>
      </c>
      <c r="D128" s="8" t="s">
        <v>266</v>
      </c>
      <c r="E128" s="8" t="s">
        <v>38</v>
      </c>
      <c r="F128" s="7" t="s">
        <v>39</v>
      </c>
      <c r="G128" s="8" t="s">
        <v>22</v>
      </c>
      <c r="H128" s="8" t="s">
        <v>202</v>
      </c>
      <c r="I128" s="9">
        <v>-131275</v>
      </c>
      <c r="R128" s="12"/>
      <c r="S128" s="13"/>
      <c r="T128" s="13"/>
      <c r="U128" s="13"/>
      <c r="V128" s="13"/>
    </row>
    <row r="129" spans="1:22" x14ac:dyDescent="0.25">
      <c r="A129" s="7">
        <v>1034</v>
      </c>
      <c r="B129" s="7">
        <v>2008</v>
      </c>
      <c r="C129" s="8" t="s">
        <v>202</v>
      </c>
      <c r="D129" s="8" t="s">
        <v>165</v>
      </c>
      <c r="E129" s="8" t="s">
        <v>38</v>
      </c>
      <c r="F129" s="7" t="s">
        <v>39</v>
      </c>
      <c r="G129" s="8" t="s">
        <v>22</v>
      </c>
      <c r="H129" s="8" t="s">
        <v>202</v>
      </c>
      <c r="I129" s="9">
        <v>145965</v>
      </c>
      <c r="R129" s="12"/>
      <c r="S129" s="13"/>
      <c r="T129" s="13"/>
      <c r="U129" s="13"/>
      <c r="V129" s="13"/>
    </row>
    <row r="130" spans="1:22" x14ac:dyDescent="0.25">
      <c r="C130" s="8"/>
      <c r="D130" s="8"/>
      <c r="E130" s="8"/>
      <c r="G130" s="8"/>
      <c r="H130" s="8"/>
      <c r="J130" s="9">
        <f>SUM(I128:I129)</f>
        <v>14690</v>
      </c>
      <c r="K130" s="9">
        <f>IF(J130&lt;0,$I$296,$I$297)</f>
        <v>1024.4699545804308</v>
      </c>
      <c r="L130" s="9">
        <f>IF(J130&gt;0,(J130*K130)/2000,0)</f>
        <v>7524.7318163932641</v>
      </c>
      <c r="M130" s="9">
        <f>IF(J130&lt;0,(J130*K130)/2000,0)</f>
        <v>0</v>
      </c>
      <c r="R130" s="12"/>
      <c r="S130" s="13"/>
      <c r="T130" s="13"/>
      <c r="U130" s="13"/>
      <c r="V130" s="13"/>
    </row>
    <row r="131" spans="1:22" x14ac:dyDescent="0.25">
      <c r="A131" s="7">
        <v>1178</v>
      </c>
      <c r="B131" s="7">
        <v>2008</v>
      </c>
      <c r="C131" s="8" t="s">
        <v>74</v>
      </c>
      <c r="D131" s="8" t="s">
        <v>266</v>
      </c>
      <c r="E131" s="8" t="s">
        <v>38</v>
      </c>
      <c r="F131" s="7" t="s">
        <v>39</v>
      </c>
      <c r="G131" s="8" t="s">
        <v>22</v>
      </c>
      <c r="H131" s="8" t="s">
        <v>74</v>
      </c>
      <c r="I131" s="9">
        <v>-690</v>
      </c>
      <c r="R131" s="12"/>
      <c r="S131" s="13"/>
      <c r="T131" s="13"/>
      <c r="U131" s="13"/>
      <c r="V131" s="13"/>
    </row>
    <row r="132" spans="1:22" x14ac:dyDescent="0.25">
      <c r="A132" s="7">
        <v>1035</v>
      </c>
      <c r="B132" s="7">
        <v>2008</v>
      </c>
      <c r="C132" s="8" t="s">
        <v>74</v>
      </c>
      <c r="D132" s="8" t="s">
        <v>165</v>
      </c>
      <c r="E132" s="8" t="s">
        <v>38</v>
      </c>
      <c r="F132" s="7" t="s">
        <v>39</v>
      </c>
      <c r="G132" s="8" t="s">
        <v>22</v>
      </c>
      <c r="H132" s="8" t="s">
        <v>74</v>
      </c>
      <c r="I132" s="9">
        <v>4960</v>
      </c>
      <c r="R132" s="12"/>
      <c r="S132" s="13"/>
      <c r="T132" s="13"/>
      <c r="U132" s="13"/>
      <c r="V132" s="13"/>
    </row>
    <row r="133" spans="1:22" x14ac:dyDescent="0.25">
      <c r="C133" s="8"/>
      <c r="D133" s="8"/>
      <c r="E133" s="8"/>
      <c r="G133" s="8"/>
      <c r="H133" s="8"/>
      <c r="J133" s="9">
        <f>SUM(I131:I132)</f>
        <v>4270</v>
      </c>
      <c r="K133" s="9">
        <f>IF(J133&lt;0,$I$296,$I$297)</f>
        <v>1024.4699545804308</v>
      </c>
      <c r="L133" s="9">
        <f>IF(J133&gt;0,(J133*K133)/2000,0)</f>
        <v>2187.2433530292201</v>
      </c>
      <c r="M133" s="9">
        <f>IF(J133&lt;0,(J133*K133)/2000,0)</f>
        <v>0</v>
      </c>
      <c r="R133" s="12"/>
      <c r="S133" s="13"/>
      <c r="T133" s="13"/>
      <c r="U133" s="13"/>
      <c r="V133" s="13"/>
    </row>
    <row r="134" spans="1:22" x14ac:dyDescent="0.25">
      <c r="A134" s="7">
        <v>1179</v>
      </c>
      <c r="B134" s="7">
        <v>2008</v>
      </c>
      <c r="C134" s="8" t="s">
        <v>203</v>
      </c>
      <c r="D134" s="8" t="s">
        <v>266</v>
      </c>
      <c r="E134" s="8" t="s">
        <v>38</v>
      </c>
      <c r="F134" s="7" t="s">
        <v>39</v>
      </c>
      <c r="G134" s="8" t="s">
        <v>22</v>
      </c>
      <c r="H134" s="8" t="s">
        <v>203</v>
      </c>
      <c r="I134" s="9">
        <v>-13801</v>
      </c>
      <c r="R134" s="12"/>
      <c r="S134" s="13"/>
      <c r="T134" s="13"/>
      <c r="U134" s="13"/>
      <c r="V134" s="13"/>
    </row>
    <row r="135" spans="1:22" x14ac:dyDescent="0.25">
      <c r="A135" s="7">
        <v>1036</v>
      </c>
      <c r="B135" s="7">
        <v>2008</v>
      </c>
      <c r="C135" s="8" t="s">
        <v>203</v>
      </c>
      <c r="D135" s="8" t="s">
        <v>165</v>
      </c>
      <c r="E135" s="8" t="s">
        <v>38</v>
      </c>
      <c r="F135" s="7" t="s">
        <v>39</v>
      </c>
      <c r="G135" s="8" t="s">
        <v>22</v>
      </c>
      <c r="H135" s="8" t="s">
        <v>203</v>
      </c>
      <c r="I135" s="9">
        <v>40063</v>
      </c>
      <c r="R135" s="12"/>
      <c r="S135" s="13"/>
      <c r="T135" s="13"/>
      <c r="U135" s="13"/>
      <c r="V135" s="13"/>
    </row>
    <row r="136" spans="1:22" x14ac:dyDescent="0.25">
      <c r="C136" s="8"/>
      <c r="D136" s="8"/>
      <c r="E136" s="8"/>
      <c r="G136" s="8"/>
      <c r="H136" s="8"/>
      <c r="J136" s="9">
        <f>SUM(I134:I135)</f>
        <v>26262</v>
      </c>
      <c r="K136" s="9">
        <f>IF(J136&lt;0,$I$296,$I$297)</f>
        <v>1024.4699545804308</v>
      </c>
      <c r="L136" s="9">
        <f>IF(J136&gt;0,(J136*K136)/2000,0)</f>
        <v>13452.314973595636</v>
      </c>
      <c r="M136" s="9">
        <f>IF(J136&lt;0,(J136*K136)/2000,0)</f>
        <v>0</v>
      </c>
      <c r="R136" s="12"/>
      <c r="S136" s="13"/>
      <c r="T136" s="13"/>
      <c r="U136" s="13"/>
      <c r="V136" s="13"/>
    </row>
    <row r="137" spans="1:22" x14ac:dyDescent="0.25">
      <c r="A137" s="7">
        <v>1180</v>
      </c>
      <c r="B137" s="7">
        <v>2008</v>
      </c>
      <c r="C137" s="8" t="s">
        <v>204</v>
      </c>
      <c r="D137" s="8" t="s">
        <v>266</v>
      </c>
      <c r="E137" s="8" t="s">
        <v>38</v>
      </c>
      <c r="F137" s="7" t="s">
        <v>39</v>
      </c>
      <c r="G137" s="8" t="s">
        <v>22</v>
      </c>
      <c r="H137" s="8" t="s">
        <v>204</v>
      </c>
      <c r="I137" s="9">
        <v>-937</v>
      </c>
      <c r="R137" s="12"/>
      <c r="S137" s="13"/>
      <c r="T137" s="13"/>
      <c r="U137" s="13"/>
      <c r="V137" s="13"/>
    </row>
    <row r="138" spans="1:22" x14ac:dyDescent="0.25">
      <c r="A138" s="7">
        <v>1037</v>
      </c>
      <c r="B138" s="7">
        <v>2008</v>
      </c>
      <c r="C138" s="8" t="s">
        <v>204</v>
      </c>
      <c r="D138" s="8" t="s">
        <v>165</v>
      </c>
      <c r="E138" s="8" t="s">
        <v>38</v>
      </c>
      <c r="F138" s="7" t="s">
        <v>39</v>
      </c>
      <c r="G138" s="8" t="s">
        <v>22</v>
      </c>
      <c r="H138" s="8" t="s">
        <v>204</v>
      </c>
      <c r="I138" s="9">
        <v>10385</v>
      </c>
      <c r="R138" s="12"/>
      <c r="S138" s="13"/>
      <c r="T138" s="13"/>
      <c r="U138" s="13"/>
      <c r="V138" s="13"/>
    </row>
    <row r="139" spans="1:22" x14ac:dyDescent="0.25">
      <c r="C139" s="8"/>
      <c r="D139" s="8"/>
      <c r="E139" s="8"/>
      <c r="G139" s="8"/>
      <c r="H139" s="8"/>
      <c r="J139" s="9">
        <f>SUM(I137:I138)</f>
        <v>9448</v>
      </c>
      <c r="K139" s="9">
        <f>IF(J139&lt;0,$I$296,$I$297)</f>
        <v>1024.4699545804308</v>
      </c>
      <c r="L139" s="9">
        <f>IF(J139&gt;0,(J139*K139)/2000,0)</f>
        <v>4839.5960654379551</v>
      </c>
      <c r="M139" s="9">
        <f>IF(J139&lt;0,(J139*K139)/2000,0)</f>
        <v>0</v>
      </c>
      <c r="R139" s="12"/>
      <c r="S139" s="13"/>
      <c r="T139" s="13"/>
      <c r="U139" s="13"/>
      <c r="V139" s="13"/>
    </row>
    <row r="140" spans="1:22" x14ac:dyDescent="0.25">
      <c r="A140" s="7">
        <v>1181</v>
      </c>
      <c r="B140" s="7">
        <v>2008</v>
      </c>
      <c r="C140" s="8" t="s">
        <v>205</v>
      </c>
      <c r="D140" s="8" t="s">
        <v>266</v>
      </c>
      <c r="E140" s="8" t="s">
        <v>38</v>
      </c>
      <c r="F140" s="7" t="s">
        <v>39</v>
      </c>
      <c r="G140" s="8" t="s">
        <v>22</v>
      </c>
      <c r="H140" s="8" t="s">
        <v>205</v>
      </c>
      <c r="I140" s="9">
        <v>-14406</v>
      </c>
      <c r="R140" s="12"/>
      <c r="S140" s="13"/>
      <c r="T140" s="13"/>
      <c r="U140" s="13"/>
      <c r="V140" s="13"/>
    </row>
    <row r="141" spans="1:22" x14ac:dyDescent="0.25">
      <c r="A141" s="7">
        <v>1038</v>
      </c>
      <c r="B141" s="7">
        <v>2008</v>
      </c>
      <c r="C141" s="8" t="s">
        <v>205</v>
      </c>
      <c r="D141" s="8" t="s">
        <v>165</v>
      </c>
      <c r="E141" s="8" t="s">
        <v>38</v>
      </c>
      <c r="F141" s="7" t="s">
        <v>39</v>
      </c>
      <c r="G141" s="8" t="s">
        <v>22</v>
      </c>
      <c r="H141" s="8" t="s">
        <v>205</v>
      </c>
      <c r="I141" s="9">
        <v>14297</v>
      </c>
      <c r="R141" s="12"/>
      <c r="S141" s="13"/>
      <c r="T141" s="13"/>
      <c r="U141" s="13"/>
      <c r="V141" s="13"/>
    </row>
    <row r="142" spans="1:22" x14ac:dyDescent="0.25">
      <c r="C142" s="8"/>
      <c r="D142" s="8"/>
      <c r="E142" s="8"/>
      <c r="G142" s="8"/>
      <c r="H142" s="8"/>
      <c r="J142" s="9">
        <f>SUM(I140:I141)</f>
        <v>-109</v>
      </c>
      <c r="K142" s="9">
        <f>IF(J142&lt;0,$I$296,$I$297)</f>
        <v>813.89063217736737</v>
      </c>
      <c r="L142" s="9">
        <f>IF(J142&gt;0,(J142*K142)/2000,0)</f>
        <v>0</v>
      </c>
      <c r="M142" s="9">
        <f>IF(J142&lt;0,(J142*K142)/2000,0)</f>
        <v>-44.357039453666516</v>
      </c>
      <c r="R142" s="12"/>
      <c r="S142" s="13"/>
      <c r="T142" s="13"/>
      <c r="U142" s="13"/>
      <c r="V142" s="13"/>
    </row>
    <row r="143" spans="1:22" x14ac:dyDescent="0.25">
      <c r="A143" s="7">
        <v>1182</v>
      </c>
      <c r="B143" s="7">
        <v>2008</v>
      </c>
      <c r="C143" s="8" t="s">
        <v>206</v>
      </c>
      <c r="D143" s="8" t="s">
        <v>266</v>
      </c>
      <c r="E143" s="8" t="s">
        <v>38</v>
      </c>
      <c r="F143" s="7" t="s">
        <v>39</v>
      </c>
      <c r="G143" s="8" t="s">
        <v>22</v>
      </c>
      <c r="H143" s="8" t="s">
        <v>206</v>
      </c>
      <c r="I143" s="9">
        <v>-10318</v>
      </c>
      <c r="R143" s="12"/>
      <c r="S143" s="13"/>
      <c r="T143" s="13"/>
      <c r="U143" s="13"/>
      <c r="V143" s="13"/>
    </row>
    <row r="144" spans="1:22" x14ac:dyDescent="0.25">
      <c r="A144" s="7">
        <v>1039</v>
      </c>
      <c r="B144" s="7">
        <v>2008</v>
      </c>
      <c r="C144" s="8" t="s">
        <v>206</v>
      </c>
      <c r="D144" s="8" t="s">
        <v>165</v>
      </c>
      <c r="E144" s="8" t="s">
        <v>38</v>
      </c>
      <c r="F144" s="7" t="s">
        <v>39</v>
      </c>
      <c r="G144" s="8" t="s">
        <v>22</v>
      </c>
      <c r="H144" s="8" t="s">
        <v>206</v>
      </c>
      <c r="I144" s="9">
        <v>2000</v>
      </c>
      <c r="R144" s="12"/>
      <c r="S144" s="13"/>
      <c r="T144" s="13"/>
      <c r="U144" s="13"/>
      <c r="V144" s="13"/>
    </row>
    <row r="145" spans="1:22" x14ac:dyDescent="0.25">
      <c r="C145" s="8"/>
      <c r="D145" s="8"/>
      <c r="E145" s="8"/>
      <c r="G145" s="8"/>
      <c r="H145" s="8"/>
      <c r="J145" s="9">
        <f>SUM(I143:I144)</f>
        <v>-8318</v>
      </c>
      <c r="K145" s="9">
        <f>IF(J145&lt;0,$I$296,$I$297)</f>
        <v>813.89063217736737</v>
      </c>
      <c r="L145" s="9">
        <f>IF(J145&gt;0,(J145*K145)/2000,0)</f>
        <v>0</v>
      </c>
      <c r="M145" s="9">
        <f>IF(J145&lt;0,(J145*K145)/2000,0)</f>
        <v>-3384.9711392256709</v>
      </c>
      <c r="R145" s="12"/>
      <c r="S145" s="13"/>
      <c r="T145" s="13"/>
      <c r="U145" s="13"/>
      <c r="V145" s="13"/>
    </row>
    <row r="146" spans="1:22" x14ac:dyDescent="0.25">
      <c r="A146" s="7">
        <v>1183</v>
      </c>
      <c r="B146" s="7">
        <v>2008</v>
      </c>
      <c r="C146" s="8" t="s">
        <v>207</v>
      </c>
      <c r="D146" s="8" t="s">
        <v>266</v>
      </c>
      <c r="E146" s="8" t="s">
        <v>38</v>
      </c>
      <c r="F146" s="7" t="s">
        <v>39</v>
      </c>
      <c r="G146" s="8" t="s">
        <v>22</v>
      </c>
      <c r="H146" s="8" t="s">
        <v>207</v>
      </c>
      <c r="I146" s="9">
        <v>-97329</v>
      </c>
      <c r="R146" s="12"/>
      <c r="S146" s="13"/>
      <c r="T146" s="13"/>
      <c r="U146" s="13"/>
      <c r="V146" s="13"/>
    </row>
    <row r="147" spans="1:22" x14ac:dyDescent="0.25">
      <c r="A147" s="7">
        <v>1040</v>
      </c>
      <c r="B147" s="7">
        <v>2008</v>
      </c>
      <c r="C147" s="8" t="s">
        <v>207</v>
      </c>
      <c r="D147" s="8" t="s">
        <v>165</v>
      </c>
      <c r="E147" s="8" t="s">
        <v>38</v>
      </c>
      <c r="F147" s="7" t="s">
        <v>39</v>
      </c>
      <c r="G147" s="8" t="s">
        <v>22</v>
      </c>
      <c r="H147" s="8" t="s">
        <v>207</v>
      </c>
      <c r="I147" s="9">
        <v>448401</v>
      </c>
      <c r="R147" s="12"/>
      <c r="S147" s="13"/>
      <c r="T147" s="13"/>
      <c r="U147" s="13"/>
      <c r="V147" s="13"/>
    </row>
    <row r="148" spans="1:22" x14ac:dyDescent="0.25">
      <c r="C148" s="8"/>
      <c r="D148" s="8"/>
      <c r="E148" s="8"/>
      <c r="G148" s="8"/>
      <c r="H148" s="8"/>
      <c r="J148" s="9">
        <f>SUM(I146:I147)</f>
        <v>351072</v>
      </c>
      <c r="K148" s="9">
        <f>IF(J148&lt;0,$I$296,$I$297)</f>
        <v>1024.4699545804308</v>
      </c>
      <c r="L148" s="9">
        <f>IF(J148&gt;0,(J148*K148)/2000,0)</f>
        <v>179831.35794723048</v>
      </c>
      <c r="M148" s="9">
        <f>IF(J148&lt;0,(J148*K148)/2000,0)</f>
        <v>0</v>
      </c>
      <c r="R148" s="12"/>
      <c r="S148" s="13"/>
      <c r="T148" s="13"/>
      <c r="U148" s="13"/>
      <c r="V148" s="13"/>
    </row>
    <row r="149" spans="1:22" x14ac:dyDescent="0.25">
      <c r="A149" s="7">
        <v>1184</v>
      </c>
      <c r="B149" s="7">
        <v>2008</v>
      </c>
      <c r="C149" s="8" t="s">
        <v>209</v>
      </c>
      <c r="D149" s="8" t="s">
        <v>266</v>
      </c>
      <c r="E149" s="8" t="s">
        <v>38</v>
      </c>
      <c r="F149" s="7" t="s">
        <v>39</v>
      </c>
      <c r="G149" s="8" t="s">
        <v>22</v>
      </c>
      <c r="H149" s="8" t="s">
        <v>209</v>
      </c>
      <c r="I149" s="9">
        <v>-22104</v>
      </c>
      <c r="R149" s="12"/>
      <c r="S149" s="13"/>
      <c r="T149" s="13"/>
      <c r="U149" s="13"/>
      <c r="V149" s="13"/>
    </row>
    <row r="150" spans="1:22" x14ac:dyDescent="0.25">
      <c r="A150" s="7">
        <v>1041</v>
      </c>
      <c r="B150" s="7">
        <v>2008</v>
      </c>
      <c r="C150" s="8" t="s">
        <v>209</v>
      </c>
      <c r="D150" s="8" t="s">
        <v>165</v>
      </c>
      <c r="E150" s="8" t="s">
        <v>38</v>
      </c>
      <c r="F150" s="7" t="s">
        <v>39</v>
      </c>
      <c r="G150" s="8" t="s">
        <v>22</v>
      </c>
      <c r="H150" s="8" t="s">
        <v>209</v>
      </c>
      <c r="I150" s="9">
        <v>55219</v>
      </c>
      <c r="R150" s="12"/>
      <c r="S150" s="13"/>
      <c r="T150" s="13"/>
      <c r="U150" s="13"/>
      <c r="V150" s="13"/>
    </row>
    <row r="151" spans="1:22" x14ac:dyDescent="0.25">
      <c r="C151" s="8"/>
      <c r="D151" s="8"/>
      <c r="E151" s="8"/>
      <c r="G151" s="8"/>
      <c r="H151" s="8"/>
      <c r="J151" s="9">
        <f>SUM(I149:I150)</f>
        <v>33115</v>
      </c>
      <c r="K151" s="9">
        <f>IF(J151&lt;0,$I$296,$I$297)</f>
        <v>1024.4699545804308</v>
      </c>
      <c r="L151" s="9">
        <f>IF(J151&gt;0,(J151*K151)/2000,0)</f>
        <v>16962.661272965484</v>
      </c>
      <c r="M151" s="9">
        <f>IF(J151&lt;0,(J151*K151)/2000,0)</f>
        <v>0</v>
      </c>
      <c r="R151" s="12"/>
      <c r="S151" s="13"/>
      <c r="T151" s="13"/>
      <c r="U151" s="13"/>
      <c r="V151" s="13"/>
    </row>
    <row r="152" spans="1:22" x14ac:dyDescent="0.25">
      <c r="A152" s="7">
        <v>1185</v>
      </c>
      <c r="B152" s="7">
        <v>2008</v>
      </c>
      <c r="C152" s="8" t="s">
        <v>210</v>
      </c>
      <c r="D152" s="8" t="s">
        <v>266</v>
      </c>
      <c r="E152" s="8" t="s">
        <v>38</v>
      </c>
      <c r="F152" s="7" t="s">
        <v>39</v>
      </c>
      <c r="G152" s="8" t="s">
        <v>22</v>
      </c>
      <c r="H152" s="8" t="s">
        <v>210</v>
      </c>
      <c r="I152" s="9">
        <v>-3600</v>
      </c>
      <c r="R152" s="12"/>
      <c r="S152" s="13"/>
      <c r="T152" s="13"/>
      <c r="U152" s="13"/>
      <c r="V152" s="13"/>
    </row>
    <row r="153" spans="1:22" x14ac:dyDescent="0.25">
      <c r="A153" s="7">
        <v>1042</v>
      </c>
      <c r="B153" s="7">
        <v>2008</v>
      </c>
      <c r="C153" s="8" t="s">
        <v>210</v>
      </c>
      <c r="D153" s="8" t="s">
        <v>165</v>
      </c>
      <c r="E153" s="8" t="s">
        <v>38</v>
      </c>
      <c r="F153" s="7" t="s">
        <v>39</v>
      </c>
      <c r="G153" s="8" t="s">
        <v>22</v>
      </c>
      <c r="H153" s="8" t="s">
        <v>210</v>
      </c>
      <c r="I153" s="9">
        <v>2400</v>
      </c>
      <c r="R153" s="12"/>
      <c r="S153" s="13"/>
      <c r="T153" s="13"/>
      <c r="U153" s="13"/>
      <c r="V153" s="13"/>
    </row>
    <row r="154" spans="1:22" x14ac:dyDescent="0.25">
      <c r="C154" s="8"/>
      <c r="D154" s="8"/>
      <c r="E154" s="8"/>
      <c r="G154" s="8"/>
      <c r="H154" s="8"/>
      <c r="J154" s="9">
        <f>SUM(I152:I153)</f>
        <v>-1200</v>
      </c>
      <c r="K154" s="9">
        <f>IF(J154&lt;0,$I$296,$I$297)</f>
        <v>813.89063217736737</v>
      </c>
      <c r="L154" s="9">
        <f>IF(J154&gt;0,(J154*K154)/2000,0)</f>
        <v>0</v>
      </c>
      <c r="M154" s="9">
        <f>IF(J154&lt;0,(J154*K154)/2000,0)</f>
        <v>-488.33437930642037</v>
      </c>
      <c r="R154" s="12"/>
      <c r="S154" s="13"/>
      <c r="T154" s="13"/>
      <c r="U154" s="13"/>
      <c r="V154" s="13"/>
    </row>
    <row r="155" spans="1:22" x14ac:dyDescent="0.25">
      <c r="A155" s="7">
        <v>1186</v>
      </c>
      <c r="B155" s="7">
        <v>2008</v>
      </c>
      <c r="C155" s="8" t="s">
        <v>213</v>
      </c>
      <c r="D155" s="8" t="s">
        <v>266</v>
      </c>
      <c r="E155" s="8" t="s">
        <v>38</v>
      </c>
      <c r="F155" s="7" t="s">
        <v>39</v>
      </c>
      <c r="G155" s="8" t="s">
        <v>22</v>
      </c>
      <c r="H155" s="8" t="s">
        <v>213</v>
      </c>
      <c r="I155" s="9">
        <v>-20700</v>
      </c>
      <c r="R155" s="12"/>
      <c r="S155" s="13"/>
      <c r="T155" s="13"/>
      <c r="U155" s="13"/>
      <c r="V155" s="13"/>
    </row>
    <row r="156" spans="1:22" x14ac:dyDescent="0.25">
      <c r="A156" s="7">
        <v>1043</v>
      </c>
      <c r="B156" s="7">
        <v>2008</v>
      </c>
      <c r="C156" s="8" t="s">
        <v>213</v>
      </c>
      <c r="D156" s="8" t="s">
        <v>165</v>
      </c>
      <c r="E156" s="8" t="s">
        <v>38</v>
      </c>
      <c r="F156" s="7" t="s">
        <v>39</v>
      </c>
      <c r="G156" s="8" t="s">
        <v>22</v>
      </c>
      <c r="H156" s="8" t="s">
        <v>213</v>
      </c>
      <c r="I156" s="9">
        <v>36400</v>
      </c>
      <c r="R156" s="12"/>
      <c r="S156" s="13"/>
      <c r="T156" s="13"/>
      <c r="U156" s="13"/>
      <c r="V156" s="13"/>
    </row>
    <row r="157" spans="1:22" x14ac:dyDescent="0.25">
      <c r="C157" s="8"/>
      <c r="D157" s="8"/>
      <c r="E157" s="8"/>
      <c r="G157" s="8"/>
      <c r="H157" s="8"/>
      <c r="J157" s="9">
        <f>SUM(I155:I156)</f>
        <v>15700</v>
      </c>
      <c r="K157" s="9">
        <f>IF(J157&lt;0,$I$296,$I$297)</f>
        <v>1024.4699545804308</v>
      </c>
      <c r="L157" s="9">
        <f>IF(J157&gt;0,(J157*K157)/2000,0)</f>
        <v>8042.0891434563819</v>
      </c>
      <c r="M157" s="9">
        <f>IF(J157&lt;0,(J157*K157)/2000,0)</f>
        <v>0</v>
      </c>
      <c r="R157" s="12"/>
      <c r="S157" s="13"/>
      <c r="T157" s="13"/>
      <c r="U157" s="13"/>
      <c r="V157" s="13"/>
    </row>
    <row r="158" spans="1:22" x14ac:dyDescent="0.25">
      <c r="A158" s="7">
        <v>1187</v>
      </c>
      <c r="B158" s="7">
        <v>2008</v>
      </c>
      <c r="C158" s="8" t="s">
        <v>119</v>
      </c>
      <c r="D158" s="8" t="s">
        <v>266</v>
      </c>
      <c r="E158" s="8" t="s">
        <v>38</v>
      </c>
      <c r="F158" s="7" t="s">
        <v>39</v>
      </c>
      <c r="G158" s="8" t="s">
        <v>22</v>
      </c>
      <c r="H158" s="8" t="s">
        <v>119</v>
      </c>
      <c r="I158" s="9">
        <v>-98388</v>
      </c>
      <c r="R158" s="12"/>
      <c r="S158" s="13"/>
      <c r="T158" s="13"/>
      <c r="U158" s="13"/>
      <c r="V158" s="13"/>
    </row>
    <row r="159" spans="1:22" x14ac:dyDescent="0.25">
      <c r="A159" s="7">
        <v>1044</v>
      </c>
      <c r="B159" s="7">
        <v>2008</v>
      </c>
      <c r="C159" s="8" t="s">
        <v>119</v>
      </c>
      <c r="D159" s="8" t="s">
        <v>165</v>
      </c>
      <c r="E159" s="8" t="s">
        <v>38</v>
      </c>
      <c r="F159" s="7" t="s">
        <v>39</v>
      </c>
      <c r="G159" s="8" t="s">
        <v>22</v>
      </c>
      <c r="H159" s="8" t="s">
        <v>119</v>
      </c>
      <c r="I159" s="9">
        <v>96579</v>
      </c>
      <c r="R159" s="12"/>
      <c r="S159" s="13"/>
      <c r="T159" s="13"/>
      <c r="U159" s="13"/>
      <c r="V159" s="13"/>
    </row>
    <row r="160" spans="1:22" x14ac:dyDescent="0.25">
      <c r="C160" s="8"/>
      <c r="D160" s="8"/>
      <c r="E160" s="8"/>
      <c r="G160" s="8"/>
      <c r="H160" s="8"/>
      <c r="J160" s="9">
        <f>SUM(I158:I159)</f>
        <v>-1809</v>
      </c>
      <c r="K160" s="9">
        <f>IF(J160&lt;0,$I$296,$I$297)</f>
        <v>813.89063217736737</v>
      </c>
      <c r="L160" s="9">
        <f>IF(J160&gt;0,(J160*K160)/2000,0)</f>
        <v>0</v>
      </c>
      <c r="M160" s="9">
        <f>IF(J160&lt;0,(J160*K160)/2000,0)</f>
        <v>-736.16407680442887</v>
      </c>
      <c r="R160" s="12"/>
      <c r="S160" s="13"/>
      <c r="T160" s="13"/>
      <c r="U160" s="13"/>
      <c r="V160" s="13"/>
    </row>
    <row r="161" spans="1:22" x14ac:dyDescent="0.25">
      <c r="A161" s="7">
        <v>1188</v>
      </c>
      <c r="B161" s="7">
        <v>2008</v>
      </c>
      <c r="C161" s="8" t="s">
        <v>216</v>
      </c>
      <c r="D161" s="8" t="s">
        <v>266</v>
      </c>
      <c r="E161" s="8" t="s">
        <v>38</v>
      </c>
      <c r="F161" s="7" t="s">
        <v>39</v>
      </c>
      <c r="G161" s="8" t="s">
        <v>22</v>
      </c>
      <c r="H161" s="8" t="s">
        <v>216</v>
      </c>
      <c r="I161" s="9">
        <v>-5520</v>
      </c>
      <c r="R161" s="12"/>
      <c r="S161" s="13"/>
      <c r="T161" s="13"/>
      <c r="U161" s="13"/>
      <c r="V161" s="13"/>
    </row>
    <row r="162" spans="1:22" x14ac:dyDescent="0.25">
      <c r="A162" s="7">
        <v>1045</v>
      </c>
      <c r="B162" s="7">
        <v>2008</v>
      </c>
      <c r="C162" s="8" t="s">
        <v>216</v>
      </c>
      <c r="D162" s="8" t="s">
        <v>165</v>
      </c>
      <c r="E162" s="8" t="s">
        <v>38</v>
      </c>
      <c r="F162" s="7" t="s">
        <v>39</v>
      </c>
      <c r="G162" s="8" t="s">
        <v>22</v>
      </c>
      <c r="H162" s="8" t="s">
        <v>216</v>
      </c>
      <c r="I162" s="9">
        <v>14444</v>
      </c>
      <c r="R162" s="12"/>
      <c r="S162" s="13"/>
      <c r="T162" s="13"/>
      <c r="U162" s="13"/>
      <c r="V162" s="13"/>
    </row>
    <row r="163" spans="1:22" x14ac:dyDescent="0.25">
      <c r="C163" s="8"/>
      <c r="D163" s="8"/>
      <c r="E163" s="8"/>
      <c r="G163" s="8"/>
      <c r="H163" s="8"/>
      <c r="J163" s="9">
        <f>SUM(I161:I162)</f>
        <v>8924</v>
      </c>
      <c r="K163" s="9">
        <f>IF(J163&lt;0,$I$296,$I$297)</f>
        <v>1024.4699545804308</v>
      </c>
      <c r="L163" s="9">
        <f>IF(J163&gt;0,(J163*K163)/2000,0)</f>
        <v>4571.1849373378818</v>
      </c>
      <c r="M163" s="9">
        <f>IF(J163&lt;0,(J163*K163)/2000,0)</f>
        <v>0</v>
      </c>
      <c r="R163" s="12"/>
      <c r="S163" s="13"/>
      <c r="T163" s="13"/>
      <c r="U163" s="13"/>
      <c r="V163" s="13"/>
    </row>
    <row r="164" spans="1:22" x14ac:dyDescent="0.25">
      <c r="A164" s="7">
        <v>1046</v>
      </c>
      <c r="B164" s="7">
        <v>2008</v>
      </c>
      <c r="C164" s="8" t="s">
        <v>217</v>
      </c>
      <c r="D164" s="8" t="s">
        <v>165</v>
      </c>
      <c r="E164" s="8" t="s">
        <v>38</v>
      </c>
      <c r="F164" s="7" t="s">
        <v>39</v>
      </c>
      <c r="G164" s="8" t="s">
        <v>22</v>
      </c>
      <c r="H164" s="8" t="s">
        <v>217</v>
      </c>
      <c r="I164" s="9">
        <v>480</v>
      </c>
      <c r="J164" s="9">
        <f>I164</f>
        <v>480</v>
      </c>
      <c r="K164" s="9">
        <f>IF(I164&lt;0,$I$296,$I$297)</f>
        <v>1024.4699545804308</v>
      </c>
      <c r="L164" s="9">
        <f>IF(I164&gt;0,(I164*K164)/2000,0)</f>
        <v>245.87278909930339</v>
      </c>
      <c r="M164" s="9">
        <f>IF(I164&lt;0,(I164*K164)/2000,0)</f>
        <v>0</v>
      </c>
      <c r="R164" s="12"/>
      <c r="S164" s="13"/>
      <c r="T164" s="13"/>
      <c r="U164" s="13"/>
      <c r="V164" s="13"/>
    </row>
    <row r="165" spans="1:22" x14ac:dyDescent="0.25">
      <c r="C165" s="8"/>
      <c r="D165" s="8"/>
      <c r="E165" s="8"/>
      <c r="G165" s="8"/>
      <c r="H165" s="8"/>
      <c r="R165" s="12"/>
      <c r="S165" s="13"/>
      <c r="T165" s="13"/>
      <c r="U165" s="13"/>
      <c r="V165" s="13"/>
    </row>
    <row r="166" spans="1:22" x14ac:dyDescent="0.25">
      <c r="A166" s="7">
        <v>1189</v>
      </c>
      <c r="B166" s="7">
        <v>2008</v>
      </c>
      <c r="C166" s="8" t="s">
        <v>218</v>
      </c>
      <c r="D166" s="8" t="s">
        <v>266</v>
      </c>
      <c r="E166" s="8" t="s">
        <v>38</v>
      </c>
      <c r="F166" s="7" t="s">
        <v>39</v>
      </c>
      <c r="G166" s="8" t="s">
        <v>22</v>
      </c>
      <c r="H166" s="8" t="s">
        <v>218</v>
      </c>
      <c r="I166" s="9">
        <v>-1113</v>
      </c>
      <c r="R166" s="12"/>
      <c r="S166" s="13"/>
      <c r="T166" s="13"/>
      <c r="U166" s="13"/>
      <c r="V166" s="13"/>
    </row>
    <row r="167" spans="1:22" x14ac:dyDescent="0.25">
      <c r="A167" s="7">
        <v>1047</v>
      </c>
      <c r="B167" s="7">
        <v>2008</v>
      </c>
      <c r="C167" s="8" t="s">
        <v>218</v>
      </c>
      <c r="D167" s="8" t="s">
        <v>165</v>
      </c>
      <c r="E167" s="8" t="s">
        <v>38</v>
      </c>
      <c r="F167" s="7" t="s">
        <v>39</v>
      </c>
      <c r="G167" s="8" t="s">
        <v>22</v>
      </c>
      <c r="H167" s="8" t="s">
        <v>218</v>
      </c>
      <c r="I167" s="9">
        <v>285</v>
      </c>
      <c r="R167" s="12"/>
      <c r="S167" s="13"/>
      <c r="T167" s="13"/>
      <c r="U167" s="13"/>
      <c r="V167" s="13"/>
    </row>
    <row r="168" spans="1:22" x14ac:dyDescent="0.25">
      <c r="C168" s="8"/>
      <c r="D168" s="8"/>
      <c r="E168" s="8"/>
      <c r="G168" s="8"/>
      <c r="H168" s="8"/>
      <c r="J168" s="9">
        <f>SUM(I166:I167)</f>
        <v>-828</v>
      </c>
      <c r="K168" s="9">
        <f>IF(J168&lt;0,$I$296,$I$297)</f>
        <v>813.89063217736737</v>
      </c>
      <c r="L168" s="9">
        <f>IF(J168&gt;0,(J168*K168)/2000,0)</f>
        <v>0</v>
      </c>
      <c r="M168" s="9">
        <f>IF(J168&lt;0,(J168*K168)/2000,0)</f>
        <v>-336.95072172143006</v>
      </c>
      <c r="R168" s="12"/>
      <c r="S168" s="13"/>
      <c r="T168" s="13"/>
      <c r="U168" s="13"/>
      <c r="V168" s="13"/>
    </row>
    <row r="169" spans="1:22" x14ac:dyDescent="0.25">
      <c r="A169" s="7">
        <v>1190</v>
      </c>
      <c r="B169" s="7">
        <v>2008</v>
      </c>
      <c r="C169" s="8" t="s">
        <v>220</v>
      </c>
      <c r="D169" s="8" t="s">
        <v>266</v>
      </c>
      <c r="E169" s="8" t="s">
        <v>38</v>
      </c>
      <c r="F169" s="7" t="s">
        <v>39</v>
      </c>
      <c r="G169" s="8" t="s">
        <v>22</v>
      </c>
      <c r="H169" s="8" t="s">
        <v>220</v>
      </c>
      <c r="I169" s="9">
        <v>-5200</v>
      </c>
      <c r="J169" s="9">
        <f>I169</f>
        <v>-5200</v>
      </c>
      <c r="K169" s="9">
        <f>IF(I169&lt;0,$I$296,$I$297)</f>
        <v>813.89063217736737</v>
      </c>
      <c r="L169" s="9">
        <f>IF(I169&gt;0,(I169*K169)/2000,0)</f>
        <v>0</v>
      </c>
      <c r="M169" s="9">
        <f>IF(I169&lt;0,(I169*K169)/2000,0)</f>
        <v>-2116.1156436611554</v>
      </c>
      <c r="R169" s="12"/>
      <c r="S169" s="13"/>
      <c r="T169" s="13"/>
      <c r="U169" s="13"/>
      <c r="V169" s="13"/>
    </row>
    <row r="170" spans="1:22" x14ac:dyDescent="0.25">
      <c r="C170" s="8"/>
      <c r="D170" s="8"/>
      <c r="E170" s="8"/>
      <c r="G170" s="8"/>
      <c r="H170" s="8"/>
      <c r="R170" s="12"/>
      <c r="S170" s="13"/>
      <c r="T170" s="13"/>
      <c r="U170" s="13"/>
      <c r="V170" s="13"/>
    </row>
    <row r="171" spans="1:22" x14ac:dyDescent="0.25">
      <c r="A171" s="7">
        <v>1191</v>
      </c>
      <c r="B171" s="7">
        <v>2008</v>
      </c>
      <c r="C171" s="8" t="s">
        <v>221</v>
      </c>
      <c r="D171" s="8" t="s">
        <v>266</v>
      </c>
      <c r="E171" s="8" t="s">
        <v>38</v>
      </c>
      <c r="F171" s="7" t="s">
        <v>39</v>
      </c>
      <c r="G171" s="8" t="s">
        <v>22</v>
      </c>
      <c r="H171" s="8" t="s">
        <v>221</v>
      </c>
      <c r="I171" s="9">
        <v>-180</v>
      </c>
      <c r="R171" s="12"/>
      <c r="S171" s="13"/>
      <c r="T171" s="13"/>
      <c r="U171" s="13"/>
      <c r="V171" s="13"/>
    </row>
    <row r="172" spans="1:22" x14ac:dyDescent="0.25">
      <c r="A172" s="7">
        <v>1048</v>
      </c>
      <c r="B172" s="7">
        <v>2008</v>
      </c>
      <c r="C172" s="8" t="s">
        <v>221</v>
      </c>
      <c r="D172" s="8" t="s">
        <v>165</v>
      </c>
      <c r="E172" s="8" t="s">
        <v>38</v>
      </c>
      <c r="F172" s="7" t="s">
        <v>39</v>
      </c>
      <c r="G172" s="8" t="s">
        <v>22</v>
      </c>
      <c r="H172" s="8" t="s">
        <v>221</v>
      </c>
      <c r="I172" s="9">
        <v>430</v>
      </c>
      <c r="R172" s="12"/>
      <c r="S172" s="13"/>
      <c r="T172" s="13"/>
      <c r="U172" s="13"/>
      <c r="V172" s="13"/>
    </row>
    <row r="173" spans="1:22" x14ac:dyDescent="0.25">
      <c r="C173" s="8"/>
      <c r="D173" s="8"/>
      <c r="E173" s="8"/>
      <c r="G173" s="8"/>
      <c r="H173" s="8"/>
      <c r="J173" s="9">
        <f>SUM(I171:I172)</f>
        <v>250</v>
      </c>
      <c r="K173" s="9">
        <f>IF(J173&lt;0,$I$296,$I$297)</f>
        <v>1024.4699545804308</v>
      </c>
      <c r="L173" s="9">
        <f>IF(J173&gt;0,(J173*K173)/2000,0)</f>
        <v>128.05874432255385</v>
      </c>
      <c r="M173" s="9">
        <f>IF(J173&lt;0,(J173*K173)/2000,0)</f>
        <v>0</v>
      </c>
      <c r="R173" s="12"/>
      <c r="S173" s="13"/>
      <c r="T173" s="13"/>
      <c r="U173" s="13"/>
      <c r="V173" s="13"/>
    </row>
    <row r="174" spans="1:22" x14ac:dyDescent="0.25">
      <c r="A174" s="7">
        <v>1192</v>
      </c>
      <c r="B174" s="7">
        <v>2008</v>
      </c>
      <c r="C174" s="8" t="s">
        <v>75</v>
      </c>
      <c r="D174" s="8" t="s">
        <v>266</v>
      </c>
      <c r="E174" s="8" t="s">
        <v>38</v>
      </c>
      <c r="F174" s="7" t="s">
        <v>39</v>
      </c>
      <c r="G174" s="8" t="s">
        <v>22</v>
      </c>
      <c r="H174" s="8" t="s">
        <v>75</v>
      </c>
      <c r="I174" s="9">
        <v>-491984</v>
      </c>
      <c r="R174" s="12"/>
      <c r="S174" s="13"/>
      <c r="T174" s="13"/>
      <c r="U174" s="13"/>
      <c r="V174" s="13"/>
    </row>
    <row r="175" spans="1:22" x14ac:dyDescent="0.25">
      <c r="A175" s="7">
        <v>1049</v>
      </c>
      <c r="B175" s="7">
        <v>2008</v>
      </c>
      <c r="C175" s="8" t="s">
        <v>75</v>
      </c>
      <c r="D175" s="8" t="s">
        <v>165</v>
      </c>
      <c r="E175" s="8" t="s">
        <v>38</v>
      </c>
      <c r="F175" s="7" t="s">
        <v>39</v>
      </c>
      <c r="G175" s="8" t="s">
        <v>22</v>
      </c>
      <c r="H175" s="8" t="s">
        <v>75</v>
      </c>
      <c r="I175" s="9">
        <v>1248783</v>
      </c>
      <c r="R175" s="12"/>
      <c r="S175" s="13"/>
      <c r="T175" s="13"/>
      <c r="U175" s="13"/>
      <c r="V175" s="13"/>
    </row>
    <row r="176" spans="1:22" x14ac:dyDescent="0.25">
      <c r="C176" s="8"/>
      <c r="D176" s="8"/>
      <c r="E176" s="8"/>
      <c r="G176" s="8"/>
      <c r="H176" s="8"/>
      <c r="J176" s="9">
        <f>SUM(I174:I175)</f>
        <v>756799</v>
      </c>
      <c r="K176" s="9">
        <f>IF(J176&lt;0,$I$296,$I$297)</f>
        <v>1024.4699545804308</v>
      </c>
      <c r="L176" s="9">
        <f>IF(J176&gt;0,(J176*K176)/2000,0)</f>
        <v>387658.91857825773</v>
      </c>
      <c r="M176" s="9">
        <f>IF(J176&lt;0,(J176*K176)/2000,0)</f>
        <v>0</v>
      </c>
      <c r="R176" s="12"/>
      <c r="S176" s="13"/>
      <c r="T176" s="13"/>
      <c r="U176" s="13"/>
      <c r="V176" s="13"/>
    </row>
    <row r="177" spans="1:22" x14ac:dyDescent="0.25">
      <c r="A177" s="7">
        <v>1193</v>
      </c>
      <c r="B177" s="7">
        <v>2008</v>
      </c>
      <c r="C177" s="8" t="s">
        <v>223</v>
      </c>
      <c r="D177" s="8" t="s">
        <v>266</v>
      </c>
      <c r="E177" s="8" t="s">
        <v>38</v>
      </c>
      <c r="F177" s="7" t="s">
        <v>39</v>
      </c>
      <c r="G177" s="8" t="s">
        <v>22</v>
      </c>
      <c r="H177" s="8" t="s">
        <v>223</v>
      </c>
      <c r="I177" s="9">
        <v>-260</v>
      </c>
      <c r="R177" s="12"/>
      <c r="S177" s="13"/>
      <c r="T177" s="13"/>
      <c r="U177" s="13"/>
      <c r="V177" s="13"/>
    </row>
    <row r="178" spans="1:22" x14ac:dyDescent="0.25">
      <c r="A178" s="7">
        <v>1050</v>
      </c>
      <c r="B178" s="7">
        <v>2008</v>
      </c>
      <c r="C178" s="8" t="s">
        <v>223</v>
      </c>
      <c r="D178" s="8" t="s">
        <v>165</v>
      </c>
      <c r="E178" s="8" t="s">
        <v>38</v>
      </c>
      <c r="F178" s="7" t="s">
        <v>39</v>
      </c>
      <c r="G178" s="8" t="s">
        <v>22</v>
      </c>
      <c r="H178" s="8" t="s">
        <v>223</v>
      </c>
      <c r="I178" s="9">
        <v>439</v>
      </c>
      <c r="R178" s="12"/>
      <c r="S178" s="13"/>
      <c r="T178" s="13"/>
      <c r="U178" s="13"/>
      <c r="V178" s="13"/>
    </row>
    <row r="179" spans="1:22" x14ac:dyDescent="0.25">
      <c r="C179" s="8"/>
      <c r="D179" s="8"/>
      <c r="E179" s="8"/>
      <c r="G179" s="8"/>
      <c r="H179" s="8"/>
      <c r="J179" s="9">
        <f>SUM(I177:I178)</f>
        <v>179</v>
      </c>
      <c r="K179" s="9">
        <f>IF(J179&lt;0,$I$296,$I$297)</f>
        <v>1024.4699545804308</v>
      </c>
      <c r="L179" s="9">
        <f>IF(J179&gt;0,(J179*K179)/2000,0)</f>
        <v>91.690060934948562</v>
      </c>
      <c r="M179" s="9">
        <f>IF(J179&lt;0,(J179*K179)/2000,0)</f>
        <v>0</v>
      </c>
      <c r="R179" s="12"/>
      <c r="S179" s="13"/>
      <c r="T179" s="13"/>
      <c r="U179" s="13"/>
      <c r="V179" s="13"/>
    </row>
    <row r="180" spans="1:22" x14ac:dyDescent="0.25">
      <c r="A180" s="7">
        <v>1194</v>
      </c>
      <c r="B180" s="7">
        <v>2008</v>
      </c>
      <c r="C180" s="8" t="s">
        <v>229</v>
      </c>
      <c r="D180" s="8" t="s">
        <v>266</v>
      </c>
      <c r="E180" s="8" t="s">
        <v>38</v>
      </c>
      <c r="F180" s="7" t="s">
        <v>39</v>
      </c>
      <c r="G180" s="8" t="s">
        <v>22</v>
      </c>
      <c r="H180" s="8" t="s">
        <v>229</v>
      </c>
      <c r="I180" s="9">
        <v>-5792</v>
      </c>
      <c r="R180" s="12"/>
      <c r="S180" s="13"/>
      <c r="T180" s="13"/>
      <c r="U180" s="13"/>
      <c r="V180" s="13"/>
    </row>
    <row r="181" spans="1:22" x14ac:dyDescent="0.25">
      <c r="A181" s="7">
        <v>1051</v>
      </c>
      <c r="B181" s="7">
        <v>2008</v>
      </c>
      <c r="C181" s="8" t="s">
        <v>229</v>
      </c>
      <c r="D181" s="8" t="s">
        <v>165</v>
      </c>
      <c r="E181" s="8" t="s">
        <v>38</v>
      </c>
      <c r="F181" s="7" t="s">
        <v>39</v>
      </c>
      <c r="G181" s="8" t="s">
        <v>22</v>
      </c>
      <c r="H181" s="8" t="s">
        <v>229</v>
      </c>
      <c r="I181" s="9">
        <v>8475</v>
      </c>
      <c r="R181" s="12"/>
      <c r="S181" s="13"/>
      <c r="T181" s="13"/>
      <c r="U181" s="13"/>
      <c r="V181" s="13"/>
    </row>
    <row r="182" spans="1:22" x14ac:dyDescent="0.25">
      <c r="C182" s="8"/>
      <c r="D182" s="8"/>
      <c r="E182" s="8"/>
      <c r="G182" s="8"/>
      <c r="H182" s="8"/>
      <c r="J182" s="9">
        <f>SUM(I180:I181)</f>
        <v>2683</v>
      </c>
      <c r="K182" s="9">
        <f>IF(J182&lt;0,$I$296,$I$297)</f>
        <v>1024.4699545804308</v>
      </c>
      <c r="L182" s="9">
        <f>IF(J182&gt;0,(J182*K182)/2000,0)</f>
        <v>1374.326444069648</v>
      </c>
      <c r="M182" s="9">
        <f>IF(J182&lt;0,(J182*K182)/2000,0)</f>
        <v>0</v>
      </c>
      <c r="R182" s="12"/>
      <c r="S182" s="13"/>
      <c r="T182" s="13"/>
      <c r="U182" s="13"/>
      <c r="V182" s="13"/>
    </row>
    <row r="183" spans="1:22" x14ac:dyDescent="0.25">
      <c r="A183" s="7">
        <v>1195</v>
      </c>
      <c r="B183" s="7">
        <v>2008</v>
      </c>
      <c r="C183" s="8" t="s">
        <v>230</v>
      </c>
      <c r="D183" s="8" t="s">
        <v>266</v>
      </c>
      <c r="E183" s="8" t="s">
        <v>38</v>
      </c>
      <c r="F183" s="7" t="s">
        <v>39</v>
      </c>
      <c r="G183" s="8" t="s">
        <v>22</v>
      </c>
      <c r="H183" s="8" t="s">
        <v>230</v>
      </c>
      <c r="I183" s="9">
        <v>-13384</v>
      </c>
      <c r="R183" s="12"/>
      <c r="S183" s="13"/>
      <c r="T183" s="13"/>
      <c r="U183" s="13"/>
      <c r="V183" s="13"/>
    </row>
    <row r="184" spans="1:22" x14ac:dyDescent="0.25">
      <c r="A184" s="7">
        <v>1052</v>
      </c>
      <c r="B184" s="7">
        <v>2008</v>
      </c>
      <c r="C184" s="8" t="s">
        <v>230</v>
      </c>
      <c r="D184" s="8" t="s">
        <v>165</v>
      </c>
      <c r="E184" s="8" t="s">
        <v>38</v>
      </c>
      <c r="F184" s="7" t="s">
        <v>39</v>
      </c>
      <c r="G184" s="8" t="s">
        <v>22</v>
      </c>
      <c r="H184" s="8" t="s">
        <v>230</v>
      </c>
      <c r="I184" s="9">
        <v>27923</v>
      </c>
      <c r="R184" s="12"/>
      <c r="S184" s="13"/>
      <c r="T184" s="13"/>
      <c r="U184" s="13"/>
      <c r="V184" s="13"/>
    </row>
    <row r="185" spans="1:22" x14ac:dyDescent="0.25">
      <c r="C185" s="8"/>
      <c r="D185" s="8"/>
      <c r="E185" s="8"/>
      <c r="G185" s="8"/>
      <c r="H185" s="8"/>
      <c r="J185" s="9">
        <f>SUM(I183:I184)</f>
        <v>14539</v>
      </c>
      <c r="K185" s="9">
        <f>IF(J185&lt;0,$I$296,$I$297)</f>
        <v>1024.4699545804308</v>
      </c>
      <c r="L185" s="9">
        <f>IF(J185&gt;0,(J185*K185)/2000,0)</f>
        <v>7447.3843348224418</v>
      </c>
      <c r="M185" s="9">
        <f>IF(J185&lt;0,(J185*K185)/2000,0)</f>
        <v>0</v>
      </c>
      <c r="R185" s="12"/>
      <c r="S185" s="13"/>
      <c r="T185" s="13"/>
      <c r="U185" s="13"/>
      <c r="V185" s="13"/>
    </row>
    <row r="186" spans="1:22" x14ac:dyDescent="0.25">
      <c r="A186" s="7">
        <v>1053</v>
      </c>
      <c r="B186" s="7">
        <v>2008</v>
      </c>
      <c r="C186" s="8" t="s">
        <v>231</v>
      </c>
      <c r="D186" s="8" t="s">
        <v>165</v>
      </c>
      <c r="E186" s="8" t="s">
        <v>38</v>
      </c>
      <c r="F186" s="7" t="s">
        <v>39</v>
      </c>
      <c r="G186" s="8" t="s">
        <v>22</v>
      </c>
      <c r="H186" s="8" t="s">
        <v>231</v>
      </c>
      <c r="I186" s="9">
        <v>200</v>
      </c>
      <c r="J186" s="9">
        <f>I186</f>
        <v>200</v>
      </c>
      <c r="K186" s="9">
        <f>IF(I186&lt;0,$I$296,$I$297)</f>
        <v>1024.4699545804308</v>
      </c>
      <c r="L186" s="9">
        <f>IF(I186&gt;0,(I186*K186)/2000,0)</f>
        <v>102.44699545804308</v>
      </c>
      <c r="M186" s="9">
        <f>IF(I186&lt;0,(I186*K186)/2000,0)</f>
        <v>0</v>
      </c>
      <c r="R186" s="12"/>
      <c r="S186" s="13"/>
      <c r="T186" s="13"/>
      <c r="U186" s="13"/>
      <c r="V186" s="13"/>
    </row>
    <row r="187" spans="1:22" x14ac:dyDescent="0.25">
      <c r="C187" s="8"/>
      <c r="D187" s="8"/>
      <c r="E187" s="8"/>
      <c r="G187" s="8"/>
      <c r="H187" s="8"/>
      <c r="R187" s="12"/>
      <c r="S187" s="13"/>
      <c r="T187" s="13"/>
      <c r="U187" s="13"/>
      <c r="V187" s="13"/>
    </row>
    <row r="188" spans="1:22" x14ac:dyDescent="0.25">
      <c r="A188" s="7">
        <v>1196</v>
      </c>
      <c r="B188" s="7">
        <v>2008</v>
      </c>
      <c r="C188" s="8" t="s">
        <v>232</v>
      </c>
      <c r="D188" s="8" t="s">
        <v>266</v>
      </c>
      <c r="E188" s="8" t="s">
        <v>38</v>
      </c>
      <c r="F188" s="7" t="s">
        <v>39</v>
      </c>
      <c r="G188" s="8" t="s">
        <v>22</v>
      </c>
      <c r="H188" s="8" t="s">
        <v>232</v>
      </c>
      <c r="I188" s="9">
        <v>-455</v>
      </c>
      <c r="R188" s="12"/>
      <c r="S188" s="13"/>
      <c r="T188" s="13"/>
      <c r="U188" s="13"/>
      <c r="V188" s="13"/>
    </row>
    <row r="189" spans="1:22" x14ac:dyDescent="0.25">
      <c r="A189" s="7">
        <v>1054</v>
      </c>
      <c r="B189" s="7">
        <v>2008</v>
      </c>
      <c r="C189" s="8" t="s">
        <v>232</v>
      </c>
      <c r="D189" s="8" t="s">
        <v>165</v>
      </c>
      <c r="E189" s="8" t="s">
        <v>38</v>
      </c>
      <c r="F189" s="7" t="s">
        <v>39</v>
      </c>
      <c r="G189" s="8" t="s">
        <v>22</v>
      </c>
      <c r="H189" s="8" t="s">
        <v>232</v>
      </c>
      <c r="I189" s="9">
        <v>3660</v>
      </c>
      <c r="R189" s="12"/>
      <c r="S189" s="13"/>
      <c r="T189" s="13"/>
      <c r="U189" s="13"/>
      <c r="V189" s="13"/>
    </row>
    <row r="190" spans="1:22" x14ac:dyDescent="0.25">
      <c r="C190" s="8"/>
      <c r="D190" s="8"/>
      <c r="E190" s="8"/>
      <c r="G190" s="8"/>
      <c r="H190" s="8"/>
      <c r="J190" s="9">
        <f>SUM(I188:I189)</f>
        <v>3205</v>
      </c>
      <c r="K190" s="9">
        <f>IF(J190&lt;0,$I$296,$I$297)</f>
        <v>1024.4699545804308</v>
      </c>
      <c r="L190" s="9">
        <f>IF(J190&gt;0,(J190*K190)/2000,0)</f>
        <v>1641.7131022151405</v>
      </c>
      <c r="M190" s="9">
        <f>IF(J190&lt;0,(J190*K190)/2000,0)</f>
        <v>0</v>
      </c>
      <c r="R190" s="12"/>
      <c r="S190" s="13"/>
      <c r="T190" s="13"/>
      <c r="U190" s="13"/>
      <c r="V190" s="13"/>
    </row>
    <row r="191" spans="1:22" x14ac:dyDescent="0.25">
      <c r="A191" s="7">
        <v>1097</v>
      </c>
      <c r="B191" s="7">
        <v>2008</v>
      </c>
      <c r="C191" s="8" t="s">
        <v>76</v>
      </c>
      <c r="D191" s="8" t="s">
        <v>84</v>
      </c>
      <c r="E191" s="8" t="s">
        <v>38</v>
      </c>
      <c r="F191" s="7" t="s">
        <v>39</v>
      </c>
      <c r="G191" s="8" t="s">
        <v>22</v>
      </c>
      <c r="H191" s="8" t="s">
        <v>76</v>
      </c>
      <c r="I191" s="9">
        <v>-413016</v>
      </c>
      <c r="R191" s="12"/>
      <c r="S191" s="13"/>
      <c r="T191" s="13"/>
      <c r="U191" s="13"/>
      <c r="V191" s="13"/>
    </row>
    <row r="192" spans="1:22" x14ac:dyDescent="0.25">
      <c r="A192" s="7">
        <v>1089</v>
      </c>
      <c r="B192" s="7">
        <v>2008</v>
      </c>
      <c r="C192" s="8" t="s">
        <v>76</v>
      </c>
      <c r="D192" s="8" t="s">
        <v>65</v>
      </c>
      <c r="E192" s="8" t="s">
        <v>38</v>
      </c>
      <c r="F192" s="7" t="s">
        <v>39</v>
      </c>
      <c r="G192" s="8" t="s">
        <v>22</v>
      </c>
      <c r="H192" s="8" t="s">
        <v>76</v>
      </c>
      <c r="I192" s="9">
        <v>413116</v>
      </c>
      <c r="R192" s="12"/>
      <c r="S192" s="13"/>
      <c r="T192" s="13"/>
      <c r="U192" s="13"/>
      <c r="V192" s="13"/>
    </row>
    <row r="193" spans="1:22" x14ac:dyDescent="0.25">
      <c r="C193" s="8"/>
      <c r="D193" s="8"/>
      <c r="E193" s="8"/>
      <c r="G193" s="8"/>
      <c r="H193" s="8"/>
      <c r="J193" s="9">
        <f>SUM(I191:I192)</f>
        <v>100</v>
      </c>
      <c r="K193" s="9">
        <f>IF(J193&lt;0,$I$296,$I$297)</f>
        <v>1024.4699545804308</v>
      </c>
      <c r="L193" s="9">
        <f>IF(J193&gt;0,(J193*K193)/2000,0)</f>
        <v>51.223497729021538</v>
      </c>
      <c r="M193" s="9">
        <f>IF(J193&lt;0,(J193*K193)/2000,0)</f>
        <v>0</v>
      </c>
      <c r="R193" s="12"/>
      <c r="S193" s="13"/>
      <c r="T193" s="13"/>
      <c r="U193" s="13"/>
      <c r="V193" s="13"/>
    </row>
    <row r="194" spans="1:22" x14ac:dyDescent="0.25">
      <c r="A194" s="7">
        <v>1197</v>
      </c>
      <c r="B194" s="7">
        <v>2008</v>
      </c>
      <c r="C194" s="8" t="s">
        <v>233</v>
      </c>
      <c r="D194" s="8" t="s">
        <v>266</v>
      </c>
      <c r="E194" s="8" t="s">
        <v>38</v>
      </c>
      <c r="F194" s="7" t="s">
        <v>39</v>
      </c>
      <c r="G194" s="8" t="s">
        <v>22</v>
      </c>
      <c r="H194" s="8" t="s">
        <v>233</v>
      </c>
      <c r="I194" s="9">
        <v>-11857</v>
      </c>
      <c r="R194" s="12"/>
      <c r="S194" s="13"/>
      <c r="T194" s="13"/>
      <c r="U194" s="13"/>
      <c r="V194" s="13"/>
    </row>
    <row r="195" spans="1:22" x14ac:dyDescent="0.25">
      <c r="A195" s="7">
        <v>1055</v>
      </c>
      <c r="B195" s="7">
        <v>2008</v>
      </c>
      <c r="C195" s="8" t="s">
        <v>233</v>
      </c>
      <c r="D195" s="8" t="s">
        <v>165</v>
      </c>
      <c r="E195" s="8" t="s">
        <v>38</v>
      </c>
      <c r="F195" s="7" t="s">
        <v>39</v>
      </c>
      <c r="G195" s="8" t="s">
        <v>22</v>
      </c>
      <c r="H195" s="8" t="s">
        <v>233</v>
      </c>
      <c r="I195" s="9">
        <v>156918</v>
      </c>
      <c r="R195" s="12"/>
      <c r="S195" s="13"/>
      <c r="T195" s="13"/>
      <c r="U195" s="13"/>
      <c r="V195" s="13"/>
    </row>
    <row r="196" spans="1:22" x14ac:dyDescent="0.25">
      <c r="C196" s="8"/>
      <c r="D196" s="8"/>
      <c r="E196" s="8"/>
      <c r="G196" s="8"/>
      <c r="H196" s="8"/>
      <c r="J196" s="9">
        <f>SUM(I194:I195)</f>
        <v>145061</v>
      </c>
      <c r="K196" s="9">
        <f>IF(J196&lt;0,$I$296,$I$297)</f>
        <v>1024.4699545804308</v>
      </c>
      <c r="L196" s="9">
        <f>IF(J196&gt;0,(J196*K196)/2000,0)</f>
        <v>74305.318040695929</v>
      </c>
      <c r="M196" s="9">
        <f>IF(J196&lt;0,(J196*K196)/2000,0)</f>
        <v>0</v>
      </c>
      <c r="R196" s="12"/>
      <c r="S196" s="13"/>
      <c r="T196" s="13"/>
      <c r="U196" s="13"/>
      <c r="V196" s="13"/>
    </row>
    <row r="197" spans="1:22" x14ac:dyDescent="0.25">
      <c r="A197" s="7">
        <v>1198</v>
      </c>
      <c r="B197" s="7">
        <v>2008</v>
      </c>
      <c r="C197" s="8" t="s">
        <v>234</v>
      </c>
      <c r="D197" s="8" t="s">
        <v>266</v>
      </c>
      <c r="E197" s="8" t="s">
        <v>38</v>
      </c>
      <c r="F197" s="7" t="s">
        <v>39</v>
      </c>
      <c r="G197" s="8" t="s">
        <v>22</v>
      </c>
      <c r="H197" s="8" t="s">
        <v>234</v>
      </c>
      <c r="I197" s="9">
        <v>-80207</v>
      </c>
      <c r="R197" s="12"/>
      <c r="S197" s="13"/>
      <c r="T197" s="13"/>
      <c r="U197" s="13"/>
      <c r="V197" s="13"/>
    </row>
    <row r="198" spans="1:22" x14ac:dyDescent="0.25">
      <c r="A198" s="7">
        <v>1056</v>
      </c>
      <c r="B198" s="7">
        <v>2008</v>
      </c>
      <c r="C198" s="8" t="s">
        <v>234</v>
      </c>
      <c r="D198" s="8" t="s">
        <v>165</v>
      </c>
      <c r="E198" s="8" t="s">
        <v>38</v>
      </c>
      <c r="F198" s="7" t="s">
        <v>39</v>
      </c>
      <c r="G198" s="8" t="s">
        <v>22</v>
      </c>
      <c r="H198" s="8" t="s">
        <v>234</v>
      </c>
      <c r="I198" s="9">
        <v>82391</v>
      </c>
      <c r="R198" s="12"/>
      <c r="S198" s="13"/>
      <c r="T198" s="13"/>
      <c r="U198" s="13"/>
      <c r="V198" s="13"/>
    </row>
    <row r="199" spans="1:22" x14ac:dyDescent="0.25">
      <c r="C199" s="8"/>
      <c r="D199" s="8"/>
      <c r="E199" s="8"/>
      <c r="G199" s="8"/>
      <c r="H199" s="8"/>
      <c r="J199" s="9">
        <f>SUM(I197:I198)</f>
        <v>2184</v>
      </c>
      <c r="K199" s="9">
        <f>IF(J199&lt;0,$I$296,$I$297)</f>
        <v>1024.4699545804308</v>
      </c>
      <c r="L199" s="9">
        <f>IF(J199&gt;0,(J199*K199)/2000,0)</f>
        <v>1118.7211904018304</v>
      </c>
      <c r="M199" s="9">
        <f>IF(J199&lt;0,(J199*K199)/2000,0)</f>
        <v>0</v>
      </c>
      <c r="R199" s="12"/>
      <c r="S199" s="13"/>
      <c r="T199" s="13"/>
      <c r="U199" s="13"/>
      <c r="V199" s="13"/>
    </row>
    <row r="200" spans="1:22" x14ac:dyDescent="0.25">
      <c r="A200" s="7">
        <v>1199</v>
      </c>
      <c r="B200" s="7">
        <v>2008</v>
      </c>
      <c r="C200" s="8" t="s">
        <v>235</v>
      </c>
      <c r="D200" s="8" t="s">
        <v>266</v>
      </c>
      <c r="E200" s="8" t="s">
        <v>38</v>
      </c>
      <c r="F200" s="7" t="s">
        <v>39</v>
      </c>
      <c r="G200" s="8" t="s">
        <v>22</v>
      </c>
      <c r="H200" s="8" t="s">
        <v>235</v>
      </c>
      <c r="I200" s="9">
        <v>-122205</v>
      </c>
      <c r="R200" s="12"/>
      <c r="S200" s="13"/>
      <c r="T200" s="13"/>
      <c r="U200" s="13"/>
      <c r="V200" s="13"/>
    </row>
    <row r="201" spans="1:22" x14ac:dyDescent="0.25">
      <c r="A201" s="7">
        <v>1057</v>
      </c>
      <c r="B201" s="7">
        <v>2008</v>
      </c>
      <c r="C201" s="8" t="s">
        <v>235</v>
      </c>
      <c r="D201" s="8" t="s">
        <v>165</v>
      </c>
      <c r="E201" s="8" t="s">
        <v>38</v>
      </c>
      <c r="F201" s="7" t="s">
        <v>39</v>
      </c>
      <c r="G201" s="8" t="s">
        <v>22</v>
      </c>
      <c r="H201" s="8" t="s">
        <v>235</v>
      </c>
      <c r="I201" s="9">
        <v>290962</v>
      </c>
      <c r="R201" s="12"/>
      <c r="S201" s="13"/>
      <c r="T201" s="13"/>
      <c r="U201" s="13"/>
      <c r="V201" s="13"/>
    </row>
    <row r="202" spans="1:22" x14ac:dyDescent="0.25">
      <c r="C202" s="8"/>
      <c r="D202" s="8"/>
      <c r="E202" s="8"/>
      <c r="G202" s="8"/>
      <c r="H202" s="8"/>
      <c r="J202" s="9">
        <f>SUM(I200:I201)</f>
        <v>168757</v>
      </c>
      <c r="K202" s="9">
        <f>IF(J202&lt;0,$I$296,$I$297)</f>
        <v>1024.4699545804308</v>
      </c>
      <c r="L202" s="9">
        <f>IF(J202&gt;0,(J202*K202)/2000,0)</f>
        <v>86443.23806256488</v>
      </c>
      <c r="M202" s="9">
        <f>IF(J202&lt;0,(J202*K202)/2000,0)</f>
        <v>0</v>
      </c>
      <c r="R202" s="12"/>
      <c r="S202" s="13"/>
      <c r="T202" s="13"/>
      <c r="U202" s="13"/>
      <c r="V202" s="13"/>
    </row>
    <row r="203" spans="1:22" x14ac:dyDescent="0.25">
      <c r="A203" s="7">
        <v>1200</v>
      </c>
      <c r="B203" s="7">
        <v>2008</v>
      </c>
      <c r="C203" s="8" t="s">
        <v>236</v>
      </c>
      <c r="D203" s="8" t="s">
        <v>266</v>
      </c>
      <c r="E203" s="8" t="s">
        <v>38</v>
      </c>
      <c r="F203" s="7" t="s">
        <v>39</v>
      </c>
      <c r="G203" s="8" t="s">
        <v>22</v>
      </c>
      <c r="H203" s="8" t="s">
        <v>236</v>
      </c>
      <c r="I203" s="9">
        <v>-800</v>
      </c>
      <c r="R203" s="12"/>
      <c r="S203" s="13"/>
      <c r="T203" s="13"/>
      <c r="U203" s="13"/>
      <c r="V203" s="13"/>
    </row>
    <row r="204" spans="1:22" x14ac:dyDescent="0.25">
      <c r="A204" s="7">
        <v>1058</v>
      </c>
      <c r="B204" s="7">
        <v>2008</v>
      </c>
      <c r="C204" s="8" t="s">
        <v>236</v>
      </c>
      <c r="D204" s="8" t="s">
        <v>165</v>
      </c>
      <c r="E204" s="8" t="s">
        <v>38</v>
      </c>
      <c r="F204" s="7" t="s">
        <v>39</v>
      </c>
      <c r="G204" s="8" t="s">
        <v>22</v>
      </c>
      <c r="H204" s="8" t="s">
        <v>236</v>
      </c>
      <c r="I204" s="9">
        <v>506</v>
      </c>
      <c r="R204" s="12"/>
      <c r="S204" s="13"/>
      <c r="T204" s="13"/>
      <c r="U204" s="13"/>
      <c r="V204" s="13"/>
    </row>
    <row r="205" spans="1:22" x14ac:dyDescent="0.25">
      <c r="C205" s="8"/>
      <c r="D205" s="8"/>
      <c r="E205" s="8"/>
      <c r="G205" s="8"/>
      <c r="H205" s="8"/>
      <c r="J205" s="9">
        <f>SUM(I203:I204)</f>
        <v>-294</v>
      </c>
      <c r="K205" s="9">
        <f>IF(J205&lt;0,$I$296,$I$297)</f>
        <v>813.89063217736737</v>
      </c>
      <c r="L205" s="9">
        <f>IF(J205&gt;0,(J205*K205)/2000,0)</f>
        <v>0</v>
      </c>
      <c r="M205" s="9">
        <f>IF(J205&lt;0,(J205*K205)/2000,0)</f>
        <v>-119.64192293007301</v>
      </c>
      <c r="R205" s="12"/>
      <c r="S205" s="13"/>
      <c r="T205" s="13"/>
      <c r="U205" s="13"/>
      <c r="V205" s="13"/>
    </row>
    <row r="206" spans="1:22" x14ac:dyDescent="0.25">
      <c r="A206" s="7">
        <v>1201</v>
      </c>
      <c r="B206" s="7">
        <v>2008</v>
      </c>
      <c r="C206" s="8" t="s">
        <v>239</v>
      </c>
      <c r="D206" s="8" t="s">
        <v>266</v>
      </c>
      <c r="E206" s="8" t="s">
        <v>38</v>
      </c>
      <c r="F206" s="7" t="s">
        <v>39</v>
      </c>
      <c r="G206" s="8" t="s">
        <v>22</v>
      </c>
      <c r="H206" s="8" t="s">
        <v>239</v>
      </c>
      <c r="I206" s="9">
        <v>-37229</v>
      </c>
      <c r="R206" s="12"/>
      <c r="S206" s="13"/>
      <c r="T206" s="13"/>
      <c r="U206" s="13"/>
      <c r="V206" s="13"/>
    </row>
    <row r="207" spans="1:22" x14ac:dyDescent="0.25">
      <c r="A207" s="7">
        <v>1059</v>
      </c>
      <c r="B207" s="7">
        <v>2008</v>
      </c>
      <c r="C207" s="8" t="s">
        <v>239</v>
      </c>
      <c r="D207" s="8" t="s">
        <v>165</v>
      </c>
      <c r="E207" s="8" t="s">
        <v>38</v>
      </c>
      <c r="F207" s="7" t="s">
        <v>39</v>
      </c>
      <c r="G207" s="8" t="s">
        <v>22</v>
      </c>
      <c r="H207" s="8" t="s">
        <v>239</v>
      </c>
      <c r="I207" s="9">
        <v>106316</v>
      </c>
      <c r="R207" s="12"/>
      <c r="S207" s="13"/>
      <c r="T207" s="13"/>
      <c r="U207" s="13"/>
      <c r="V207" s="13"/>
    </row>
    <row r="208" spans="1:22" x14ac:dyDescent="0.25">
      <c r="C208" s="8"/>
      <c r="D208" s="8"/>
      <c r="E208" s="8"/>
      <c r="G208" s="8"/>
      <c r="H208" s="8"/>
      <c r="J208" s="9">
        <f>SUM(I206:I207)</f>
        <v>69087</v>
      </c>
      <c r="K208" s="9">
        <f>IF(J208&lt;0,$I$296,$I$297)</f>
        <v>1024.4699545804308</v>
      </c>
      <c r="L208" s="9">
        <f>IF(J208&gt;0,(J208*K208)/2000,0)</f>
        <v>35388.777876049106</v>
      </c>
      <c r="M208" s="9">
        <f>IF(J208&lt;0,(J208*K208)/2000,0)</f>
        <v>0</v>
      </c>
      <c r="R208" s="12"/>
      <c r="S208" s="13"/>
      <c r="T208" s="13"/>
      <c r="U208" s="13"/>
      <c r="V208" s="13"/>
    </row>
    <row r="209" spans="1:22" x14ac:dyDescent="0.25">
      <c r="A209" s="7">
        <v>1098</v>
      </c>
      <c r="B209" s="7">
        <v>2008</v>
      </c>
      <c r="C209" s="8" t="s">
        <v>77</v>
      </c>
      <c r="D209" s="8" t="s">
        <v>84</v>
      </c>
      <c r="E209" s="8" t="s">
        <v>38</v>
      </c>
      <c r="F209" s="7" t="s">
        <v>39</v>
      </c>
      <c r="G209" s="8" t="s">
        <v>22</v>
      </c>
      <c r="H209" s="8" t="s">
        <v>77</v>
      </c>
      <c r="I209" s="9">
        <v>-25607</v>
      </c>
      <c r="R209" s="12"/>
      <c r="S209" s="13"/>
      <c r="T209" s="13"/>
      <c r="U209" s="13"/>
      <c r="V209" s="13"/>
    </row>
    <row r="210" spans="1:22" x14ac:dyDescent="0.25">
      <c r="A210" s="7">
        <v>1090</v>
      </c>
      <c r="B210" s="7">
        <v>2008</v>
      </c>
      <c r="C210" s="8" t="s">
        <v>77</v>
      </c>
      <c r="D210" s="8" t="s">
        <v>65</v>
      </c>
      <c r="E210" s="8" t="s">
        <v>38</v>
      </c>
      <c r="F210" s="7" t="s">
        <v>39</v>
      </c>
      <c r="G210" s="8" t="s">
        <v>22</v>
      </c>
      <c r="H210" s="8" t="s">
        <v>77</v>
      </c>
      <c r="I210" s="9">
        <v>25607</v>
      </c>
      <c r="R210" s="12"/>
      <c r="S210" s="13"/>
      <c r="T210" s="13"/>
      <c r="U210" s="13"/>
      <c r="V210" s="13"/>
    </row>
    <row r="211" spans="1:22" x14ac:dyDescent="0.25">
      <c r="C211" s="8"/>
      <c r="D211" s="8"/>
      <c r="E211" s="8"/>
      <c r="G211" s="8"/>
      <c r="H211" s="8"/>
      <c r="J211" s="9">
        <f>SUM(I209:I210)</f>
        <v>0</v>
      </c>
      <c r="K211" s="9">
        <f>IF(J211&lt;0,$I$296,$I$297)</f>
        <v>1024.4699545804308</v>
      </c>
      <c r="L211" s="9">
        <f>IF(J211&gt;0,(J211*K211)/2000,0)</f>
        <v>0</v>
      </c>
      <c r="M211" s="9">
        <f>IF(J211&lt;0,(J211*K211)/2000,0)</f>
        <v>0</v>
      </c>
      <c r="R211" s="12"/>
      <c r="S211" s="13"/>
      <c r="T211" s="13"/>
      <c r="U211" s="13"/>
      <c r="V211" s="13"/>
    </row>
    <row r="212" spans="1:22" x14ac:dyDescent="0.25">
      <c r="A212" s="7">
        <v>1202</v>
      </c>
      <c r="B212" s="7">
        <v>2008</v>
      </c>
      <c r="C212" s="8" t="s">
        <v>78</v>
      </c>
      <c r="D212" s="8" t="s">
        <v>266</v>
      </c>
      <c r="E212" s="8" t="s">
        <v>38</v>
      </c>
      <c r="F212" s="7" t="s">
        <v>39</v>
      </c>
      <c r="G212" s="8" t="s">
        <v>22</v>
      </c>
      <c r="H212" s="8" t="s">
        <v>78</v>
      </c>
      <c r="I212" s="9">
        <v>-317422</v>
      </c>
      <c r="R212" s="12"/>
      <c r="S212" s="13"/>
      <c r="T212" s="13"/>
      <c r="U212" s="13"/>
      <c r="V212" s="13"/>
    </row>
    <row r="213" spans="1:22" x14ac:dyDescent="0.25">
      <c r="A213" s="7">
        <v>1060</v>
      </c>
      <c r="B213" s="7">
        <v>2008</v>
      </c>
      <c r="C213" s="8" t="s">
        <v>78</v>
      </c>
      <c r="D213" s="8" t="s">
        <v>165</v>
      </c>
      <c r="E213" s="8" t="s">
        <v>38</v>
      </c>
      <c r="F213" s="7" t="s">
        <v>39</v>
      </c>
      <c r="G213" s="8" t="s">
        <v>22</v>
      </c>
      <c r="H213" s="8" t="s">
        <v>78</v>
      </c>
      <c r="I213" s="9">
        <v>352187</v>
      </c>
      <c r="R213" s="12"/>
      <c r="S213" s="13"/>
      <c r="T213" s="13"/>
      <c r="U213" s="13"/>
      <c r="V213" s="13"/>
    </row>
    <row r="214" spans="1:22" x14ac:dyDescent="0.25">
      <c r="C214" s="8"/>
      <c r="D214" s="8"/>
      <c r="E214" s="8"/>
      <c r="G214" s="8"/>
      <c r="H214" s="8"/>
      <c r="J214" s="9">
        <f>SUM(I212:I213)</f>
        <v>34765</v>
      </c>
      <c r="K214" s="9">
        <f>IF(J214&lt;0,$I$296,$I$297)</f>
        <v>1024.4699545804308</v>
      </c>
      <c r="L214" s="9">
        <f>IF(J214&gt;0,(J214*K214)/2000,0)</f>
        <v>17807.848985494336</v>
      </c>
      <c r="M214" s="9">
        <f>IF(J214&lt;0,(J214*K214)/2000,0)</f>
        <v>0</v>
      </c>
      <c r="R214" s="12"/>
      <c r="S214" s="13"/>
      <c r="T214" s="13"/>
      <c r="U214" s="13"/>
      <c r="V214" s="13"/>
    </row>
    <row r="215" spans="1:22" x14ac:dyDescent="0.25">
      <c r="A215" s="7">
        <v>1203</v>
      </c>
      <c r="B215" s="7">
        <v>2008</v>
      </c>
      <c r="C215" s="8" t="s">
        <v>241</v>
      </c>
      <c r="D215" s="8" t="s">
        <v>266</v>
      </c>
      <c r="E215" s="8" t="s">
        <v>38</v>
      </c>
      <c r="F215" s="7" t="s">
        <v>39</v>
      </c>
      <c r="G215" s="8" t="s">
        <v>22</v>
      </c>
      <c r="H215" s="8" t="s">
        <v>241</v>
      </c>
      <c r="I215" s="9">
        <v>-15435</v>
      </c>
      <c r="R215" s="12"/>
      <c r="S215" s="13"/>
      <c r="T215" s="13"/>
      <c r="U215" s="13"/>
      <c r="V215" s="13"/>
    </row>
    <row r="216" spans="1:22" x14ac:dyDescent="0.25">
      <c r="A216" s="7">
        <v>1061</v>
      </c>
      <c r="B216" s="7">
        <v>2008</v>
      </c>
      <c r="C216" s="8" t="s">
        <v>241</v>
      </c>
      <c r="D216" s="8" t="s">
        <v>165</v>
      </c>
      <c r="E216" s="8" t="s">
        <v>38</v>
      </c>
      <c r="F216" s="7" t="s">
        <v>39</v>
      </c>
      <c r="G216" s="8" t="s">
        <v>22</v>
      </c>
      <c r="H216" s="8" t="s">
        <v>241</v>
      </c>
      <c r="I216" s="9">
        <v>9806</v>
      </c>
      <c r="R216" s="12"/>
      <c r="S216" s="13"/>
      <c r="T216" s="13"/>
      <c r="U216" s="13"/>
      <c r="V216" s="13"/>
    </row>
    <row r="217" spans="1:22" x14ac:dyDescent="0.25">
      <c r="C217" s="8"/>
      <c r="D217" s="8"/>
      <c r="E217" s="8"/>
      <c r="G217" s="8"/>
      <c r="H217" s="8"/>
      <c r="J217" s="9">
        <f>SUM(I215:I216)</f>
        <v>-5629</v>
      </c>
      <c r="K217" s="9">
        <f>IF(J217&lt;0,$I$296,$I$297)</f>
        <v>813.89063217736737</v>
      </c>
      <c r="L217" s="9">
        <f>IF(J217&gt;0,(J217*K217)/2000,0)</f>
        <v>0</v>
      </c>
      <c r="M217" s="9">
        <f>IF(J217&lt;0,(J217*K217)/2000,0)</f>
        <v>-2290.6951842632006</v>
      </c>
      <c r="R217" s="12"/>
      <c r="S217" s="13"/>
      <c r="T217" s="13"/>
      <c r="U217" s="13"/>
      <c r="V217" s="13"/>
    </row>
    <row r="218" spans="1:22" x14ac:dyDescent="0.25">
      <c r="A218" s="7">
        <v>1204</v>
      </c>
      <c r="B218" s="7">
        <v>2008</v>
      </c>
      <c r="C218" s="8" t="s">
        <v>242</v>
      </c>
      <c r="D218" s="8" t="s">
        <v>266</v>
      </c>
      <c r="E218" s="8" t="s">
        <v>38</v>
      </c>
      <c r="F218" s="7" t="s">
        <v>39</v>
      </c>
      <c r="G218" s="8" t="s">
        <v>22</v>
      </c>
      <c r="H218" s="8" t="s">
        <v>242</v>
      </c>
      <c r="I218" s="9">
        <v>-74196</v>
      </c>
      <c r="R218" s="12"/>
      <c r="S218" s="13"/>
      <c r="T218" s="13"/>
      <c r="U218" s="13"/>
      <c r="V218" s="13"/>
    </row>
    <row r="219" spans="1:22" x14ac:dyDescent="0.25">
      <c r="A219" s="7">
        <v>1062</v>
      </c>
      <c r="B219" s="7">
        <v>2008</v>
      </c>
      <c r="C219" s="8" t="s">
        <v>242</v>
      </c>
      <c r="D219" s="8" t="s">
        <v>165</v>
      </c>
      <c r="E219" s="8" t="s">
        <v>38</v>
      </c>
      <c r="F219" s="7" t="s">
        <v>39</v>
      </c>
      <c r="G219" s="8" t="s">
        <v>22</v>
      </c>
      <c r="H219" s="8" t="s">
        <v>242</v>
      </c>
      <c r="I219" s="9">
        <v>82452</v>
      </c>
      <c r="R219" s="12"/>
      <c r="S219" s="13"/>
      <c r="T219" s="13"/>
      <c r="U219" s="13"/>
      <c r="V219" s="13"/>
    </row>
    <row r="220" spans="1:22" x14ac:dyDescent="0.25">
      <c r="C220" s="8"/>
      <c r="D220" s="8"/>
      <c r="E220" s="8"/>
      <c r="G220" s="8"/>
      <c r="H220" s="8"/>
      <c r="J220" s="9">
        <f>SUM(I218:I219)</f>
        <v>8256</v>
      </c>
      <c r="K220" s="9">
        <f>IF(J220&lt;0,$I$296,$I$297)</f>
        <v>1024.4699545804308</v>
      </c>
      <c r="L220" s="9">
        <f>IF(J220&gt;0,(J220*K220)/2000,0)</f>
        <v>4229.0119725080176</v>
      </c>
      <c r="M220" s="9">
        <f>IF(J220&lt;0,(J220*K220)/2000,0)</f>
        <v>0</v>
      </c>
      <c r="R220" s="12"/>
      <c r="S220" s="13"/>
      <c r="T220" s="13"/>
      <c r="U220" s="13"/>
      <c r="V220" s="13"/>
    </row>
    <row r="221" spans="1:22" x14ac:dyDescent="0.25">
      <c r="A221" s="7">
        <v>1205</v>
      </c>
      <c r="B221" s="7">
        <v>2008</v>
      </c>
      <c r="C221" s="8" t="s">
        <v>243</v>
      </c>
      <c r="D221" s="8" t="s">
        <v>266</v>
      </c>
      <c r="E221" s="8" t="s">
        <v>38</v>
      </c>
      <c r="F221" s="7" t="s">
        <v>39</v>
      </c>
      <c r="G221" s="8" t="s">
        <v>22</v>
      </c>
      <c r="H221" s="8" t="s">
        <v>243</v>
      </c>
      <c r="I221" s="9">
        <v>-1257</v>
      </c>
      <c r="R221" s="12"/>
      <c r="S221" s="13"/>
      <c r="T221" s="13"/>
      <c r="U221" s="13"/>
      <c r="V221" s="13"/>
    </row>
    <row r="222" spans="1:22" x14ac:dyDescent="0.25">
      <c r="A222" s="7">
        <v>1063</v>
      </c>
      <c r="B222" s="7">
        <v>2008</v>
      </c>
      <c r="C222" s="8" t="s">
        <v>243</v>
      </c>
      <c r="D222" s="8" t="s">
        <v>165</v>
      </c>
      <c r="E222" s="8" t="s">
        <v>38</v>
      </c>
      <c r="F222" s="7" t="s">
        <v>39</v>
      </c>
      <c r="G222" s="8" t="s">
        <v>22</v>
      </c>
      <c r="H222" s="8" t="s">
        <v>243</v>
      </c>
      <c r="I222" s="9">
        <v>1284</v>
      </c>
      <c r="R222" s="12"/>
      <c r="S222" s="13"/>
      <c r="T222" s="13"/>
      <c r="U222" s="13"/>
      <c r="V222" s="13"/>
    </row>
    <row r="223" spans="1:22" x14ac:dyDescent="0.25">
      <c r="C223" s="8"/>
      <c r="D223" s="8"/>
      <c r="E223" s="8"/>
      <c r="G223" s="8"/>
      <c r="H223" s="8"/>
      <c r="J223" s="9">
        <f>SUM(I221:I222)</f>
        <v>27</v>
      </c>
      <c r="K223" s="9">
        <f>IF(J223&lt;0,$I$296,$I$297)</f>
        <v>1024.4699545804308</v>
      </c>
      <c r="L223" s="9">
        <f>IF(J223&gt;0,(J223*K223)/2000,0)</f>
        <v>13.830344386835815</v>
      </c>
      <c r="M223" s="9">
        <f>IF(J223&lt;0,(J223*K223)/2000,0)</f>
        <v>0</v>
      </c>
      <c r="R223" s="12"/>
      <c r="S223" s="13"/>
      <c r="T223" s="13"/>
      <c r="U223" s="13"/>
      <c r="V223" s="13"/>
    </row>
    <row r="224" spans="1:22" x14ac:dyDescent="0.25">
      <c r="A224" s="7">
        <v>1206</v>
      </c>
      <c r="B224" s="7">
        <v>2008</v>
      </c>
      <c r="C224" s="8" t="s">
        <v>244</v>
      </c>
      <c r="D224" s="8" t="s">
        <v>266</v>
      </c>
      <c r="E224" s="8" t="s">
        <v>38</v>
      </c>
      <c r="F224" s="7" t="s">
        <v>39</v>
      </c>
      <c r="G224" s="8" t="s">
        <v>22</v>
      </c>
      <c r="H224" s="8" t="s">
        <v>244</v>
      </c>
      <c r="I224" s="9">
        <v>-2305</v>
      </c>
      <c r="R224" s="12"/>
      <c r="S224" s="13"/>
      <c r="T224" s="13"/>
      <c r="U224" s="13"/>
      <c r="V224" s="13"/>
    </row>
    <row r="225" spans="1:22" x14ac:dyDescent="0.25">
      <c r="A225" s="7">
        <v>1064</v>
      </c>
      <c r="B225" s="7">
        <v>2008</v>
      </c>
      <c r="C225" s="8" t="s">
        <v>244</v>
      </c>
      <c r="D225" s="8" t="s">
        <v>165</v>
      </c>
      <c r="E225" s="8" t="s">
        <v>38</v>
      </c>
      <c r="F225" s="7" t="s">
        <v>39</v>
      </c>
      <c r="G225" s="8" t="s">
        <v>22</v>
      </c>
      <c r="H225" s="8" t="s">
        <v>244</v>
      </c>
      <c r="I225" s="9">
        <v>2095</v>
      </c>
      <c r="R225" s="12"/>
      <c r="S225" s="13"/>
      <c r="T225" s="13"/>
      <c r="U225" s="13"/>
      <c r="V225" s="13"/>
    </row>
    <row r="226" spans="1:22" x14ac:dyDescent="0.25">
      <c r="C226" s="8"/>
      <c r="D226" s="8"/>
      <c r="E226" s="8"/>
      <c r="G226" s="8"/>
      <c r="H226" s="8"/>
      <c r="J226" s="9">
        <f>SUM(I224:I225)</f>
        <v>-210</v>
      </c>
      <c r="K226" s="9">
        <f>IF(J226&lt;0,$I$296,$I$297)</f>
        <v>813.89063217736737</v>
      </c>
      <c r="L226" s="9">
        <f>IF(J226&gt;0,(J226*K226)/2000,0)</f>
        <v>0</v>
      </c>
      <c r="M226" s="9">
        <f>IF(J226&lt;0,(J226*K226)/2000,0)</f>
        <v>-85.458516378623585</v>
      </c>
      <c r="R226" s="12"/>
      <c r="S226" s="13"/>
      <c r="T226" s="13"/>
      <c r="U226" s="13"/>
      <c r="V226" s="13"/>
    </row>
    <row r="227" spans="1:22" x14ac:dyDescent="0.25">
      <c r="A227" s="7">
        <v>1207</v>
      </c>
      <c r="B227" s="7">
        <v>2008</v>
      </c>
      <c r="C227" s="8" t="s">
        <v>245</v>
      </c>
      <c r="D227" s="8" t="s">
        <v>266</v>
      </c>
      <c r="E227" s="8" t="s">
        <v>38</v>
      </c>
      <c r="F227" s="7" t="s">
        <v>39</v>
      </c>
      <c r="G227" s="8" t="s">
        <v>22</v>
      </c>
      <c r="H227" s="8" t="s">
        <v>245</v>
      </c>
      <c r="I227" s="9">
        <v>-30998</v>
      </c>
      <c r="R227" s="12"/>
      <c r="S227" s="13"/>
      <c r="T227" s="13"/>
      <c r="U227" s="13"/>
      <c r="V227" s="13"/>
    </row>
    <row r="228" spans="1:22" x14ac:dyDescent="0.25">
      <c r="A228" s="7">
        <v>1065</v>
      </c>
      <c r="B228" s="7">
        <v>2008</v>
      </c>
      <c r="C228" s="8" t="s">
        <v>245</v>
      </c>
      <c r="D228" s="8" t="s">
        <v>165</v>
      </c>
      <c r="E228" s="8" t="s">
        <v>38</v>
      </c>
      <c r="F228" s="7" t="s">
        <v>39</v>
      </c>
      <c r="G228" s="8" t="s">
        <v>22</v>
      </c>
      <c r="H228" s="8" t="s">
        <v>245</v>
      </c>
      <c r="I228" s="9">
        <v>1032</v>
      </c>
      <c r="R228" s="12"/>
      <c r="S228" s="13"/>
      <c r="T228" s="13"/>
      <c r="U228" s="13"/>
      <c r="V228" s="13"/>
    </row>
    <row r="229" spans="1:22" x14ac:dyDescent="0.25">
      <c r="C229" s="8"/>
      <c r="D229" s="8"/>
      <c r="E229" s="8"/>
      <c r="G229" s="8"/>
      <c r="H229" s="8"/>
      <c r="J229" s="9">
        <f>SUM(I227:I228)</f>
        <v>-29966</v>
      </c>
      <c r="K229" s="9">
        <f>IF(J229&lt;0,$I$296,$I$297)</f>
        <v>813.89063217736737</v>
      </c>
      <c r="L229" s="9">
        <f>IF(J229&gt;0,(J229*K229)/2000,0)</f>
        <v>0</v>
      </c>
      <c r="M229" s="9">
        <f>IF(J229&lt;0,(J229*K229)/2000,0)</f>
        <v>-12194.523341913495</v>
      </c>
      <c r="R229" s="12"/>
      <c r="S229" s="13"/>
      <c r="T229" s="13"/>
      <c r="U229" s="13"/>
      <c r="V229" s="13"/>
    </row>
    <row r="230" spans="1:22" x14ac:dyDescent="0.25">
      <c r="A230" s="7">
        <v>1208</v>
      </c>
      <c r="B230" s="7">
        <v>2008</v>
      </c>
      <c r="C230" s="8" t="s">
        <v>79</v>
      </c>
      <c r="D230" s="8" t="s">
        <v>266</v>
      </c>
      <c r="E230" s="8" t="s">
        <v>38</v>
      </c>
      <c r="F230" s="7" t="s">
        <v>39</v>
      </c>
      <c r="G230" s="8" t="s">
        <v>22</v>
      </c>
      <c r="H230" s="8" t="s">
        <v>79</v>
      </c>
      <c r="I230" s="9">
        <v>-51896</v>
      </c>
      <c r="R230" s="12"/>
      <c r="S230" s="13"/>
      <c r="T230" s="13"/>
      <c r="U230" s="13"/>
      <c r="V230" s="13"/>
    </row>
    <row r="231" spans="1:22" x14ac:dyDescent="0.25">
      <c r="A231" s="7">
        <v>1099</v>
      </c>
      <c r="B231" s="7">
        <v>2008</v>
      </c>
      <c r="C231" s="8" t="s">
        <v>79</v>
      </c>
      <c r="D231" s="8" t="s">
        <v>84</v>
      </c>
      <c r="E231" s="8" t="s">
        <v>38</v>
      </c>
      <c r="F231" s="7" t="s">
        <v>39</v>
      </c>
      <c r="G231" s="8" t="s">
        <v>22</v>
      </c>
      <c r="H231" s="8" t="s">
        <v>79</v>
      </c>
      <c r="I231" s="9">
        <v>-18800</v>
      </c>
      <c r="R231" s="12"/>
      <c r="S231" s="13"/>
      <c r="T231" s="13"/>
      <c r="U231" s="13"/>
      <c r="V231" s="13"/>
    </row>
    <row r="232" spans="1:22" x14ac:dyDescent="0.25">
      <c r="A232" s="7">
        <v>1091</v>
      </c>
      <c r="B232" s="7">
        <v>2008</v>
      </c>
      <c r="C232" s="8" t="s">
        <v>79</v>
      </c>
      <c r="D232" s="8" t="s">
        <v>65</v>
      </c>
      <c r="E232" s="8" t="s">
        <v>38</v>
      </c>
      <c r="F232" s="7" t="s">
        <v>39</v>
      </c>
      <c r="G232" s="8" t="s">
        <v>22</v>
      </c>
      <c r="H232" s="8" t="s">
        <v>79</v>
      </c>
      <c r="I232" s="9">
        <v>18800</v>
      </c>
      <c r="R232" s="12"/>
      <c r="S232" s="13"/>
      <c r="T232" s="13"/>
      <c r="U232" s="13"/>
      <c r="V232" s="13"/>
    </row>
    <row r="233" spans="1:22" x14ac:dyDescent="0.25">
      <c r="A233" s="7">
        <v>1066</v>
      </c>
      <c r="B233" s="7">
        <v>2008</v>
      </c>
      <c r="C233" s="8" t="s">
        <v>79</v>
      </c>
      <c r="D233" s="8" t="s">
        <v>165</v>
      </c>
      <c r="E233" s="8" t="s">
        <v>38</v>
      </c>
      <c r="F233" s="7" t="s">
        <v>39</v>
      </c>
      <c r="G233" s="8" t="s">
        <v>22</v>
      </c>
      <c r="H233" s="8" t="s">
        <v>79</v>
      </c>
      <c r="I233" s="9">
        <v>113723</v>
      </c>
      <c r="R233" s="12"/>
      <c r="S233" s="13"/>
      <c r="T233" s="13"/>
      <c r="U233" s="13"/>
      <c r="V233" s="13"/>
    </row>
    <row r="234" spans="1:22" x14ac:dyDescent="0.25">
      <c r="C234" s="8"/>
      <c r="D234" s="8"/>
      <c r="E234" s="8"/>
      <c r="G234" s="8"/>
      <c r="H234" s="8"/>
      <c r="J234" s="9">
        <f>SUM(I230:I233)</f>
        <v>61827</v>
      </c>
      <c r="K234" s="9">
        <f>IF(J234&lt;0,$I$296,$I$297)</f>
        <v>1024.4699545804308</v>
      </c>
      <c r="L234" s="9">
        <f>IF(J234&gt;0,(J234*K234)/2000,0)</f>
        <v>31669.95194092215</v>
      </c>
      <c r="M234" s="9">
        <f>IF(J234&lt;0,(J234*K234)/2000,0)</f>
        <v>0</v>
      </c>
      <c r="R234" s="12"/>
      <c r="S234" s="13"/>
      <c r="T234" s="13"/>
      <c r="U234" s="13"/>
      <c r="V234" s="13"/>
    </row>
    <row r="235" spans="1:22" x14ac:dyDescent="0.25">
      <c r="A235" s="7">
        <v>1209</v>
      </c>
      <c r="B235" s="7">
        <v>2008</v>
      </c>
      <c r="C235" s="8" t="s">
        <v>132</v>
      </c>
      <c r="D235" s="8" t="s">
        <v>266</v>
      </c>
      <c r="E235" s="8" t="s">
        <v>38</v>
      </c>
      <c r="F235" s="7" t="s">
        <v>39</v>
      </c>
      <c r="G235" s="8" t="s">
        <v>22</v>
      </c>
      <c r="H235" s="8" t="s">
        <v>132</v>
      </c>
      <c r="I235" s="9">
        <v>-38348</v>
      </c>
      <c r="R235" s="12"/>
      <c r="S235" s="13"/>
      <c r="T235" s="13"/>
      <c r="U235" s="13"/>
      <c r="V235" s="13"/>
    </row>
    <row r="236" spans="1:22" x14ac:dyDescent="0.25">
      <c r="A236" s="7">
        <v>1067</v>
      </c>
      <c r="B236" s="7">
        <v>2008</v>
      </c>
      <c r="C236" s="8" t="s">
        <v>132</v>
      </c>
      <c r="D236" s="8" t="s">
        <v>165</v>
      </c>
      <c r="E236" s="8" t="s">
        <v>38</v>
      </c>
      <c r="F236" s="7" t="s">
        <v>39</v>
      </c>
      <c r="G236" s="8" t="s">
        <v>22</v>
      </c>
      <c r="H236" s="8" t="s">
        <v>132</v>
      </c>
      <c r="I236" s="9">
        <v>894356</v>
      </c>
      <c r="R236" s="12"/>
      <c r="S236" s="13"/>
      <c r="T236" s="13"/>
      <c r="U236" s="13"/>
      <c r="V236" s="13"/>
    </row>
    <row r="237" spans="1:22" x14ac:dyDescent="0.25">
      <c r="C237" s="8"/>
      <c r="D237" s="8"/>
      <c r="E237" s="8"/>
      <c r="G237" s="8"/>
      <c r="H237" s="8"/>
      <c r="J237" s="9">
        <f>SUM(I235:I236)</f>
        <v>856008</v>
      </c>
      <c r="K237" s="9">
        <f>IF(J237&lt;0,$I$296,$I$297)</f>
        <v>1024.4699545804308</v>
      </c>
      <c r="L237" s="9">
        <f>IF(J237&gt;0,(J237*K237)/2000,0)</f>
        <v>438477.23844024271</v>
      </c>
      <c r="M237" s="9">
        <f>IF(J237&lt;0,(J237*K237)/2000,0)</f>
        <v>0</v>
      </c>
      <c r="R237" s="12"/>
      <c r="S237" s="13"/>
      <c r="T237" s="13"/>
      <c r="U237" s="13"/>
      <c r="V237" s="13"/>
    </row>
    <row r="238" spans="1:22" x14ac:dyDescent="0.25">
      <c r="A238" s="7">
        <v>1210</v>
      </c>
      <c r="B238" s="7">
        <v>2008</v>
      </c>
      <c r="C238" s="8" t="s">
        <v>80</v>
      </c>
      <c r="D238" s="8" t="s">
        <v>266</v>
      </c>
      <c r="E238" s="8" t="s">
        <v>38</v>
      </c>
      <c r="F238" s="7" t="s">
        <v>39</v>
      </c>
      <c r="G238" s="8" t="s">
        <v>22</v>
      </c>
      <c r="H238" s="8" t="s">
        <v>80</v>
      </c>
      <c r="I238" s="9">
        <v>-158471</v>
      </c>
      <c r="R238" s="12"/>
      <c r="S238" s="13"/>
      <c r="T238" s="13"/>
      <c r="U238" s="13"/>
      <c r="V238" s="13"/>
    </row>
    <row r="239" spans="1:22" x14ac:dyDescent="0.25">
      <c r="A239" s="7">
        <v>1068</v>
      </c>
      <c r="B239" s="7">
        <v>2008</v>
      </c>
      <c r="C239" s="8" t="s">
        <v>80</v>
      </c>
      <c r="D239" s="8" t="s">
        <v>165</v>
      </c>
      <c r="E239" s="8" t="s">
        <v>38</v>
      </c>
      <c r="F239" s="7" t="s">
        <v>39</v>
      </c>
      <c r="G239" s="8" t="s">
        <v>22</v>
      </c>
      <c r="H239" s="8" t="s">
        <v>80</v>
      </c>
      <c r="I239" s="9">
        <v>940286</v>
      </c>
      <c r="R239" s="12"/>
      <c r="S239" s="13"/>
      <c r="T239" s="13"/>
      <c r="U239" s="13"/>
      <c r="V239" s="13"/>
    </row>
    <row r="240" spans="1:22" x14ac:dyDescent="0.25">
      <c r="C240" s="8"/>
      <c r="D240" s="8"/>
      <c r="E240" s="8"/>
      <c r="G240" s="8"/>
      <c r="H240" s="8"/>
      <c r="J240" s="9">
        <f>SUM(I238:I239)</f>
        <v>781815</v>
      </c>
      <c r="K240" s="9">
        <f>IF(J240&lt;0,$I$296,$I$297)</f>
        <v>1024.4699545804308</v>
      </c>
      <c r="L240" s="9">
        <f>IF(J240&gt;0,(J240*K240)/2000,0)</f>
        <v>400472.98877014976</v>
      </c>
      <c r="M240" s="9">
        <f>IF(J240&lt;0,(J240*K240)/2000,0)</f>
        <v>0</v>
      </c>
      <c r="R240" s="12"/>
      <c r="S240" s="13"/>
      <c r="T240" s="13"/>
      <c r="U240" s="13"/>
      <c r="V240" s="13"/>
    </row>
    <row r="241" spans="1:22" x14ac:dyDescent="0.25">
      <c r="A241" s="7">
        <v>1211</v>
      </c>
      <c r="B241" s="7">
        <v>2008</v>
      </c>
      <c r="C241" s="8" t="s">
        <v>248</v>
      </c>
      <c r="D241" s="8" t="s">
        <v>266</v>
      </c>
      <c r="E241" s="8" t="s">
        <v>38</v>
      </c>
      <c r="F241" s="7" t="s">
        <v>39</v>
      </c>
      <c r="G241" s="8" t="s">
        <v>22</v>
      </c>
      <c r="H241" s="8" t="s">
        <v>248</v>
      </c>
      <c r="I241" s="9">
        <v>-17217</v>
      </c>
      <c r="R241" s="12"/>
      <c r="S241" s="13"/>
      <c r="T241" s="13"/>
      <c r="U241" s="13"/>
      <c r="V241" s="13"/>
    </row>
    <row r="242" spans="1:22" x14ac:dyDescent="0.25">
      <c r="A242" s="7">
        <v>1069</v>
      </c>
      <c r="B242" s="7">
        <v>2008</v>
      </c>
      <c r="C242" s="8" t="s">
        <v>248</v>
      </c>
      <c r="D242" s="8" t="s">
        <v>165</v>
      </c>
      <c r="E242" s="8" t="s">
        <v>38</v>
      </c>
      <c r="F242" s="7" t="s">
        <v>39</v>
      </c>
      <c r="G242" s="8" t="s">
        <v>22</v>
      </c>
      <c r="H242" s="8" t="s">
        <v>248</v>
      </c>
      <c r="I242" s="9">
        <v>7828</v>
      </c>
      <c r="R242" s="12"/>
      <c r="S242" s="13"/>
      <c r="T242" s="13"/>
      <c r="U242" s="13"/>
      <c r="V242" s="13"/>
    </row>
    <row r="243" spans="1:22" x14ac:dyDescent="0.25">
      <c r="C243" s="8"/>
      <c r="D243" s="8"/>
      <c r="E243" s="8"/>
      <c r="G243" s="8"/>
      <c r="H243" s="8"/>
      <c r="J243" s="9">
        <f>SUM(I241:I242)</f>
        <v>-9389</v>
      </c>
      <c r="K243" s="9">
        <f>IF(J243&lt;0,$I$296,$I$297)</f>
        <v>813.89063217736737</v>
      </c>
      <c r="L243" s="9">
        <f>IF(J243&gt;0,(J243*K243)/2000,0)</f>
        <v>0</v>
      </c>
      <c r="M243" s="9">
        <f>IF(J243&lt;0,(J243*K243)/2000,0)</f>
        <v>-3820.8095727566515</v>
      </c>
      <c r="R243" s="12"/>
      <c r="S243" s="13"/>
      <c r="T243" s="13"/>
      <c r="U243" s="13"/>
      <c r="V243" s="13"/>
    </row>
    <row r="244" spans="1:22" x14ac:dyDescent="0.25">
      <c r="A244" s="7">
        <v>1212</v>
      </c>
      <c r="B244" s="7">
        <v>2008</v>
      </c>
      <c r="C244" s="8" t="s">
        <v>249</v>
      </c>
      <c r="D244" s="8" t="s">
        <v>266</v>
      </c>
      <c r="E244" s="8" t="s">
        <v>38</v>
      </c>
      <c r="F244" s="7" t="s">
        <v>39</v>
      </c>
      <c r="G244" s="8" t="s">
        <v>22</v>
      </c>
      <c r="H244" s="8" t="s">
        <v>249</v>
      </c>
      <c r="I244" s="9">
        <v>-166</v>
      </c>
      <c r="R244" s="12"/>
      <c r="S244" s="13"/>
      <c r="T244" s="13"/>
      <c r="U244" s="13"/>
      <c r="V244" s="13"/>
    </row>
    <row r="245" spans="1:22" x14ac:dyDescent="0.25">
      <c r="A245" s="7">
        <v>1070</v>
      </c>
      <c r="B245" s="7">
        <v>2008</v>
      </c>
      <c r="C245" s="8" t="s">
        <v>249</v>
      </c>
      <c r="D245" s="8" t="s">
        <v>165</v>
      </c>
      <c r="E245" s="8" t="s">
        <v>38</v>
      </c>
      <c r="F245" s="7" t="s">
        <v>39</v>
      </c>
      <c r="G245" s="8" t="s">
        <v>22</v>
      </c>
      <c r="H245" s="8" t="s">
        <v>249</v>
      </c>
      <c r="I245" s="9">
        <v>1820</v>
      </c>
      <c r="R245" s="12"/>
      <c r="S245" s="13"/>
      <c r="T245" s="13"/>
      <c r="U245" s="13"/>
      <c r="V245" s="13"/>
    </row>
    <row r="246" spans="1:22" x14ac:dyDescent="0.25">
      <c r="C246" s="8"/>
      <c r="D246" s="8"/>
      <c r="E246" s="8"/>
      <c r="G246" s="8"/>
      <c r="H246" s="8"/>
      <c r="J246" s="9">
        <f>SUM(I244:I245)</f>
        <v>1654</v>
      </c>
      <c r="K246" s="9">
        <f>IF(J246&lt;0,$I$296,$I$297)</f>
        <v>1024.4699545804308</v>
      </c>
      <c r="L246" s="9">
        <f>IF(J246&gt;0,(J246*K246)/2000,0)</f>
        <v>847.23665243801622</v>
      </c>
      <c r="M246" s="9">
        <f>IF(J246&lt;0,(J246*K246)/2000,0)</f>
        <v>0</v>
      </c>
      <c r="R246" s="12"/>
      <c r="S246" s="13"/>
      <c r="T246" s="13"/>
      <c r="U246" s="13"/>
      <c r="V246" s="13"/>
    </row>
    <row r="247" spans="1:22" x14ac:dyDescent="0.25">
      <c r="A247" s="7">
        <v>1213</v>
      </c>
      <c r="B247" s="7">
        <v>2008</v>
      </c>
      <c r="C247" s="8" t="s">
        <v>250</v>
      </c>
      <c r="D247" s="8" t="s">
        <v>266</v>
      </c>
      <c r="E247" s="8" t="s">
        <v>38</v>
      </c>
      <c r="F247" s="7" t="s">
        <v>39</v>
      </c>
      <c r="G247" s="8" t="s">
        <v>22</v>
      </c>
      <c r="H247" s="8" t="s">
        <v>250</v>
      </c>
      <c r="I247" s="9">
        <v>-22679</v>
      </c>
      <c r="R247" s="12"/>
      <c r="S247" s="13"/>
      <c r="T247" s="13"/>
      <c r="U247" s="13"/>
      <c r="V247" s="13"/>
    </row>
    <row r="248" spans="1:22" x14ac:dyDescent="0.25">
      <c r="A248" s="7">
        <v>1071</v>
      </c>
      <c r="B248" s="7">
        <v>2008</v>
      </c>
      <c r="C248" s="8" t="s">
        <v>250</v>
      </c>
      <c r="D248" s="8" t="s">
        <v>165</v>
      </c>
      <c r="E248" s="8" t="s">
        <v>38</v>
      </c>
      <c r="F248" s="7" t="s">
        <v>39</v>
      </c>
      <c r="G248" s="8" t="s">
        <v>22</v>
      </c>
      <c r="H248" s="8" t="s">
        <v>250</v>
      </c>
      <c r="I248" s="9">
        <v>76572</v>
      </c>
      <c r="R248" s="12"/>
      <c r="S248" s="13"/>
      <c r="T248" s="13"/>
      <c r="U248" s="13"/>
      <c r="V248" s="13"/>
    </row>
    <row r="249" spans="1:22" x14ac:dyDescent="0.25">
      <c r="C249" s="8"/>
      <c r="D249" s="8"/>
      <c r="E249" s="8"/>
      <c r="G249" s="8"/>
      <c r="H249" s="8"/>
      <c r="J249" s="9">
        <f>SUM(I247:I248)</f>
        <v>53893</v>
      </c>
      <c r="K249" s="9">
        <f>IF(J249&lt;0,$I$296,$I$297)</f>
        <v>1024.4699545804308</v>
      </c>
      <c r="L249" s="9">
        <f>IF(J249&gt;0,(J249*K249)/2000,0)</f>
        <v>27605.879631101579</v>
      </c>
      <c r="M249" s="9">
        <f>IF(J249&lt;0,(J249*K249)/2000,0)</f>
        <v>0</v>
      </c>
      <c r="R249" s="12"/>
      <c r="S249" s="13"/>
      <c r="T249" s="13"/>
      <c r="U249" s="13"/>
      <c r="V249" s="13"/>
    </row>
    <row r="250" spans="1:22" x14ac:dyDescent="0.25">
      <c r="A250" s="7">
        <v>1214</v>
      </c>
      <c r="B250" s="7">
        <v>2008</v>
      </c>
      <c r="C250" s="8" t="s">
        <v>251</v>
      </c>
      <c r="D250" s="8" t="s">
        <v>266</v>
      </c>
      <c r="E250" s="8" t="s">
        <v>38</v>
      </c>
      <c r="F250" s="7" t="s">
        <v>39</v>
      </c>
      <c r="G250" s="8" t="s">
        <v>22</v>
      </c>
      <c r="H250" s="8" t="s">
        <v>251</v>
      </c>
      <c r="I250" s="9">
        <v>-4250</v>
      </c>
      <c r="R250" s="12"/>
      <c r="S250" s="13"/>
      <c r="T250" s="13"/>
      <c r="U250" s="13"/>
      <c r="V250" s="13"/>
    </row>
    <row r="251" spans="1:22" x14ac:dyDescent="0.25">
      <c r="A251" s="7">
        <v>1072</v>
      </c>
      <c r="B251" s="7">
        <v>2008</v>
      </c>
      <c r="C251" s="8" t="s">
        <v>251</v>
      </c>
      <c r="D251" s="8" t="s">
        <v>165</v>
      </c>
      <c r="E251" s="8" t="s">
        <v>38</v>
      </c>
      <c r="F251" s="7" t="s">
        <v>39</v>
      </c>
      <c r="G251" s="8" t="s">
        <v>22</v>
      </c>
      <c r="H251" s="8" t="s">
        <v>251</v>
      </c>
      <c r="I251" s="9">
        <v>6100</v>
      </c>
      <c r="R251" s="12"/>
      <c r="S251" s="13"/>
      <c r="T251" s="13"/>
      <c r="U251" s="13"/>
      <c r="V251" s="13"/>
    </row>
    <row r="252" spans="1:22" x14ac:dyDescent="0.25">
      <c r="C252" s="8"/>
      <c r="D252" s="8"/>
      <c r="E252" s="8"/>
      <c r="G252" s="8"/>
      <c r="H252" s="8"/>
      <c r="J252" s="9">
        <f>SUM(I250:I251)</f>
        <v>1850</v>
      </c>
      <c r="K252" s="9">
        <f>IF(J252&lt;0,$I$296,$I$297)</f>
        <v>1024.4699545804308</v>
      </c>
      <c r="L252" s="9">
        <f>IF(J252&gt;0,(J252*K252)/2000,0)</f>
        <v>947.63470798689843</v>
      </c>
      <c r="M252" s="9">
        <f>IF(J252&lt;0,(J252*K252)/2000,0)</f>
        <v>0</v>
      </c>
      <c r="R252" s="12"/>
      <c r="S252" s="13"/>
      <c r="T252" s="13"/>
      <c r="U252" s="13"/>
      <c r="V252" s="13"/>
    </row>
    <row r="253" spans="1:22" x14ac:dyDescent="0.25">
      <c r="A253" s="7">
        <v>1215</v>
      </c>
      <c r="B253" s="7">
        <v>2008</v>
      </c>
      <c r="C253" s="8" t="s">
        <v>252</v>
      </c>
      <c r="D253" s="8" t="s">
        <v>266</v>
      </c>
      <c r="E253" s="8" t="s">
        <v>38</v>
      </c>
      <c r="F253" s="7" t="s">
        <v>39</v>
      </c>
      <c r="G253" s="8" t="s">
        <v>22</v>
      </c>
      <c r="H253" s="8" t="s">
        <v>252</v>
      </c>
      <c r="I253" s="9">
        <v>-15700</v>
      </c>
      <c r="R253" s="12"/>
      <c r="S253" s="13"/>
      <c r="T253" s="13"/>
      <c r="U253" s="13"/>
      <c r="V253" s="13"/>
    </row>
    <row r="254" spans="1:22" x14ac:dyDescent="0.25">
      <c r="A254" s="7">
        <v>1073</v>
      </c>
      <c r="B254" s="7">
        <v>2008</v>
      </c>
      <c r="C254" s="8" t="s">
        <v>252</v>
      </c>
      <c r="D254" s="8" t="s">
        <v>165</v>
      </c>
      <c r="E254" s="8" t="s">
        <v>38</v>
      </c>
      <c r="F254" s="7" t="s">
        <v>39</v>
      </c>
      <c r="G254" s="8" t="s">
        <v>22</v>
      </c>
      <c r="H254" s="8" t="s">
        <v>252</v>
      </c>
      <c r="I254" s="9">
        <v>24295</v>
      </c>
      <c r="R254" s="12"/>
      <c r="S254" s="13"/>
      <c r="T254" s="13"/>
      <c r="U254" s="13"/>
      <c r="V254" s="13"/>
    </row>
    <row r="255" spans="1:22" x14ac:dyDescent="0.25">
      <c r="C255" s="8"/>
      <c r="D255" s="8"/>
      <c r="E255" s="8"/>
      <c r="G255" s="8"/>
      <c r="H255" s="8"/>
      <c r="J255" s="9">
        <f>SUM(I253:I254)</f>
        <v>8595</v>
      </c>
      <c r="K255" s="9">
        <f>IF(J255&lt;0,$I$296,$I$297)</f>
        <v>1024.4699545804308</v>
      </c>
      <c r="L255" s="9">
        <f>IF(J255&gt;0,(J255*K255)/2000,0)</f>
        <v>4402.6596298094009</v>
      </c>
      <c r="M255" s="9">
        <f>IF(J255&lt;0,(J255*K255)/2000,0)</f>
        <v>0</v>
      </c>
      <c r="R255" s="12"/>
      <c r="S255" s="13"/>
      <c r="T255" s="13"/>
      <c r="U255" s="13"/>
      <c r="V255" s="13"/>
    </row>
    <row r="256" spans="1:22" x14ac:dyDescent="0.25">
      <c r="A256" s="7">
        <v>1216</v>
      </c>
      <c r="B256" s="7">
        <v>2008</v>
      </c>
      <c r="C256" s="8" t="s">
        <v>269</v>
      </c>
      <c r="D256" s="8" t="s">
        <v>266</v>
      </c>
      <c r="E256" s="8" t="s">
        <v>38</v>
      </c>
      <c r="F256" s="7" t="s">
        <v>39</v>
      </c>
      <c r="G256" s="8" t="s">
        <v>22</v>
      </c>
      <c r="H256" s="8" t="s">
        <v>269</v>
      </c>
      <c r="I256" s="9">
        <v>-2578</v>
      </c>
      <c r="J256" s="9">
        <f>I256</f>
        <v>-2578</v>
      </c>
      <c r="K256" s="9">
        <f>IF(I256&lt;0,$I$296,$I$297)</f>
        <v>813.89063217736737</v>
      </c>
      <c r="L256" s="9">
        <f>IF(I256&gt;0,(I256*K256)/2000,0)</f>
        <v>0</v>
      </c>
      <c r="M256" s="9">
        <f>IF(I256&lt;0,(I256*K256)/2000,0)</f>
        <v>-1049.1050248766264</v>
      </c>
      <c r="R256" s="12"/>
      <c r="S256" s="13"/>
      <c r="T256" s="13"/>
      <c r="U256" s="13"/>
      <c r="V256" s="13"/>
    </row>
    <row r="257" spans="1:22" x14ac:dyDescent="0.25">
      <c r="C257" s="8"/>
      <c r="D257" s="8"/>
      <c r="E257" s="8"/>
      <c r="G257" s="8"/>
      <c r="H257" s="8"/>
      <c r="R257" s="12"/>
      <c r="S257" s="13"/>
      <c r="T257" s="13"/>
      <c r="U257" s="13"/>
      <c r="V257" s="13"/>
    </row>
    <row r="258" spans="1:22" x14ac:dyDescent="0.25">
      <c r="A258" s="7">
        <v>1217</v>
      </c>
      <c r="B258" s="7">
        <v>2008</v>
      </c>
      <c r="C258" s="8" t="s">
        <v>81</v>
      </c>
      <c r="D258" s="8" t="s">
        <v>266</v>
      </c>
      <c r="E258" s="8" t="s">
        <v>38</v>
      </c>
      <c r="F258" s="7" t="s">
        <v>39</v>
      </c>
      <c r="G258" s="8" t="s">
        <v>22</v>
      </c>
      <c r="H258" s="8" t="s">
        <v>81</v>
      </c>
      <c r="I258" s="9">
        <v>-3208</v>
      </c>
      <c r="R258" s="12"/>
      <c r="S258" s="13"/>
      <c r="T258" s="13"/>
      <c r="U258" s="13"/>
      <c r="V258" s="13"/>
    </row>
    <row r="259" spans="1:22" x14ac:dyDescent="0.25">
      <c r="A259" s="7">
        <v>1074</v>
      </c>
      <c r="B259" s="7">
        <v>2008</v>
      </c>
      <c r="C259" s="8" t="s">
        <v>81</v>
      </c>
      <c r="D259" s="8" t="s">
        <v>165</v>
      </c>
      <c r="E259" s="8" t="s">
        <v>38</v>
      </c>
      <c r="F259" s="7" t="s">
        <v>39</v>
      </c>
      <c r="G259" s="8" t="s">
        <v>22</v>
      </c>
      <c r="H259" s="8" t="s">
        <v>81</v>
      </c>
      <c r="I259" s="9">
        <v>100697</v>
      </c>
      <c r="R259" s="12"/>
      <c r="S259" s="13"/>
      <c r="T259" s="13"/>
      <c r="U259" s="13"/>
      <c r="V259" s="13"/>
    </row>
    <row r="260" spans="1:22" x14ac:dyDescent="0.25">
      <c r="C260" s="8"/>
      <c r="D260" s="8"/>
      <c r="E260" s="8"/>
      <c r="G260" s="8"/>
      <c r="H260" s="8"/>
      <c r="J260" s="9">
        <f>SUM(I258:I259)</f>
        <v>97489</v>
      </c>
      <c r="K260" s="9">
        <f>IF(J260&lt;0,$I$296,$I$297)</f>
        <v>1024.4699545804308</v>
      </c>
      <c r="L260" s="9">
        <f>IF(J260&gt;0,(J260*K260)/2000,0)</f>
        <v>49937.275701045808</v>
      </c>
      <c r="M260" s="9">
        <f>IF(J260&lt;0,(J260*K260)/2000,0)</f>
        <v>0</v>
      </c>
      <c r="R260" s="12"/>
      <c r="S260" s="13"/>
      <c r="T260" s="13"/>
      <c r="U260" s="13"/>
      <c r="V260" s="13"/>
    </row>
    <row r="261" spans="1:22" x14ac:dyDescent="0.25">
      <c r="A261" s="7">
        <v>1218</v>
      </c>
      <c r="B261" s="7">
        <v>2008</v>
      </c>
      <c r="C261" s="8" t="s">
        <v>253</v>
      </c>
      <c r="D261" s="8" t="s">
        <v>266</v>
      </c>
      <c r="E261" s="8" t="s">
        <v>38</v>
      </c>
      <c r="F261" s="7" t="s">
        <v>39</v>
      </c>
      <c r="G261" s="8" t="s">
        <v>22</v>
      </c>
      <c r="H261" s="8" t="s">
        <v>253</v>
      </c>
      <c r="I261" s="9">
        <v>-22392</v>
      </c>
      <c r="R261" s="12"/>
      <c r="S261" s="13"/>
      <c r="T261" s="13"/>
      <c r="U261" s="13"/>
      <c r="V261" s="13"/>
    </row>
    <row r="262" spans="1:22" x14ac:dyDescent="0.25">
      <c r="A262" s="7">
        <v>1075</v>
      </c>
      <c r="B262" s="7">
        <v>2008</v>
      </c>
      <c r="C262" s="8" t="s">
        <v>253</v>
      </c>
      <c r="D262" s="8" t="s">
        <v>165</v>
      </c>
      <c r="E262" s="8" t="s">
        <v>38</v>
      </c>
      <c r="F262" s="7" t="s">
        <v>39</v>
      </c>
      <c r="G262" s="8" t="s">
        <v>22</v>
      </c>
      <c r="H262" s="8" t="s">
        <v>253</v>
      </c>
      <c r="I262" s="9">
        <v>103775</v>
      </c>
      <c r="R262" s="12"/>
      <c r="S262" s="13"/>
      <c r="T262" s="13"/>
      <c r="U262" s="13"/>
      <c r="V262" s="13"/>
    </row>
    <row r="263" spans="1:22" x14ac:dyDescent="0.25">
      <c r="C263" s="8"/>
      <c r="D263" s="8"/>
      <c r="E263" s="8"/>
      <c r="G263" s="8"/>
      <c r="H263" s="8"/>
      <c r="J263" s="9">
        <f>SUM(I261:I262)</f>
        <v>81383</v>
      </c>
      <c r="K263" s="9">
        <f>IF(J263&lt;0,$I$296,$I$297)</f>
        <v>1024.4699545804308</v>
      </c>
      <c r="L263" s="9">
        <f>IF(J263&gt;0,(J263*K263)/2000,0)</f>
        <v>41687.219156809595</v>
      </c>
      <c r="M263" s="9">
        <f>IF(J263&lt;0,(J263*K263)/2000,0)</f>
        <v>0</v>
      </c>
      <c r="R263" s="12"/>
      <c r="S263" s="13"/>
      <c r="T263" s="13"/>
      <c r="U263" s="13"/>
      <c r="V263" s="13"/>
    </row>
    <row r="264" spans="1:22" x14ac:dyDescent="0.25">
      <c r="A264" s="7">
        <v>1076</v>
      </c>
      <c r="B264" s="7">
        <v>2008</v>
      </c>
      <c r="C264" s="8" t="s">
        <v>161</v>
      </c>
      <c r="D264" s="8" t="s">
        <v>165</v>
      </c>
      <c r="E264" s="8" t="s">
        <v>38</v>
      </c>
      <c r="F264" s="7" t="s">
        <v>39</v>
      </c>
      <c r="G264" s="8" t="s">
        <v>22</v>
      </c>
      <c r="H264" s="8" t="s">
        <v>161</v>
      </c>
      <c r="I264" s="9">
        <v>114114</v>
      </c>
      <c r="J264" s="9">
        <f>I264</f>
        <v>114114</v>
      </c>
      <c r="K264" s="9">
        <f>IF(I264&lt;0,$I$296,$I$297)</f>
        <v>1024.4699545804308</v>
      </c>
      <c r="L264" s="9">
        <f>IF(I264&gt;0,(I264*K264)/2000,0)</f>
        <v>58453.18219849564</v>
      </c>
      <c r="M264" s="9">
        <f>IF(I264&lt;0,(I264*K264)/2000,0)</f>
        <v>0</v>
      </c>
      <c r="R264" s="12"/>
      <c r="S264" s="13"/>
      <c r="T264" s="13"/>
      <c r="U264" s="13"/>
      <c r="V264" s="13"/>
    </row>
    <row r="265" spans="1:22" x14ac:dyDescent="0.25">
      <c r="C265" s="8"/>
      <c r="D265" s="8"/>
      <c r="E265" s="8"/>
      <c r="G265" s="8"/>
      <c r="H265" s="8"/>
      <c r="R265" s="12"/>
      <c r="S265" s="13"/>
      <c r="T265" s="13"/>
      <c r="U265" s="13"/>
      <c r="V265" s="13"/>
    </row>
    <row r="266" spans="1:22" x14ac:dyDescent="0.25">
      <c r="A266" s="7">
        <v>1219</v>
      </c>
      <c r="B266" s="7">
        <v>2008</v>
      </c>
      <c r="C266" s="8" t="s">
        <v>255</v>
      </c>
      <c r="D266" s="8" t="s">
        <v>266</v>
      </c>
      <c r="E266" s="8" t="s">
        <v>38</v>
      </c>
      <c r="F266" s="7" t="s">
        <v>39</v>
      </c>
      <c r="G266" s="8" t="s">
        <v>22</v>
      </c>
      <c r="H266" s="8" t="s">
        <v>255</v>
      </c>
      <c r="I266" s="9">
        <v>-11297</v>
      </c>
      <c r="R266" s="12"/>
      <c r="S266" s="13"/>
      <c r="T266" s="13"/>
      <c r="U266" s="13"/>
      <c r="V266" s="13"/>
    </row>
    <row r="267" spans="1:22" x14ac:dyDescent="0.25">
      <c r="A267" s="7">
        <v>1077</v>
      </c>
      <c r="B267" s="7">
        <v>2008</v>
      </c>
      <c r="C267" s="8" t="s">
        <v>255</v>
      </c>
      <c r="D267" s="8" t="s">
        <v>165</v>
      </c>
      <c r="E267" s="8" t="s">
        <v>38</v>
      </c>
      <c r="F267" s="7" t="s">
        <v>39</v>
      </c>
      <c r="G267" s="8" t="s">
        <v>22</v>
      </c>
      <c r="H267" s="8" t="s">
        <v>255</v>
      </c>
      <c r="I267" s="9">
        <v>54630</v>
      </c>
      <c r="R267" s="12"/>
      <c r="S267" s="13"/>
      <c r="T267" s="13"/>
      <c r="U267" s="13"/>
      <c r="V267" s="13"/>
    </row>
    <row r="268" spans="1:22" x14ac:dyDescent="0.25">
      <c r="C268" s="8"/>
      <c r="D268" s="8"/>
      <c r="E268" s="8"/>
      <c r="G268" s="8"/>
      <c r="H268" s="8"/>
      <c r="J268" s="9">
        <f>SUM(I266:I267)</f>
        <v>43333</v>
      </c>
      <c r="K268" s="9">
        <f>IF(J268&lt;0,$I$296,$I$297)</f>
        <v>1024.4699545804308</v>
      </c>
      <c r="L268" s="9">
        <f>IF(J268&gt;0,(J268*K268)/2000,0)</f>
        <v>22196.678270916906</v>
      </c>
      <c r="M268" s="9">
        <f>IF(J268&lt;0,(J268*K268)/2000,0)</f>
        <v>0</v>
      </c>
      <c r="R268" s="12"/>
      <c r="S268" s="13"/>
      <c r="T268" s="13"/>
      <c r="U268" s="13"/>
      <c r="V268" s="13"/>
    </row>
    <row r="269" spans="1:22" x14ac:dyDescent="0.25">
      <c r="A269" s="7">
        <v>1100</v>
      </c>
      <c r="B269" s="7">
        <v>2008</v>
      </c>
      <c r="C269" s="8" t="s">
        <v>83</v>
      </c>
      <c r="D269" s="8" t="s">
        <v>84</v>
      </c>
      <c r="E269" s="8" t="s">
        <v>38</v>
      </c>
      <c r="F269" s="7" t="s">
        <v>39</v>
      </c>
      <c r="G269" s="8" t="s">
        <v>22</v>
      </c>
      <c r="H269" s="8" t="s">
        <v>83</v>
      </c>
      <c r="I269" s="9">
        <v>-1099250</v>
      </c>
      <c r="R269" s="12"/>
      <c r="S269" s="13"/>
      <c r="T269" s="13"/>
      <c r="U269" s="13"/>
      <c r="V269" s="13"/>
    </row>
    <row r="270" spans="1:22" x14ac:dyDescent="0.25">
      <c r="A270" s="7">
        <v>1220</v>
      </c>
      <c r="B270" s="7">
        <v>2008</v>
      </c>
      <c r="C270" s="8" t="s">
        <v>83</v>
      </c>
      <c r="D270" s="8" t="s">
        <v>266</v>
      </c>
      <c r="E270" s="8" t="s">
        <v>38</v>
      </c>
      <c r="F270" s="7" t="s">
        <v>39</v>
      </c>
      <c r="G270" s="8" t="s">
        <v>22</v>
      </c>
      <c r="H270" s="8" t="s">
        <v>83</v>
      </c>
      <c r="I270" s="9">
        <v>-200683</v>
      </c>
      <c r="R270" s="12"/>
      <c r="S270" s="13"/>
      <c r="T270" s="13"/>
      <c r="U270" s="13"/>
      <c r="V270" s="13"/>
    </row>
    <row r="271" spans="1:22" x14ac:dyDescent="0.25">
      <c r="A271" s="7">
        <v>1078</v>
      </c>
      <c r="B271" s="7">
        <v>2008</v>
      </c>
      <c r="C271" s="8" t="s">
        <v>83</v>
      </c>
      <c r="D271" s="8" t="s">
        <v>165</v>
      </c>
      <c r="E271" s="8" t="s">
        <v>38</v>
      </c>
      <c r="F271" s="7" t="s">
        <v>39</v>
      </c>
      <c r="G271" s="8" t="s">
        <v>22</v>
      </c>
      <c r="H271" s="8" t="s">
        <v>83</v>
      </c>
      <c r="I271" s="9">
        <v>583432</v>
      </c>
      <c r="R271" s="12"/>
      <c r="S271" s="13"/>
      <c r="T271" s="13"/>
      <c r="U271" s="13"/>
      <c r="V271" s="13"/>
    </row>
    <row r="272" spans="1:22" x14ac:dyDescent="0.25">
      <c r="A272" s="7">
        <v>1092</v>
      </c>
      <c r="B272" s="7">
        <v>2008</v>
      </c>
      <c r="C272" s="8" t="s">
        <v>83</v>
      </c>
      <c r="D272" s="8" t="s">
        <v>65</v>
      </c>
      <c r="E272" s="8" t="s">
        <v>38</v>
      </c>
      <c r="F272" s="7" t="s">
        <v>39</v>
      </c>
      <c r="G272" s="8" t="s">
        <v>22</v>
      </c>
      <c r="H272" s="8" t="s">
        <v>83</v>
      </c>
      <c r="I272" s="9">
        <v>1099250</v>
      </c>
      <c r="R272" s="12"/>
      <c r="S272" s="13"/>
      <c r="T272" s="13"/>
      <c r="U272" s="13"/>
      <c r="V272" s="13"/>
    </row>
    <row r="273" spans="1:22" x14ac:dyDescent="0.25">
      <c r="C273" s="8"/>
      <c r="D273" s="8"/>
      <c r="E273" s="8"/>
      <c r="G273" s="8"/>
      <c r="H273" s="8"/>
      <c r="J273" s="9">
        <f>SUM(I269:I272)</f>
        <v>382749</v>
      </c>
      <c r="K273" s="9">
        <f>IF(J273&lt;0,$I$296,$I$297)</f>
        <v>1024.4699545804308</v>
      </c>
      <c r="L273" s="9">
        <f>IF(J273&gt;0,(J273*K273)/2000,0)</f>
        <v>196057.42532285265</v>
      </c>
      <c r="M273" s="9">
        <f>IF(J273&lt;0,(J273*K273)/2000,0)</f>
        <v>0</v>
      </c>
      <c r="R273" s="12"/>
      <c r="S273" s="13"/>
      <c r="T273" s="13"/>
      <c r="U273" s="13"/>
      <c r="V273" s="13"/>
    </row>
    <row r="274" spans="1:22" x14ac:dyDescent="0.25">
      <c r="A274" s="7">
        <v>1221</v>
      </c>
      <c r="B274" s="7">
        <v>2008</v>
      </c>
      <c r="C274" s="8" t="s">
        <v>256</v>
      </c>
      <c r="D274" s="8" t="s">
        <v>266</v>
      </c>
      <c r="E274" s="8" t="s">
        <v>38</v>
      </c>
      <c r="F274" s="7" t="s">
        <v>39</v>
      </c>
      <c r="G274" s="8" t="s">
        <v>22</v>
      </c>
      <c r="H274" s="8" t="s">
        <v>256</v>
      </c>
      <c r="I274" s="9">
        <v>-14678</v>
      </c>
      <c r="R274" s="12"/>
      <c r="S274" s="13"/>
      <c r="T274" s="13"/>
      <c r="U274" s="13"/>
      <c r="V274" s="13"/>
    </row>
    <row r="275" spans="1:22" x14ac:dyDescent="0.25">
      <c r="A275" s="7">
        <v>1079</v>
      </c>
      <c r="B275" s="7">
        <v>2008</v>
      </c>
      <c r="C275" s="8" t="s">
        <v>256</v>
      </c>
      <c r="D275" s="8" t="s">
        <v>165</v>
      </c>
      <c r="E275" s="8" t="s">
        <v>38</v>
      </c>
      <c r="F275" s="7" t="s">
        <v>39</v>
      </c>
      <c r="G275" s="8" t="s">
        <v>22</v>
      </c>
      <c r="H275" s="8" t="s">
        <v>256</v>
      </c>
      <c r="I275" s="9">
        <v>11288</v>
      </c>
      <c r="R275" s="12"/>
      <c r="S275" s="13"/>
      <c r="T275" s="13"/>
      <c r="U275" s="13"/>
      <c r="V275" s="13"/>
    </row>
    <row r="276" spans="1:22" x14ac:dyDescent="0.25">
      <c r="C276" s="8"/>
      <c r="D276" s="8"/>
      <c r="E276" s="8"/>
      <c r="G276" s="8"/>
      <c r="H276" s="8"/>
      <c r="J276" s="9">
        <f>SUM(I274:I275)</f>
        <v>-3390</v>
      </c>
      <c r="K276" s="9">
        <f>IF(J276&lt;0,$I$296,$I$297)</f>
        <v>813.89063217736737</v>
      </c>
      <c r="L276" s="9">
        <f>IF(J276&gt;0,(J276*K276)/2000,0)</f>
        <v>0</v>
      </c>
      <c r="M276" s="9">
        <f>IF(J276&lt;0,(J276*K276)/2000,0)</f>
        <v>-1379.5446215406378</v>
      </c>
      <c r="R276" s="12"/>
      <c r="S276" s="13"/>
      <c r="T276" s="13"/>
      <c r="U276" s="13"/>
      <c r="V276" s="13"/>
    </row>
    <row r="277" spans="1:22" x14ac:dyDescent="0.25">
      <c r="A277" s="7">
        <v>1080</v>
      </c>
      <c r="B277" s="7">
        <v>2008</v>
      </c>
      <c r="C277" s="8" t="s">
        <v>258</v>
      </c>
      <c r="D277" s="8" t="s">
        <v>165</v>
      </c>
      <c r="E277" s="8" t="s">
        <v>38</v>
      </c>
      <c r="F277" s="7" t="s">
        <v>39</v>
      </c>
      <c r="G277" s="8" t="s">
        <v>22</v>
      </c>
      <c r="H277" s="8" t="s">
        <v>258</v>
      </c>
      <c r="I277" s="9">
        <v>5120</v>
      </c>
      <c r="J277" s="9">
        <f>I277</f>
        <v>5120</v>
      </c>
      <c r="K277" s="9">
        <f>IF(I277&lt;0,$I$296,$I$297)</f>
        <v>1024.4699545804308</v>
      </c>
      <c r="L277" s="9">
        <f>IF(I277&gt;0,(I277*K277)/2000,0)</f>
        <v>2622.6430837259027</v>
      </c>
      <c r="M277" s="9">
        <f>IF(I277&lt;0,(I277*K277)/2000,0)</f>
        <v>0</v>
      </c>
      <c r="R277" s="12"/>
      <c r="S277" s="13"/>
      <c r="T277" s="13"/>
      <c r="U277" s="13"/>
      <c r="V277" s="13"/>
    </row>
    <row r="278" spans="1:22" x14ac:dyDescent="0.25">
      <c r="C278" s="8"/>
      <c r="D278" s="8"/>
      <c r="E278" s="8"/>
      <c r="G278" s="8"/>
      <c r="H278" s="8"/>
      <c r="R278" s="12"/>
      <c r="S278" s="13"/>
      <c r="T278" s="13"/>
      <c r="U278" s="13"/>
      <c r="V278" s="13"/>
    </row>
    <row r="279" spans="1:22" x14ac:dyDescent="0.25">
      <c r="A279" s="7">
        <v>1222</v>
      </c>
      <c r="B279" s="7">
        <v>2008</v>
      </c>
      <c r="C279" s="8" t="s">
        <v>260</v>
      </c>
      <c r="D279" s="8" t="s">
        <v>266</v>
      </c>
      <c r="E279" s="8" t="s">
        <v>38</v>
      </c>
      <c r="F279" s="7" t="s">
        <v>39</v>
      </c>
      <c r="G279" s="8" t="s">
        <v>22</v>
      </c>
      <c r="H279" s="8" t="s">
        <v>260</v>
      </c>
      <c r="I279" s="9">
        <v>-2835</v>
      </c>
      <c r="R279" s="12"/>
      <c r="S279" s="13"/>
      <c r="T279" s="13"/>
      <c r="U279" s="13"/>
      <c r="V279" s="13"/>
    </row>
    <row r="280" spans="1:22" x14ac:dyDescent="0.25">
      <c r="A280" s="7">
        <v>1081</v>
      </c>
      <c r="B280" s="7">
        <v>2008</v>
      </c>
      <c r="C280" s="8" t="s">
        <v>260</v>
      </c>
      <c r="D280" s="8" t="s">
        <v>165</v>
      </c>
      <c r="E280" s="8" t="s">
        <v>38</v>
      </c>
      <c r="F280" s="7" t="s">
        <v>39</v>
      </c>
      <c r="G280" s="8" t="s">
        <v>22</v>
      </c>
      <c r="H280" s="8" t="s">
        <v>260</v>
      </c>
      <c r="I280" s="9">
        <v>6176</v>
      </c>
      <c r="R280" s="12"/>
      <c r="S280" s="13"/>
      <c r="T280" s="13"/>
      <c r="U280" s="13"/>
      <c r="V280" s="13"/>
    </row>
    <row r="281" spans="1:22" x14ac:dyDescent="0.25">
      <c r="C281" s="8"/>
      <c r="D281" s="8"/>
      <c r="E281" s="8"/>
      <c r="G281" s="8"/>
      <c r="H281" s="8"/>
      <c r="J281" s="9">
        <f>SUM(I279:I280)</f>
        <v>3341</v>
      </c>
      <c r="K281" s="9">
        <f>IF(J281&lt;0,$I$296,$I$297)</f>
        <v>1024.4699545804308</v>
      </c>
      <c r="L281" s="9">
        <f>IF(J281&gt;0,(J281*K281)/2000,0)</f>
        <v>1711.3770591266098</v>
      </c>
      <c r="M281" s="9">
        <f>IF(J281&lt;0,(J281*K281)/2000,0)</f>
        <v>0</v>
      </c>
      <c r="R281" s="12"/>
      <c r="S281" s="13"/>
      <c r="T281" s="13"/>
      <c r="U281" s="13"/>
      <c r="V281" s="13"/>
    </row>
    <row r="282" spans="1:22" x14ac:dyDescent="0.25">
      <c r="A282" s="7">
        <v>1223</v>
      </c>
      <c r="B282" s="7">
        <v>2008</v>
      </c>
      <c r="C282" s="8" t="s">
        <v>261</v>
      </c>
      <c r="D282" s="8" t="s">
        <v>266</v>
      </c>
      <c r="E282" s="8" t="s">
        <v>38</v>
      </c>
      <c r="F282" s="7" t="s">
        <v>39</v>
      </c>
      <c r="G282" s="8" t="s">
        <v>22</v>
      </c>
      <c r="H282" s="8" t="s">
        <v>261</v>
      </c>
      <c r="I282" s="9">
        <v>-1600</v>
      </c>
      <c r="R282" s="12"/>
      <c r="S282" s="13"/>
      <c r="T282" s="13"/>
      <c r="U282" s="13"/>
      <c r="V282" s="13"/>
    </row>
    <row r="283" spans="1:22" x14ac:dyDescent="0.25">
      <c r="A283" s="7">
        <v>1082</v>
      </c>
      <c r="B283" s="7">
        <v>2008</v>
      </c>
      <c r="C283" s="8" t="s">
        <v>261</v>
      </c>
      <c r="D283" s="8" t="s">
        <v>165</v>
      </c>
      <c r="E283" s="8" t="s">
        <v>38</v>
      </c>
      <c r="F283" s="7" t="s">
        <v>39</v>
      </c>
      <c r="G283" s="8" t="s">
        <v>22</v>
      </c>
      <c r="H283" s="8" t="s">
        <v>261</v>
      </c>
      <c r="I283" s="9">
        <v>32800</v>
      </c>
      <c r="R283" s="12"/>
      <c r="S283" s="13"/>
      <c r="T283" s="13"/>
      <c r="U283" s="13"/>
      <c r="V283" s="13"/>
    </row>
    <row r="284" spans="1:22" x14ac:dyDescent="0.25">
      <c r="C284" s="8"/>
      <c r="D284" s="8"/>
      <c r="E284" s="8"/>
      <c r="G284" s="8"/>
      <c r="H284" s="8"/>
      <c r="J284" s="9">
        <f>SUM(I282:I283)</f>
        <v>31200</v>
      </c>
      <c r="K284" s="9">
        <f>IF(J284&lt;0,$I$296,$I$297)</f>
        <v>1024.4699545804308</v>
      </c>
      <c r="L284" s="9">
        <f>IF(J284&gt;0,(J284*K284)/2000,0)</f>
        <v>15981.731291454722</v>
      </c>
      <c r="M284" s="9">
        <f>IF(J284&lt;0,(J284*K284)/2000,0)</f>
        <v>0</v>
      </c>
      <c r="R284" s="12"/>
      <c r="S284" s="13"/>
      <c r="T284" s="13"/>
      <c r="U284" s="13"/>
      <c r="V284" s="13"/>
    </row>
    <row r="285" spans="1:22" x14ac:dyDescent="0.25">
      <c r="A285" s="7">
        <v>1224</v>
      </c>
      <c r="B285" s="7">
        <v>2008</v>
      </c>
      <c r="C285" s="8" t="s">
        <v>263</v>
      </c>
      <c r="D285" s="8" t="s">
        <v>266</v>
      </c>
      <c r="E285" s="8" t="s">
        <v>38</v>
      </c>
      <c r="F285" s="7" t="s">
        <v>39</v>
      </c>
      <c r="G285" s="8" t="s">
        <v>22</v>
      </c>
      <c r="H285" s="8" t="s">
        <v>263</v>
      </c>
      <c r="I285" s="9">
        <v>-275</v>
      </c>
      <c r="R285" s="12"/>
      <c r="S285" s="13"/>
      <c r="T285" s="13"/>
      <c r="U285" s="13"/>
      <c r="V285" s="13"/>
    </row>
    <row r="286" spans="1:22" x14ac:dyDescent="0.25">
      <c r="A286" s="7">
        <v>1083</v>
      </c>
      <c r="B286" s="7">
        <v>2008</v>
      </c>
      <c r="C286" s="8" t="s">
        <v>263</v>
      </c>
      <c r="D286" s="8" t="s">
        <v>165</v>
      </c>
      <c r="E286" s="8" t="s">
        <v>38</v>
      </c>
      <c r="F286" s="7" t="s">
        <v>39</v>
      </c>
      <c r="G286" s="8" t="s">
        <v>22</v>
      </c>
      <c r="H286" s="8" t="s">
        <v>263</v>
      </c>
      <c r="I286" s="9">
        <v>796</v>
      </c>
      <c r="R286" s="12"/>
      <c r="S286" s="13"/>
      <c r="T286" s="13"/>
      <c r="U286" s="13"/>
      <c r="V286" s="13"/>
    </row>
    <row r="287" spans="1:22" x14ac:dyDescent="0.25">
      <c r="C287" s="8"/>
      <c r="D287" s="8"/>
      <c r="E287" s="8"/>
      <c r="G287" s="8"/>
      <c r="H287" s="8"/>
      <c r="J287" s="9">
        <f>SUM(I285:I286)</f>
        <v>521</v>
      </c>
      <c r="K287" s="9">
        <f>IF(J287&lt;0,$I$296,$I$297)</f>
        <v>1024.4699545804308</v>
      </c>
      <c r="L287" s="9">
        <f>IF(J287&gt;0,(J287*K287)/2000,0)</f>
        <v>266.87442316820221</v>
      </c>
      <c r="M287" s="9">
        <f>IF(J287&lt;0,(J287*K287)/2000,0)</f>
        <v>0</v>
      </c>
      <c r="R287" s="12"/>
      <c r="S287" s="13"/>
      <c r="T287" s="13"/>
      <c r="U287" s="13"/>
      <c r="V287" s="13"/>
    </row>
    <row r="288" spans="1:22" x14ac:dyDescent="0.25">
      <c r="H288" s="57"/>
      <c r="I288" s="58">
        <f>SUM(I51:I286)</f>
        <v>5441422.04</v>
      </c>
      <c r="J288" s="58"/>
      <c r="K288" s="58"/>
      <c r="L288" s="58">
        <f>SUM(L51:L286)</f>
        <v>2892785.5865386161</v>
      </c>
      <c r="M288" s="58">
        <f>SUM(M51:M286)</f>
        <v>-84025.661920675324</v>
      </c>
      <c r="N288" s="37" t="s">
        <v>334</v>
      </c>
    </row>
    <row r="289" spans="8:22" x14ac:dyDescent="0.25">
      <c r="I289" s="7"/>
      <c r="J289" s="7"/>
      <c r="K289" s="7"/>
      <c r="L289" s="7"/>
      <c r="M289" s="7"/>
      <c r="N289" s="7"/>
      <c r="O289" s="7"/>
    </row>
    <row r="290" spans="8:22" x14ac:dyDescent="0.25">
      <c r="H290" s="57" t="s">
        <v>364</v>
      </c>
      <c r="I290" s="58">
        <f>L288</f>
        <v>2892785.5865386161</v>
      </c>
      <c r="J290" s="58"/>
      <c r="K290" s="58" t="s">
        <v>325</v>
      </c>
      <c r="L290" s="58"/>
    </row>
    <row r="291" spans="8:22" s="26" customFormat="1" x14ac:dyDescent="0.25">
      <c r="H291" s="57" t="s">
        <v>365</v>
      </c>
      <c r="I291" s="58">
        <f>M288</f>
        <v>-84025.661920675324</v>
      </c>
      <c r="J291" s="58"/>
      <c r="K291" s="58" t="s">
        <v>325</v>
      </c>
      <c r="L291" s="58"/>
      <c r="M291" s="9"/>
      <c r="N291" s="9"/>
      <c r="O291" s="9"/>
      <c r="P291" s="10"/>
      <c r="Q291" s="62"/>
      <c r="R291" s="63"/>
      <c r="S291" s="64"/>
      <c r="T291" s="64"/>
      <c r="U291" s="64"/>
      <c r="V291" s="64"/>
    </row>
    <row r="292" spans="8:22" x14ac:dyDescent="0.25">
      <c r="H292" s="57" t="s">
        <v>366</v>
      </c>
      <c r="I292" s="58">
        <f>(I288*I297)/2000</f>
        <v>2787286.6950858776</v>
      </c>
      <c r="J292" s="58"/>
      <c r="K292" s="58"/>
      <c r="L292" s="59"/>
    </row>
    <row r="293" spans="8:22" x14ac:dyDescent="0.25">
      <c r="H293" s="61"/>
      <c r="I293" s="10"/>
      <c r="J293" s="10"/>
      <c r="K293" s="10"/>
      <c r="L293" s="26"/>
    </row>
    <row r="294" spans="8:22" x14ac:dyDescent="0.25">
      <c r="H294" s="60" t="s">
        <v>368</v>
      </c>
      <c r="I294" s="32">
        <f>(I290+I291)-I292</f>
        <v>21473.229532063007</v>
      </c>
      <c r="J294" s="32"/>
      <c r="K294" s="32" t="s">
        <v>325</v>
      </c>
      <c r="L294" s="32"/>
      <c r="N294" s="10"/>
      <c r="O294" s="10"/>
    </row>
    <row r="295" spans="8:22" x14ac:dyDescent="0.25">
      <c r="H295" s="61"/>
      <c r="I295" s="10"/>
      <c r="J295" s="10"/>
      <c r="K295" s="10"/>
      <c r="L295" s="10"/>
      <c r="M295" s="10"/>
    </row>
    <row r="296" spans="8:22" x14ac:dyDescent="0.25">
      <c r="H296" s="7" t="s">
        <v>353</v>
      </c>
      <c r="I296" s="9">
        <f>N49</f>
        <v>813.89063217736737</v>
      </c>
      <c r="M296" s="37"/>
    </row>
    <row r="297" spans="8:22" x14ac:dyDescent="0.25">
      <c r="H297" s="7" t="s">
        <v>331</v>
      </c>
      <c r="I297" s="9">
        <v>1024.4699545804308</v>
      </c>
    </row>
    <row r="299" spans="8:22" x14ac:dyDescent="0.25">
      <c r="H299" s="7" t="s">
        <v>360</v>
      </c>
      <c r="I299" s="9">
        <f>SUMIF(I51:I286,"&lt;0",I51:I286)</f>
        <v>-6340438</v>
      </c>
    </row>
    <row r="300" spans="8:22" x14ac:dyDescent="0.25">
      <c r="H300" s="7" t="s">
        <v>358</v>
      </c>
      <c r="I300" s="9">
        <f>SUMIF(I51:I286,"&gt;0",I51:I286)</f>
        <v>11781860.039999999</v>
      </c>
    </row>
    <row r="303" spans="8:22" x14ac:dyDescent="0.25">
      <c r="H303" s="7" t="s">
        <v>326</v>
      </c>
    </row>
    <row r="304" spans="8:22" x14ac:dyDescent="0.25">
      <c r="H304" s="7" t="s">
        <v>327</v>
      </c>
    </row>
    <row r="305" spans="8:8" x14ac:dyDescent="0.25">
      <c r="H305" s="7" t="s">
        <v>328</v>
      </c>
    </row>
  </sheetData>
  <sortState ref="A50:V206">
    <sortCondition ref="C50:C206"/>
    <sortCondition ref="I50:I206"/>
    <sortCondition ref="A50:A20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6"/>
  <sheetViews>
    <sheetView topLeftCell="F1" workbookViewId="0">
      <pane ySplit="2085" topLeftCell="A248" activePane="bottomLeft"/>
      <selection activeCell="J2" sqref="J2:M2"/>
      <selection pane="bottomLeft" activeCell="H70" sqref="H70"/>
    </sheetView>
  </sheetViews>
  <sheetFormatPr defaultRowHeight="12.75" x14ac:dyDescent="0.25"/>
  <cols>
    <col min="1" max="2" width="9.28515625" style="7" bestFit="1" customWidth="1"/>
    <col min="3" max="3" width="34" style="7" customWidth="1"/>
    <col min="4" max="5" width="19.140625" style="7" customWidth="1"/>
    <col min="6" max="6" width="13.7109375" style="7" customWidth="1"/>
    <col min="7" max="7" width="16.28515625" style="7" customWidth="1"/>
    <col min="8" max="8" width="34" style="7" customWidth="1"/>
    <col min="9" max="10" width="21.85546875" style="9" customWidth="1"/>
    <col min="11" max="11" width="12.42578125" style="9" bestFit="1" customWidth="1"/>
    <col min="12" max="12" width="12.5703125" style="9" customWidth="1"/>
    <col min="13" max="16" width="12.42578125" style="9" customWidth="1"/>
    <col min="17" max="17" width="15.140625" style="11" customWidth="1"/>
    <col min="18" max="18" width="14.28515625" style="20" customWidth="1"/>
    <col min="19" max="19" width="13.5703125" style="22" bestFit="1" customWidth="1"/>
    <col min="20" max="20" width="13.7109375" style="22" bestFit="1" customWidth="1"/>
    <col min="21" max="22" width="10.7109375" style="22" customWidth="1"/>
    <col min="23" max="16384" width="9.140625" style="7"/>
  </cols>
  <sheetData>
    <row r="1" spans="1:23" x14ac:dyDescent="0.25">
      <c r="K1" s="37" t="s">
        <v>321</v>
      </c>
      <c r="N1" s="37" t="s">
        <v>322</v>
      </c>
    </row>
    <row r="2" spans="1:23" s="1" customFormat="1" ht="66.7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2</v>
      </c>
      <c r="I2" s="3" t="s">
        <v>7</v>
      </c>
      <c r="J2" s="3" t="s">
        <v>367</v>
      </c>
      <c r="K2" s="4" t="s">
        <v>8</v>
      </c>
      <c r="L2" s="4" t="s">
        <v>362</v>
      </c>
      <c r="M2" s="4" t="s">
        <v>363</v>
      </c>
      <c r="N2" s="4"/>
      <c r="O2" s="4"/>
      <c r="P2" s="4"/>
      <c r="Q2" s="1" t="s">
        <v>11</v>
      </c>
      <c r="R2" s="5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2" t="s">
        <v>17</v>
      </c>
    </row>
    <row r="3" spans="1:23" x14ac:dyDescent="0.25">
      <c r="A3" s="7">
        <v>2209</v>
      </c>
      <c r="B3" s="7">
        <v>2012</v>
      </c>
      <c r="C3" s="8" t="s">
        <v>18</v>
      </c>
      <c r="D3" s="8" t="s">
        <v>19</v>
      </c>
      <c r="E3" s="8" t="s">
        <v>20</v>
      </c>
      <c r="F3" s="7" t="s">
        <v>21</v>
      </c>
      <c r="G3" s="8" t="s">
        <v>22</v>
      </c>
      <c r="H3" s="8" t="s">
        <v>18</v>
      </c>
      <c r="I3" s="9">
        <v>49582.500999999997</v>
      </c>
      <c r="K3" s="10">
        <v>0</v>
      </c>
      <c r="L3" s="10">
        <v>0</v>
      </c>
      <c r="M3" s="10"/>
      <c r="N3" s="10"/>
      <c r="O3" s="10"/>
      <c r="P3" s="10"/>
      <c r="Q3" s="11" t="s">
        <v>23</v>
      </c>
      <c r="R3" s="12"/>
      <c r="S3" s="13"/>
      <c r="T3" s="13"/>
      <c r="U3" s="13"/>
      <c r="V3" s="13"/>
    </row>
    <row r="4" spans="1:23" x14ac:dyDescent="0.25">
      <c r="A4" s="7">
        <v>2210</v>
      </c>
      <c r="B4" s="7">
        <v>2012</v>
      </c>
      <c r="C4" s="8" t="s">
        <v>24</v>
      </c>
      <c r="D4" s="8" t="s">
        <v>19</v>
      </c>
      <c r="E4" s="8" t="s">
        <v>20</v>
      </c>
      <c r="F4" s="7" t="s">
        <v>21</v>
      </c>
      <c r="G4" s="8" t="s">
        <v>22</v>
      </c>
      <c r="H4" s="8" t="s">
        <v>24</v>
      </c>
      <c r="I4" s="9">
        <v>349273.41600000003</v>
      </c>
      <c r="K4" s="10">
        <v>0</v>
      </c>
      <c r="L4" s="10">
        <v>0</v>
      </c>
      <c r="M4" s="10"/>
      <c r="N4" s="10"/>
      <c r="O4" s="10"/>
      <c r="P4" s="10"/>
      <c r="Q4" s="11" t="s">
        <v>23</v>
      </c>
      <c r="R4" s="12"/>
      <c r="S4" s="13"/>
      <c r="T4" s="13"/>
      <c r="U4" s="13"/>
      <c r="V4" s="13"/>
    </row>
    <row r="5" spans="1:23" x14ac:dyDescent="0.25">
      <c r="A5" s="7">
        <v>2211</v>
      </c>
      <c r="B5" s="7">
        <v>2012</v>
      </c>
      <c r="C5" s="8" t="s">
        <v>25</v>
      </c>
      <c r="D5" s="8" t="s">
        <v>19</v>
      </c>
      <c r="E5" s="8" t="s">
        <v>20</v>
      </c>
      <c r="F5" s="7" t="s">
        <v>21</v>
      </c>
      <c r="G5" s="8" t="s">
        <v>22</v>
      </c>
      <c r="H5" s="8" t="s">
        <v>25</v>
      </c>
      <c r="I5" s="9">
        <v>-1203.3699999999999</v>
      </c>
      <c r="K5" s="10">
        <v>0</v>
      </c>
      <c r="L5" s="10">
        <v>0</v>
      </c>
      <c r="M5" s="10"/>
      <c r="N5" s="10"/>
      <c r="O5" s="10"/>
      <c r="P5" s="10"/>
      <c r="Q5" s="11" t="s">
        <v>23</v>
      </c>
      <c r="R5" s="12"/>
      <c r="S5" s="13"/>
      <c r="T5" s="13"/>
      <c r="U5" s="13"/>
      <c r="V5" s="13"/>
    </row>
    <row r="6" spans="1:23" x14ac:dyDescent="0.25">
      <c r="A6" s="7">
        <v>2212</v>
      </c>
      <c r="B6" s="7">
        <v>2012</v>
      </c>
      <c r="C6" s="8" t="s">
        <v>26</v>
      </c>
      <c r="D6" s="8" t="s">
        <v>19</v>
      </c>
      <c r="E6" s="8" t="s">
        <v>20</v>
      </c>
      <c r="F6" s="7" t="s">
        <v>21</v>
      </c>
      <c r="G6" s="8" t="s">
        <v>22</v>
      </c>
      <c r="H6" s="8" t="s">
        <v>26</v>
      </c>
      <c r="I6" s="9">
        <v>-636.02</v>
      </c>
      <c r="K6" s="10">
        <v>0</v>
      </c>
      <c r="L6" s="10">
        <v>0</v>
      </c>
      <c r="M6" s="10"/>
      <c r="N6" s="10"/>
      <c r="O6" s="10"/>
      <c r="P6" s="10"/>
      <c r="Q6" s="11" t="s">
        <v>23</v>
      </c>
      <c r="R6" s="12"/>
      <c r="S6" s="13"/>
      <c r="T6" s="13"/>
      <c r="U6" s="13"/>
      <c r="V6" s="13"/>
    </row>
    <row r="7" spans="1:23" x14ac:dyDescent="0.25">
      <c r="A7" s="7">
        <v>2214</v>
      </c>
      <c r="B7" s="7">
        <v>2012</v>
      </c>
      <c r="C7" s="8" t="s">
        <v>27</v>
      </c>
      <c r="D7" s="8" t="s">
        <v>19</v>
      </c>
      <c r="E7" s="8" t="s">
        <v>20</v>
      </c>
      <c r="F7" s="7" t="s">
        <v>21</v>
      </c>
      <c r="G7" s="8" t="s">
        <v>22</v>
      </c>
      <c r="H7" s="8" t="s">
        <v>27</v>
      </c>
      <c r="I7" s="9">
        <v>349723.13699999999</v>
      </c>
      <c r="K7" s="10">
        <v>0</v>
      </c>
      <c r="L7" s="10">
        <v>0</v>
      </c>
      <c r="M7" s="10"/>
      <c r="N7" s="10"/>
      <c r="O7" s="10"/>
      <c r="P7" s="10"/>
      <c r="Q7" s="11" t="s">
        <v>23</v>
      </c>
      <c r="R7" s="12"/>
      <c r="S7" s="13"/>
      <c r="T7" s="13"/>
      <c r="U7" s="13"/>
      <c r="V7" s="13"/>
    </row>
    <row r="8" spans="1:23" x14ac:dyDescent="0.2">
      <c r="A8" s="7">
        <v>2217</v>
      </c>
      <c r="B8" s="7">
        <v>2012</v>
      </c>
      <c r="C8" s="8" t="s">
        <v>55</v>
      </c>
      <c r="D8" s="8" t="s">
        <v>56</v>
      </c>
      <c r="E8" s="8" t="s">
        <v>20</v>
      </c>
      <c r="F8" s="7" t="s">
        <v>57</v>
      </c>
      <c r="G8" s="8" t="s">
        <v>22</v>
      </c>
      <c r="H8" s="8" t="s">
        <v>55</v>
      </c>
      <c r="I8" s="9">
        <v>1424335.0120000001</v>
      </c>
      <c r="K8" s="9">
        <v>2349.8257362489862</v>
      </c>
      <c r="L8" s="9">
        <v>1673469.5341190542</v>
      </c>
      <c r="M8" s="9">
        <v>1518146.452425</v>
      </c>
      <c r="Q8" s="14"/>
      <c r="R8" s="12"/>
      <c r="S8" s="13"/>
      <c r="T8" s="13"/>
      <c r="U8" s="13"/>
      <c r="V8" s="13"/>
      <c r="W8" s="7" t="s">
        <v>62</v>
      </c>
    </row>
    <row r="9" spans="1:23" x14ac:dyDescent="0.2">
      <c r="A9" s="7">
        <v>2218</v>
      </c>
      <c r="B9" s="7">
        <v>2012</v>
      </c>
      <c r="C9" s="8" t="s">
        <v>63</v>
      </c>
      <c r="D9" s="8" t="s">
        <v>56</v>
      </c>
      <c r="E9" s="8" t="s">
        <v>20</v>
      </c>
      <c r="F9" s="7" t="s">
        <v>57</v>
      </c>
      <c r="G9" s="8" t="s">
        <v>22</v>
      </c>
      <c r="H9" s="8" t="s">
        <v>63</v>
      </c>
      <c r="I9" s="9">
        <v>2385189</v>
      </c>
      <c r="K9" s="9">
        <v>2393.7645012833036</v>
      </c>
      <c r="L9" s="9">
        <v>2854790.3785257111</v>
      </c>
      <c r="M9" s="9">
        <v>2589822.997798</v>
      </c>
      <c r="Q9" s="14"/>
      <c r="R9" s="12"/>
      <c r="S9" s="13"/>
      <c r="T9" s="13"/>
      <c r="U9" s="13"/>
      <c r="V9" s="13"/>
      <c r="W9" s="7" t="s">
        <v>62</v>
      </c>
    </row>
    <row r="10" spans="1:23" x14ac:dyDescent="0.25">
      <c r="A10" s="7">
        <v>2220</v>
      </c>
      <c r="B10" s="7">
        <v>2012</v>
      </c>
      <c r="C10" s="8" t="s">
        <v>40</v>
      </c>
      <c r="D10" s="8" t="s">
        <v>56</v>
      </c>
      <c r="E10" s="8" t="s">
        <v>20</v>
      </c>
      <c r="F10" s="7" t="s">
        <v>41</v>
      </c>
      <c r="G10" s="8" t="s">
        <v>22</v>
      </c>
      <c r="H10" s="8" t="s">
        <v>40</v>
      </c>
      <c r="I10" s="9">
        <v>108457.06999999999</v>
      </c>
      <c r="K10" s="9">
        <v>1049.4122071397105</v>
      </c>
      <c r="L10" s="9">
        <v>56908.086604303033</v>
      </c>
      <c r="M10" s="9">
        <v>51626.162312</v>
      </c>
      <c r="R10" s="12"/>
      <c r="S10" s="13"/>
      <c r="T10" s="13"/>
      <c r="U10" s="13"/>
      <c r="V10" s="13"/>
      <c r="W10" s="7" t="s">
        <v>35</v>
      </c>
    </row>
    <row r="11" spans="1:23" x14ac:dyDescent="0.25">
      <c r="A11" s="7">
        <v>2221</v>
      </c>
      <c r="B11" s="7">
        <v>2012</v>
      </c>
      <c r="C11" s="8" t="s">
        <v>42</v>
      </c>
      <c r="D11" s="8" t="s">
        <v>56</v>
      </c>
      <c r="E11" s="8" t="s">
        <v>20</v>
      </c>
      <c r="F11" s="7" t="s">
        <v>41</v>
      </c>
      <c r="G11" s="8" t="s">
        <v>22</v>
      </c>
      <c r="H11" s="8" t="s">
        <v>42</v>
      </c>
      <c r="I11" s="9">
        <v>1607.07</v>
      </c>
      <c r="K11" s="9">
        <v>19630.897386131426</v>
      </c>
      <c r="L11" s="9">
        <v>15774.113131165115</v>
      </c>
      <c r="M11" s="9">
        <v>14310.038755999998</v>
      </c>
      <c r="R11" s="12"/>
      <c r="S11" s="13"/>
      <c r="T11" s="13"/>
      <c r="U11" s="13"/>
      <c r="V11" s="13"/>
      <c r="W11" s="7" t="s">
        <v>35</v>
      </c>
    </row>
    <row r="12" spans="1:23" x14ac:dyDescent="0.25">
      <c r="A12" s="7">
        <v>2222</v>
      </c>
      <c r="B12" s="7">
        <v>2012</v>
      </c>
      <c r="C12" s="8" t="s">
        <v>43</v>
      </c>
      <c r="D12" s="8" t="s">
        <v>56</v>
      </c>
      <c r="E12" s="8" t="s">
        <v>20</v>
      </c>
      <c r="F12" s="7" t="s">
        <v>41</v>
      </c>
      <c r="G12" s="8" t="s">
        <v>22</v>
      </c>
      <c r="H12" s="8" t="s">
        <v>43</v>
      </c>
      <c r="I12" s="9">
        <v>175177.486</v>
      </c>
      <c r="K12" s="9">
        <v>1749.2870770111949</v>
      </c>
      <c r="L12" s="9">
        <v>153217.85622155474</v>
      </c>
      <c r="M12" s="9">
        <v>138996.94026600002</v>
      </c>
      <c r="R12" s="12"/>
      <c r="S12" s="13"/>
      <c r="T12" s="13"/>
      <c r="U12" s="13"/>
      <c r="V12" s="13"/>
      <c r="W12" s="7" t="s">
        <v>35</v>
      </c>
    </row>
    <row r="13" spans="1:23" x14ac:dyDescent="0.25">
      <c r="A13" s="7">
        <v>2223</v>
      </c>
      <c r="B13" s="7">
        <v>2012</v>
      </c>
      <c r="C13" s="8" t="s">
        <v>47</v>
      </c>
      <c r="D13" s="8" t="s">
        <v>56</v>
      </c>
      <c r="E13" s="8" t="s">
        <v>20</v>
      </c>
      <c r="F13" s="7" t="s">
        <v>41</v>
      </c>
      <c r="G13" s="8" t="s">
        <v>22</v>
      </c>
      <c r="H13" s="8" t="s">
        <v>47</v>
      </c>
      <c r="I13" s="9">
        <v>909496.56500000006</v>
      </c>
      <c r="K13" s="9">
        <v>788.66119728262413</v>
      </c>
      <c r="L13" s="9">
        <v>358642.32493866701</v>
      </c>
      <c r="M13" s="9">
        <v>325354.93607399997</v>
      </c>
      <c r="R13" s="12"/>
      <c r="S13" s="13"/>
      <c r="T13" s="13"/>
      <c r="U13" s="13"/>
      <c r="V13" s="13"/>
      <c r="W13" s="7" t="s">
        <v>35</v>
      </c>
    </row>
    <row r="14" spans="1:23" x14ac:dyDescent="0.25">
      <c r="A14" s="7">
        <v>2224</v>
      </c>
      <c r="B14" s="7">
        <v>2012</v>
      </c>
      <c r="C14" s="8" t="s">
        <v>51</v>
      </c>
      <c r="D14" s="8" t="s">
        <v>56</v>
      </c>
      <c r="E14" s="8" t="s">
        <v>20</v>
      </c>
      <c r="F14" s="7" t="s">
        <v>41</v>
      </c>
      <c r="G14" s="8" t="s">
        <v>22</v>
      </c>
      <c r="H14" s="8" t="s">
        <v>51</v>
      </c>
      <c r="I14" s="9">
        <v>1098069.3709999998</v>
      </c>
      <c r="K14" s="9">
        <v>870.20470928410623</v>
      </c>
      <c r="L14" s="9">
        <v>477772.5688824181</v>
      </c>
      <c r="M14" s="9">
        <v>433428.10593600001</v>
      </c>
      <c r="R14" s="12"/>
      <c r="S14" s="13"/>
      <c r="T14" s="13"/>
      <c r="U14" s="13"/>
      <c r="V14" s="13"/>
      <c r="W14" s="7" t="s">
        <v>35</v>
      </c>
    </row>
    <row r="15" spans="1:23" x14ac:dyDescent="0.25">
      <c r="A15" s="7">
        <v>2225</v>
      </c>
      <c r="B15" s="7">
        <v>2012</v>
      </c>
      <c r="C15" s="8" t="s">
        <v>52</v>
      </c>
      <c r="D15" s="8" t="s">
        <v>56</v>
      </c>
      <c r="E15" s="8" t="s">
        <v>20</v>
      </c>
      <c r="F15" s="7" t="s">
        <v>41</v>
      </c>
      <c r="G15" s="8" t="s">
        <v>22</v>
      </c>
      <c r="H15" s="8" t="s">
        <v>52</v>
      </c>
      <c r="I15" s="9">
        <v>223749.87400000001</v>
      </c>
      <c r="K15" s="9">
        <v>1049.718162234019</v>
      </c>
      <c r="L15" s="9">
        <v>117437.15326768665</v>
      </c>
      <c r="M15" s="9">
        <v>106537.223404</v>
      </c>
      <c r="R15" s="12"/>
      <c r="S15" s="13"/>
      <c r="T15" s="13"/>
      <c r="U15" s="13"/>
      <c r="V15" s="13"/>
      <c r="W15" s="7" t="s">
        <v>35</v>
      </c>
    </row>
    <row r="16" spans="1:23" x14ac:dyDescent="0.25">
      <c r="A16" s="7">
        <v>2228</v>
      </c>
      <c r="B16" s="7">
        <v>2012</v>
      </c>
      <c r="C16" s="8" t="s">
        <v>28</v>
      </c>
      <c r="D16" s="8" t="s">
        <v>29</v>
      </c>
      <c r="E16" s="8" t="s">
        <v>20</v>
      </c>
      <c r="F16" s="7" t="s">
        <v>30</v>
      </c>
      <c r="G16" s="8" t="s">
        <v>22</v>
      </c>
      <c r="H16" s="8" t="s">
        <v>28</v>
      </c>
      <c r="I16" s="9">
        <v>298.26</v>
      </c>
      <c r="K16" s="9">
        <v>72576.7303584982</v>
      </c>
      <c r="L16" s="9">
        <v>10823.367798362837</v>
      </c>
      <c r="M16" s="9">
        <v>9818.7968716295454</v>
      </c>
      <c r="R16" s="12"/>
      <c r="S16" s="13"/>
      <c r="T16" s="13"/>
      <c r="U16" s="13"/>
      <c r="V16" s="13"/>
      <c r="W16" s="7" t="s">
        <v>35</v>
      </c>
    </row>
    <row r="17" spans="1:23" x14ac:dyDescent="0.25">
      <c r="A17" s="7">
        <v>2233</v>
      </c>
      <c r="B17" s="7">
        <v>2012</v>
      </c>
      <c r="C17" s="8" t="s">
        <v>44</v>
      </c>
      <c r="D17" s="8" t="s">
        <v>29</v>
      </c>
      <c r="E17" s="8" t="s">
        <v>20</v>
      </c>
      <c r="F17" s="7" t="s">
        <v>41</v>
      </c>
      <c r="G17" s="8" t="s">
        <v>22</v>
      </c>
      <c r="H17" s="8" t="s">
        <v>44</v>
      </c>
      <c r="I17" s="9">
        <v>17192.718000000001</v>
      </c>
      <c r="K17" s="9">
        <v>14670.939396443593</v>
      </c>
      <c r="L17" s="9">
        <v>126116.66191907245</v>
      </c>
      <c r="M17" s="9">
        <v>114411.1434241992</v>
      </c>
      <c r="R17" s="12"/>
      <c r="S17" s="13"/>
      <c r="T17" s="13"/>
      <c r="U17" s="13"/>
      <c r="V17" s="13"/>
      <c r="W17" s="7" t="s">
        <v>35</v>
      </c>
    </row>
    <row r="18" spans="1:23" x14ac:dyDescent="0.25">
      <c r="A18" s="7">
        <v>2234</v>
      </c>
      <c r="B18" s="7">
        <v>2012</v>
      </c>
      <c r="C18" s="8" t="s">
        <v>45</v>
      </c>
      <c r="D18" s="8" t="s">
        <v>29</v>
      </c>
      <c r="E18" s="8" t="s">
        <v>20</v>
      </c>
      <c r="F18" s="7" t="s">
        <v>41</v>
      </c>
      <c r="G18" s="8" t="s">
        <v>22</v>
      </c>
      <c r="H18" s="8" t="s">
        <v>45</v>
      </c>
      <c r="I18" s="9">
        <v>25360</v>
      </c>
      <c r="K18" s="9">
        <v>1266.8699948920128</v>
      </c>
      <c r="L18" s="9">
        <v>16063.91153523072</v>
      </c>
      <c r="M18" s="9">
        <v>14572.93952</v>
      </c>
      <c r="R18" s="12"/>
      <c r="S18" s="13"/>
      <c r="T18" s="13"/>
      <c r="U18" s="13"/>
      <c r="V18" s="13"/>
      <c r="W18" s="7" t="s">
        <v>35</v>
      </c>
    </row>
    <row r="19" spans="1:23" x14ac:dyDescent="0.25">
      <c r="A19" s="7">
        <v>2235</v>
      </c>
      <c r="B19" s="7">
        <v>2012</v>
      </c>
      <c r="C19" s="8" t="s">
        <v>46</v>
      </c>
      <c r="D19" s="8" t="s">
        <v>29</v>
      </c>
      <c r="E19" s="8" t="s">
        <v>20</v>
      </c>
      <c r="F19" s="7" t="s">
        <v>41</v>
      </c>
      <c r="G19" s="8" t="s">
        <v>22</v>
      </c>
      <c r="H19" s="8" t="s">
        <v>46</v>
      </c>
      <c r="I19" s="9">
        <v>31650.31</v>
      </c>
      <c r="K19" s="9">
        <v>2994.5387814226269</v>
      </c>
      <c r="L19" s="9">
        <v>47389.040369524198</v>
      </c>
      <c r="M19" s="9">
        <v>42990.626392664315</v>
      </c>
      <c r="R19" s="12"/>
      <c r="S19" s="13"/>
      <c r="T19" s="13"/>
      <c r="U19" s="13"/>
      <c r="V19" s="13"/>
      <c r="W19" s="7" t="s">
        <v>35</v>
      </c>
    </row>
    <row r="20" spans="1:23" x14ac:dyDescent="0.25">
      <c r="A20" s="7">
        <v>2237</v>
      </c>
      <c r="B20" s="7">
        <v>2012</v>
      </c>
      <c r="C20" s="8" t="s">
        <v>48</v>
      </c>
      <c r="D20" s="8" t="s">
        <v>29</v>
      </c>
      <c r="E20" s="8" t="s">
        <v>20</v>
      </c>
      <c r="F20" s="7" t="s">
        <v>21</v>
      </c>
      <c r="G20" s="8" t="s">
        <v>22</v>
      </c>
      <c r="H20" s="8" t="s">
        <v>48</v>
      </c>
      <c r="I20" s="9">
        <v>430639.962</v>
      </c>
      <c r="K20" s="10">
        <v>0</v>
      </c>
      <c r="L20" s="10">
        <v>0</v>
      </c>
      <c r="M20" s="10"/>
      <c r="N20" s="10"/>
      <c r="O20" s="10"/>
      <c r="P20" s="10"/>
      <c r="Q20" s="11" t="s">
        <v>49</v>
      </c>
      <c r="R20" s="12"/>
      <c r="S20" s="13"/>
      <c r="T20" s="13"/>
      <c r="U20" s="13"/>
      <c r="V20" s="13"/>
    </row>
    <row r="21" spans="1:23" x14ac:dyDescent="0.25">
      <c r="A21" s="7">
        <v>2238</v>
      </c>
      <c r="B21" s="7">
        <v>2012</v>
      </c>
      <c r="C21" s="8" t="s">
        <v>50</v>
      </c>
      <c r="D21" s="8" t="s">
        <v>29</v>
      </c>
      <c r="E21" s="8" t="s">
        <v>20</v>
      </c>
      <c r="F21" s="7" t="s">
        <v>21</v>
      </c>
      <c r="G21" s="8" t="s">
        <v>22</v>
      </c>
      <c r="H21" s="8" t="s">
        <v>50</v>
      </c>
      <c r="I21" s="9">
        <v>714783.17700000003</v>
      </c>
      <c r="K21" s="10">
        <v>0</v>
      </c>
      <c r="L21" s="10">
        <v>0</v>
      </c>
      <c r="M21" s="10"/>
      <c r="N21" s="10"/>
      <c r="O21" s="10"/>
      <c r="P21" s="10"/>
      <c r="Q21" s="11" t="s">
        <v>49</v>
      </c>
      <c r="R21" s="12"/>
      <c r="S21" s="13"/>
      <c r="T21" s="13"/>
      <c r="U21" s="13"/>
      <c r="V21" s="13"/>
    </row>
    <row r="22" spans="1:23" x14ac:dyDescent="0.25">
      <c r="A22" s="7">
        <v>2245</v>
      </c>
      <c r="B22" s="7">
        <v>2012</v>
      </c>
      <c r="C22" s="8" t="s">
        <v>53</v>
      </c>
      <c r="D22" s="8" t="s">
        <v>29</v>
      </c>
      <c r="E22" s="8" t="s">
        <v>20</v>
      </c>
      <c r="F22" s="7" t="s">
        <v>41</v>
      </c>
      <c r="G22" s="8" t="s">
        <v>22</v>
      </c>
      <c r="H22" s="8" t="s">
        <v>53</v>
      </c>
      <c r="I22" s="9">
        <v>29277.7</v>
      </c>
      <c r="K22" s="9">
        <v>5720.0200830619897</v>
      </c>
      <c r="L22" s="9">
        <v>83734.515992932007</v>
      </c>
      <c r="M22" s="9">
        <v>75962.696546557185</v>
      </c>
      <c r="R22" s="12"/>
      <c r="S22" s="13"/>
      <c r="T22" s="13"/>
      <c r="U22" s="13"/>
      <c r="V22" s="13"/>
      <c r="W22" s="7" t="s">
        <v>35</v>
      </c>
    </row>
    <row r="23" spans="1:23" x14ac:dyDescent="0.25">
      <c r="A23" s="7">
        <v>2246</v>
      </c>
      <c r="B23" s="7">
        <v>2012</v>
      </c>
      <c r="C23" s="8" t="s">
        <v>54</v>
      </c>
      <c r="D23" s="8" t="s">
        <v>29</v>
      </c>
      <c r="E23" s="8" t="s">
        <v>20</v>
      </c>
      <c r="F23" s="7" t="s">
        <v>21</v>
      </c>
      <c r="G23" s="8" t="s">
        <v>22</v>
      </c>
      <c r="H23" s="8" t="s">
        <v>54</v>
      </c>
      <c r="I23" s="9">
        <v>677389.93</v>
      </c>
      <c r="K23" s="10">
        <v>0</v>
      </c>
      <c r="L23" s="10">
        <v>0</v>
      </c>
      <c r="M23" s="10"/>
      <c r="N23" s="10"/>
      <c r="O23" s="10"/>
      <c r="P23" s="10"/>
      <c r="Q23" s="11" t="s">
        <v>49</v>
      </c>
      <c r="R23" s="12"/>
      <c r="S23" s="13"/>
      <c r="T23" s="13"/>
      <c r="U23" s="13"/>
      <c r="V23" s="13"/>
    </row>
    <row r="24" spans="1:23" s="49" customFormat="1" x14ac:dyDescent="0.25">
      <c r="C24" s="50"/>
      <c r="D24" s="50"/>
      <c r="E24" s="50"/>
      <c r="G24" s="50"/>
      <c r="H24" s="51" t="s">
        <v>323</v>
      </c>
      <c r="I24" s="52">
        <f>SUM(I3:I23)</f>
        <v>8999413.1689999998</v>
      </c>
      <c r="J24" s="52"/>
      <c r="K24" s="52"/>
      <c r="L24" s="52">
        <f>SUM(L3:L23)</f>
        <v>5992139.5133056818</v>
      </c>
      <c r="M24" s="53" t="s">
        <v>324</v>
      </c>
      <c r="N24" s="52">
        <f>(L24*2000)/I24</f>
        <v>1331.6733882041597</v>
      </c>
      <c r="O24" s="52"/>
      <c r="P24" s="52"/>
      <c r="Q24" s="54"/>
      <c r="R24" s="55"/>
      <c r="S24" s="56"/>
      <c r="T24" s="56"/>
      <c r="U24" s="56"/>
      <c r="V24" s="56"/>
    </row>
    <row r="25" spans="1:23" x14ac:dyDescent="0.25">
      <c r="C25" s="8"/>
      <c r="D25" s="8"/>
      <c r="E25" s="8"/>
      <c r="G25" s="8"/>
      <c r="H25" s="8"/>
      <c r="K25" s="10"/>
      <c r="L25" s="10"/>
      <c r="M25" s="10"/>
      <c r="N25" s="10"/>
      <c r="O25" s="10"/>
      <c r="P25" s="10"/>
      <c r="R25" s="12"/>
      <c r="S25" s="13"/>
      <c r="T25" s="13"/>
      <c r="U25" s="13"/>
      <c r="V25" s="13"/>
    </row>
    <row r="26" spans="1:23" x14ac:dyDescent="0.25">
      <c r="A26" s="7">
        <v>2248</v>
      </c>
      <c r="B26" s="7">
        <v>2012</v>
      </c>
      <c r="C26" s="8" t="s">
        <v>89</v>
      </c>
      <c r="D26" s="8" t="s">
        <v>90</v>
      </c>
      <c r="E26" s="8" t="s">
        <v>91</v>
      </c>
      <c r="F26" s="7" t="s">
        <v>21</v>
      </c>
      <c r="G26" s="8" t="s">
        <v>22</v>
      </c>
      <c r="H26" s="8" t="s">
        <v>89</v>
      </c>
      <c r="I26" s="9">
        <v>190.13800000000001</v>
      </c>
      <c r="K26" s="10">
        <v>0</v>
      </c>
      <c r="L26" s="10">
        <v>0</v>
      </c>
      <c r="M26" s="10"/>
      <c r="N26" s="10"/>
      <c r="O26" s="10"/>
      <c r="P26" s="10"/>
      <c r="Q26" s="11" t="s">
        <v>49</v>
      </c>
      <c r="R26" s="12"/>
      <c r="S26" s="13"/>
      <c r="T26" s="13"/>
      <c r="U26" s="13"/>
      <c r="V26" s="13"/>
    </row>
    <row r="27" spans="1:23" x14ac:dyDescent="0.25">
      <c r="A27" s="7">
        <v>2249</v>
      </c>
      <c r="B27" s="7">
        <v>2012</v>
      </c>
      <c r="C27" s="8" t="s">
        <v>92</v>
      </c>
      <c r="D27" s="8" t="s">
        <v>90</v>
      </c>
      <c r="E27" s="8" t="s">
        <v>91</v>
      </c>
      <c r="F27" s="7" t="s">
        <v>39</v>
      </c>
      <c r="G27" s="8" t="s">
        <v>22</v>
      </c>
      <c r="H27" s="8" t="s">
        <v>92</v>
      </c>
      <c r="I27" s="9">
        <v>217875</v>
      </c>
      <c r="K27" s="9">
        <v>665.75434897682396</v>
      </c>
      <c r="L27" s="9">
        <v>72525.614391662763</v>
      </c>
      <c r="Q27" s="11" t="s">
        <v>93</v>
      </c>
      <c r="R27" s="12"/>
      <c r="S27" s="13"/>
      <c r="T27" s="13"/>
      <c r="U27" s="13"/>
      <c r="V27" s="13"/>
    </row>
    <row r="28" spans="1:23" x14ac:dyDescent="0.25">
      <c r="A28" s="7">
        <v>2250</v>
      </c>
      <c r="B28" s="7">
        <v>2012</v>
      </c>
      <c r="C28" s="8" t="s">
        <v>94</v>
      </c>
      <c r="D28" s="8" t="s">
        <v>90</v>
      </c>
      <c r="E28" s="8" t="s">
        <v>91</v>
      </c>
      <c r="F28" s="7" t="s">
        <v>39</v>
      </c>
      <c r="G28" s="8" t="s">
        <v>22</v>
      </c>
      <c r="H28" s="8" t="s">
        <v>94</v>
      </c>
      <c r="I28" s="9">
        <v>21416.769</v>
      </c>
      <c r="K28" s="9">
        <v>665.75434897682396</v>
      </c>
      <c r="L28" s="9">
        <v>7129.153551391013</v>
      </c>
      <c r="R28" s="12"/>
      <c r="S28" s="13"/>
      <c r="T28" s="13"/>
      <c r="U28" s="13"/>
      <c r="V28" s="13"/>
    </row>
    <row r="29" spans="1:23" x14ac:dyDescent="0.25">
      <c r="A29" s="7">
        <v>2251</v>
      </c>
      <c r="B29" s="7">
        <v>2012</v>
      </c>
      <c r="C29" s="8" t="s">
        <v>97</v>
      </c>
      <c r="D29" s="8" t="s">
        <v>90</v>
      </c>
      <c r="E29" s="8" t="s">
        <v>91</v>
      </c>
      <c r="F29" s="7" t="s">
        <v>21</v>
      </c>
      <c r="G29" s="8" t="s">
        <v>22</v>
      </c>
      <c r="H29" s="8" t="s">
        <v>97</v>
      </c>
      <c r="I29" s="9">
        <v>11481.12</v>
      </c>
      <c r="K29" s="10">
        <v>0</v>
      </c>
      <c r="L29" s="10">
        <v>0</v>
      </c>
      <c r="M29" s="10"/>
      <c r="N29" s="10"/>
      <c r="O29" s="10"/>
      <c r="P29" s="10"/>
      <c r="Q29" s="11" t="s">
        <v>23</v>
      </c>
      <c r="R29" s="12"/>
      <c r="S29" s="13"/>
      <c r="T29" s="13"/>
      <c r="U29" s="13"/>
      <c r="V29" s="13"/>
    </row>
    <row r="30" spans="1:23" x14ac:dyDescent="0.25">
      <c r="A30" s="7">
        <v>2252</v>
      </c>
      <c r="B30" s="7">
        <v>2012</v>
      </c>
      <c r="C30" s="8" t="s">
        <v>98</v>
      </c>
      <c r="D30" s="8" t="s">
        <v>90</v>
      </c>
      <c r="E30" s="8" t="s">
        <v>91</v>
      </c>
      <c r="F30" s="7" t="s">
        <v>99</v>
      </c>
      <c r="G30" s="8" t="s">
        <v>22</v>
      </c>
      <c r="H30" s="8" t="s">
        <v>98</v>
      </c>
      <c r="I30" s="9">
        <v>-449210</v>
      </c>
      <c r="K30" s="10">
        <v>0</v>
      </c>
      <c r="L30" s="10">
        <v>0</v>
      </c>
      <c r="M30" s="10"/>
      <c r="N30" s="10"/>
      <c r="O30" s="10"/>
      <c r="P30" s="10"/>
      <c r="Q30" s="11" t="s">
        <v>100</v>
      </c>
      <c r="R30" s="12"/>
      <c r="S30" s="13"/>
      <c r="T30" s="13"/>
      <c r="U30" s="13"/>
      <c r="V30" s="13"/>
    </row>
    <row r="31" spans="1:23" x14ac:dyDescent="0.25">
      <c r="A31" s="7">
        <v>2253</v>
      </c>
      <c r="B31" s="7">
        <v>2012</v>
      </c>
      <c r="C31" s="8" t="s">
        <v>69</v>
      </c>
      <c r="D31" s="8" t="s">
        <v>90</v>
      </c>
      <c r="E31" s="8" t="s">
        <v>91</v>
      </c>
      <c r="F31" s="7" t="s">
        <v>21</v>
      </c>
      <c r="G31" s="8" t="s">
        <v>22</v>
      </c>
      <c r="H31" s="8" t="s">
        <v>69</v>
      </c>
      <c r="I31" s="9">
        <v>6832</v>
      </c>
      <c r="K31" s="10">
        <v>0</v>
      </c>
      <c r="L31" s="10">
        <v>0</v>
      </c>
      <c r="M31" s="10"/>
      <c r="N31" s="10"/>
      <c r="O31" s="10"/>
      <c r="P31" s="10"/>
      <c r="Q31" s="11" t="s">
        <v>101</v>
      </c>
      <c r="R31" s="12"/>
      <c r="S31" s="13"/>
      <c r="T31" s="13"/>
      <c r="U31" s="13"/>
      <c r="V31" s="13"/>
    </row>
    <row r="32" spans="1:23" x14ac:dyDescent="0.25">
      <c r="A32" s="7">
        <v>2254</v>
      </c>
      <c r="B32" s="7">
        <v>2012</v>
      </c>
      <c r="C32" s="8" t="s">
        <v>103</v>
      </c>
      <c r="D32" s="8" t="s">
        <v>90</v>
      </c>
      <c r="E32" s="8" t="s">
        <v>91</v>
      </c>
      <c r="F32" s="7" t="s">
        <v>39</v>
      </c>
      <c r="G32" s="8" t="s">
        <v>22</v>
      </c>
      <c r="H32" s="8" t="s">
        <v>103</v>
      </c>
      <c r="I32" s="9">
        <v>400153</v>
      </c>
      <c r="K32" s="9">
        <v>665.75434897682396</v>
      </c>
      <c r="L32" s="9">
        <v>133201.80000306151</v>
      </c>
      <c r="M32" s="10"/>
      <c r="N32" s="10"/>
      <c r="O32" s="10"/>
      <c r="P32" s="10"/>
      <c r="Q32" s="11" t="s">
        <v>104</v>
      </c>
      <c r="R32" s="12"/>
      <c r="S32" s="13"/>
      <c r="T32" s="13"/>
      <c r="U32" s="13"/>
      <c r="V32" s="13"/>
    </row>
    <row r="33" spans="1:23" x14ac:dyDescent="0.25">
      <c r="A33" s="7">
        <v>2255</v>
      </c>
      <c r="B33" s="7">
        <v>2012</v>
      </c>
      <c r="C33" s="8" t="s">
        <v>105</v>
      </c>
      <c r="D33" s="8" t="s">
        <v>90</v>
      </c>
      <c r="E33" s="8" t="s">
        <v>91</v>
      </c>
      <c r="F33" s="7" t="s">
        <v>21</v>
      </c>
      <c r="G33" s="8" t="s">
        <v>22</v>
      </c>
      <c r="H33" s="8" t="s">
        <v>105</v>
      </c>
      <c r="I33" s="9">
        <v>3.48</v>
      </c>
      <c r="K33" s="10">
        <v>0</v>
      </c>
      <c r="L33" s="10">
        <v>0</v>
      </c>
      <c r="M33" s="10"/>
      <c r="N33" s="10"/>
      <c r="O33" s="10"/>
      <c r="P33" s="10"/>
      <c r="Q33" s="11" t="s">
        <v>102</v>
      </c>
      <c r="R33" s="12"/>
      <c r="S33" s="13"/>
      <c r="T33" s="13"/>
      <c r="U33" s="13"/>
      <c r="V33" s="13"/>
    </row>
    <row r="34" spans="1:23" x14ac:dyDescent="0.25">
      <c r="A34" s="7">
        <v>2256</v>
      </c>
      <c r="B34" s="7">
        <v>2012</v>
      </c>
      <c r="C34" s="8" t="s">
        <v>106</v>
      </c>
      <c r="D34" s="8" t="s">
        <v>90</v>
      </c>
      <c r="E34" s="8" t="s">
        <v>91</v>
      </c>
      <c r="F34" s="7" t="s">
        <v>21</v>
      </c>
      <c r="G34" s="8" t="s">
        <v>22</v>
      </c>
      <c r="H34" s="8" t="s">
        <v>106</v>
      </c>
      <c r="I34" s="9">
        <v>2300840</v>
      </c>
      <c r="K34" s="10">
        <v>0</v>
      </c>
      <c r="L34" s="10">
        <v>0</v>
      </c>
      <c r="M34" s="10"/>
      <c r="N34" s="10"/>
      <c r="O34" s="10"/>
      <c r="P34" s="10"/>
      <c r="Q34" s="11" t="s">
        <v>23</v>
      </c>
      <c r="R34" s="12"/>
      <c r="S34" s="13"/>
      <c r="T34" s="13"/>
      <c r="U34" s="13"/>
      <c r="V34" s="13"/>
    </row>
    <row r="35" spans="1:23" x14ac:dyDescent="0.25">
      <c r="A35" s="7">
        <v>2258</v>
      </c>
      <c r="B35" s="7">
        <v>2012</v>
      </c>
      <c r="C35" s="8" t="s">
        <v>107</v>
      </c>
      <c r="D35" s="8" t="s">
        <v>90</v>
      </c>
      <c r="E35" s="8" t="s">
        <v>91</v>
      </c>
      <c r="F35" s="7" t="s">
        <v>21</v>
      </c>
      <c r="G35" s="8" t="s">
        <v>22</v>
      </c>
      <c r="H35" s="8" t="s">
        <v>107</v>
      </c>
      <c r="I35" s="9">
        <v>716417</v>
      </c>
      <c r="K35" s="10">
        <v>0</v>
      </c>
      <c r="L35" s="10">
        <v>0</v>
      </c>
      <c r="M35" s="10"/>
      <c r="N35" s="10"/>
      <c r="O35" s="10"/>
      <c r="P35" s="10"/>
      <c r="Q35" s="11" t="s">
        <v>23</v>
      </c>
      <c r="R35" s="12"/>
      <c r="S35" s="13"/>
      <c r="T35" s="13"/>
      <c r="U35" s="13"/>
      <c r="V35" s="13"/>
    </row>
    <row r="36" spans="1:23" x14ac:dyDescent="0.25">
      <c r="A36" s="7">
        <v>2259</v>
      </c>
      <c r="B36" s="7">
        <v>2012</v>
      </c>
      <c r="C36" s="8" t="s">
        <v>108</v>
      </c>
      <c r="D36" s="8" t="s">
        <v>90</v>
      </c>
      <c r="E36" s="8" t="s">
        <v>91</v>
      </c>
      <c r="F36" s="7" t="s">
        <v>21</v>
      </c>
      <c r="G36" s="8" t="s">
        <v>22</v>
      </c>
      <c r="H36" s="8" t="s">
        <v>108</v>
      </c>
      <c r="I36" s="9">
        <v>-80276</v>
      </c>
      <c r="K36" s="10">
        <v>0</v>
      </c>
      <c r="L36" s="10">
        <v>0</v>
      </c>
      <c r="M36" s="10"/>
      <c r="N36" s="10"/>
      <c r="O36" s="10"/>
      <c r="P36" s="10"/>
      <c r="Q36" s="11" t="s">
        <v>23</v>
      </c>
      <c r="R36" s="12"/>
      <c r="S36" s="13"/>
      <c r="T36" s="13"/>
      <c r="U36" s="13"/>
      <c r="V36" s="13"/>
    </row>
    <row r="37" spans="1:23" x14ac:dyDescent="0.25">
      <c r="A37" s="7">
        <v>2260</v>
      </c>
      <c r="B37" s="7">
        <v>2012</v>
      </c>
      <c r="C37" s="8" t="s">
        <v>110</v>
      </c>
      <c r="D37" s="8" t="s">
        <v>90</v>
      </c>
      <c r="E37" s="8" t="s">
        <v>91</v>
      </c>
      <c r="F37" s="7" t="s">
        <v>21</v>
      </c>
      <c r="G37" s="8" t="s">
        <v>22</v>
      </c>
      <c r="H37" s="8" t="s">
        <v>110</v>
      </c>
      <c r="I37" s="9">
        <v>979910</v>
      </c>
      <c r="K37" s="10">
        <v>0</v>
      </c>
      <c r="L37" s="10">
        <v>0</v>
      </c>
      <c r="M37" s="10"/>
      <c r="N37" s="10"/>
      <c r="O37" s="10"/>
      <c r="P37" s="10"/>
      <c r="Q37" s="11" t="s">
        <v>23</v>
      </c>
      <c r="R37" s="12"/>
      <c r="S37" s="13"/>
      <c r="T37" s="13"/>
      <c r="U37" s="13"/>
      <c r="V37" s="13"/>
    </row>
    <row r="38" spans="1:23" x14ac:dyDescent="0.25">
      <c r="A38" s="7">
        <v>2261</v>
      </c>
      <c r="B38" s="7">
        <v>2012</v>
      </c>
      <c r="C38" s="8" t="s">
        <v>111</v>
      </c>
      <c r="D38" s="8" t="s">
        <v>90</v>
      </c>
      <c r="E38" s="8" t="s">
        <v>91</v>
      </c>
      <c r="F38" s="7" t="s">
        <v>21</v>
      </c>
      <c r="G38" s="8" t="s">
        <v>22</v>
      </c>
      <c r="H38" s="8" t="s">
        <v>111</v>
      </c>
      <c r="I38" s="9">
        <v>1390.963</v>
      </c>
      <c r="K38" s="10">
        <v>0</v>
      </c>
      <c r="L38" s="10">
        <v>0</v>
      </c>
      <c r="M38" s="10"/>
      <c r="N38" s="10"/>
      <c r="O38" s="10"/>
      <c r="P38" s="10"/>
      <c r="Q38" s="11" t="s">
        <v>112</v>
      </c>
      <c r="R38" s="12"/>
      <c r="S38" s="13"/>
      <c r="T38" s="13"/>
      <c r="U38" s="13"/>
      <c r="V38" s="13"/>
    </row>
    <row r="39" spans="1:23" x14ac:dyDescent="0.25">
      <c r="A39" s="7">
        <v>2262</v>
      </c>
      <c r="B39" s="7">
        <v>2012</v>
      </c>
      <c r="C39" s="8" t="s">
        <v>113</v>
      </c>
      <c r="D39" s="8" t="s">
        <v>90</v>
      </c>
      <c r="E39" s="8" t="s">
        <v>91</v>
      </c>
      <c r="F39" s="7" t="s">
        <v>21</v>
      </c>
      <c r="G39" s="8" t="s">
        <v>22</v>
      </c>
      <c r="H39" s="8" t="s">
        <v>113</v>
      </c>
      <c r="I39" s="9">
        <v>4187.8609999999999</v>
      </c>
      <c r="K39" s="10">
        <v>0</v>
      </c>
      <c r="L39" s="10">
        <v>0</v>
      </c>
      <c r="M39" s="10"/>
      <c r="N39" s="10"/>
      <c r="O39" s="10"/>
      <c r="P39" s="10"/>
      <c r="Q39" s="11" t="s">
        <v>112</v>
      </c>
      <c r="R39" s="12"/>
      <c r="S39" s="13"/>
      <c r="T39" s="13"/>
      <c r="U39" s="13"/>
      <c r="V39" s="13"/>
    </row>
    <row r="40" spans="1:23" x14ac:dyDescent="0.25">
      <c r="A40" s="7">
        <v>2263</v>
      </c>
      <c r="B40" s="7">
        <v>2012</v>
      </c>
      <c r="C40" s="8" t="s">
        <v>114</v>
      </c>
      <c r="D40" s="8" t="s">
        <v>90</v>
      </c>
      <c r="E40" s="8" t="s">
        <v>91</v>
      </c>
      <c r="F40" s="7" t="s">
        <v>21</v>
      </c>
      <c r="G40" s="8" t="s">
        <v>22</v>
      </c>
      <c r="H40" s="8" t="s">
        <v>114</v>
      </c>
      <c r="I40" s="9">
        <v>5803.0730000000003</v>
      </c>
      <c r="K40" s="10">
        <v>0</v>
      </c>
      <c r="L40" s="10">
        <v>0</v>
      </c>
      <c r="M40" s="10"/>
      <c r="N40" s="10"/>
      <c r="O40" s="10"/>
      <c r="P40" s="10"/>
      <c r="Q40" s="11" t="s">
        <v>112</v>
      </c>
      <c r="R40" s="12"/>
      <c r="S40" s="13"/>
      <c r="T40" s="13"/>
      <c r="U40" s="13"/>
      <c r="V40" s="13"/>
    </row>
    <row r="41" spans="1:23" x14ac:dyDescent="0.25">
      <c r="A41" s="7">
        <v>2264</v>
      </c>
      <c r="B41" s="7">
        <v>2012</v>
      </c>
      <c r="C41" s="8" t="s">
        <v>116</v>
      </c>
      <c r="D41" s="8" t="s">
        <v>90</v>
      </c>
      <c r="E41" s="8" t="s">
        <v>91</v>
      </c>
      <c r="F41" s="7" t="s">
        <v>21</v>
      </c>
      <c r="G41" s="8" t="s">
        <v>22</v>
      </c>
      <c r="H41" s="8" t="s">
        <v>116</v>
      </c>
      <c r="I41" s="9">
        <v>75568</v>
      </c>
      <c r="K41" s="10">
        <v>0</v>
      </c>
      <c r="L41" s="10">
        <v>0</v>
      </c>
      <c r="M41" s="10"/>
      <c r="N41" s="10"/>
      <c r="O41" s="10"/>
      <c r="P41" s="10"/>
      <c r="Q41" s="11" t="s">
        <v>23</v>
      </c>
      <c r="R41" s="12"/>
      <c r="S41" s="13"/>
      <c r="T41" s="13"/>
      <c r="U41" s="13"/>
      <c r="V41" s="13"/>
    </row>
    <row r="42" spans="1:23" x14ac:dyDescent="0.25">
      <c r="A42" s="7">
        <v>2265</v>
      </c>
      <c r="B42" s="7">
        <v>2012</v>
      </c>
      <c r="C42" s="8" t="s">
        <v>118</v>
      </c>
      <c r="D42" s="8" t="s">
        <v>90</v>
      </c>
      <c r="E42" s="8" t="s">
        <v>91</v>
      </c>
      <c r="F42" s="7" t="s">
        <v>21</v>
      </c>
      <c r="G42" s="8" t="s">
        <v>22</v>
      </c>
      <c r="H42" s="8" t="s">
        <v>118</v>
      </c>
      <c r="I42" s="9">
        <v>57.93</v>
      </c>
      <c r="K42" s="10">
        <v>0</v>
      </c>
      <c r="L42" s="10">
        <v>0</v>
      </c>
      <c r="M42" s="10"/>
      <c r="N42" s="10"/>
      <c r="O42" s="10"/>
      <c r="P42" s="10"/>
      <c r="Q42" s="11" t="s">
        <v>102</v>
      </c>
      <c r="R42" s="12"/>
      <c r="S42" s="13"/>
      <c r="T42" s="13"/>
      <c r="U42" s="13"/>
      <c r="V42" s="13"/>
    </row>
    <row r="43" spans="1:23" x14ac:dyDescent="0.25">
      <c r="A43" s="7">
        <v>2266</v>
      </c>
      <c r="B43" s="7">
        <v>2012</v>
      </c>
      <c r="C43" s="8" t="s">
        <v>119</v>
      </c>
      <c r="D43" s="8" t="s">
        <v>90</v>
      </c>
      <c r="E43" s="8" t="s">
        <v>91</v>
      </c>
      <c r="F43" s="7" t="s">
        <v>39</v>
      </c>
      <c r="G43" s="8" t="s">
        <v>22</v>
      </c>
      <c r="H43" s="8" t="s">
        <v>119</v>
      </c>
      <c r="I43" s="9">
        <v>549589</v>
      </c>
      <c r="K43" s="9">
        <v>665.75434897682396</v>
      </c>
      <c r="L43" s="9">
        <v>182945.63344991187</v>
      </c>
      <c r="R43" s="12"/>
      <c r="S43" s="13"/>
      <c r="T43" s="13"/>
      <c r="U43" s="13"/>
      <c r="V43" s="13"/>
    </row>
    <row r="44" spans="1:23" x14ac:dyDescent="0.2">
      <c r="A44" s="7">
        <v>2267</v>
      </c>
      <c r="B44" s="7">
        <v>2012</v>
      </c>
      <c r="C44" s="8" t="s">
        <v>120</v>
      </c>
      <c r="D44" s="8" t="s">
        <v>90</v>
      </c>
      <c r="E44" s="8" t="s">
        <v>91</v>
      </c>
      <c r="F44" s="7" t="s">
        <v>41</v>
      </c>
      <c r="G44" s="8" t="s">
        <v>22</v>
      </c>
      <c r="H44" s="8" t="s">
        <v>120</v>
      </c>
      <c r="I44" s="9">
        <v>500</v>
      </c>
      <c r="K44" s="17">
        <v>801.87985943021681</v>
      </c>
      <c r="L44" s="17">
        <v>200.4699648575542</v>
      </c>
      <c r="M44" s="17"/>
      <c r="N44" s="17"/>
      <c r="O44" s="17"/>
      <c r="P44" s="17"/>
      <c r="Q44" s="11" t="s">
        <v>121</v>
      </c>
      <c r="R44" s="20">
        <v>5.8439999999999999E-2</v>
      </c>
      <c r="S44" s="21">
        <v>15377933</v>
      </c>
      <c r="T44" s="21">
        <v>898686.40451999998</v>
      </c>
      <c r="U44" s="21">
        <v>2241449</v>
      </c>
      <c r="V44" s="21">
        <v>801.87985943021681</v>
      </c>
      <c r="W44" s="7" t="s">
        <v>122</v>
      </c>
    </row>
    <row r="45" spans="1:23" x14ac:dyDescent="0.25">
      <c r="A45" s="7">
        <v>2268</v>
      </c>
      <c r="B45" s="7">
        <v>2012</v>
      </c>
      <c r="C45" s="8" t="s">
        <v>123</v>
      </c>
      <c r="D45" s="8" t="s">
        <v>90</v>
      </c>
      <c r="E45" s="8" t="s">
        <v>91</v>
      </c>
      <c r="F45" s="7" t="s">
        <v>21</v>
      </c>
      <c r="G45" s="8" t="s">
        <v>22</v>
      </c>
      <c r="H45" s="8" t="s">
        <v>123</v>
      </c>
      <c r="I45" s="9">
        <v>124794</v>
      </c>
      <c r="K45" s="10">
        <v>0</v>
      </c>
      <c r="L45" s="10">
        <v>0</v>
      </c>
      <c r="M45" s="10"/>
      <c r="N45" s="10"/>
      <c r="O45" s="10"/>
      <c r="P45" s="10"/>
      <c r="Q45" s="11" t="s">
        <v>49</v>
      </c>
      <c r="R45" s="12"/>
      <c r="S45" s="13"/>
      <c r="T45" s="13"/>
      <c r="U45" s="13"/>
      <c r="V45" s="13"/>
    </row>
    <row r="46" spans="1:23" x14ac:dyDescent="0.25">
      <c r="A46" s="7">
        <v>2269</v>
      </c>
      <c r="B46" s="7">
        <v>2012</v>
      </c>
      <c r="C46" s="8" t="s">
        <v>124</v>
      </c>
      <c r="D46" s="8" t="s">
        <v>90</v>
      </c>
      <c r="E46" s="8" t="s">
        <v>91</v>
      </c>
      <c r="F46" s="7" t="s">
        <v>21</v>
      </c>
      <c r="G46" s="8" t="s">
        <v>22</v>
      </c>
      <c r="H46" s="8" t="s">
        <v>124</v>
      </c>
      <c r="I46" s="9">
        <v>134.72900000000001</v>
      </c>
      <c r="K46" s="10">
        <v>0</v>
      </c>
      <c r="L46" s="10">
        <v>0</v>
      </c>
      <c r="M46" s="10"/>
      <c r="N46" s="10"/>
      <c r="O46" s="10"/>
      <c r="P46" s="10"/>
      <c r="Q46" s="11" t="s">
        <v>49</v>
      </c>
      <c r="R46" s="12"/>
      <c r="S46" s="13"/>
      <c r="T46" s="13"/>
      <c r="U46" s="13"/>
      <c r="V46" s="13"/>
    </row>
    <row r="47" spans="1:23" x14ac:dyDescent="0.25">
      <c r="A47" s="7">
        <v>2270</v>
      </c>
      <c r="B47" s="7">
        <v>2012</v>
      </c>
      <c r="C47" s="8" t="s">
        <v>78</v>
      </c>
      <c r="D47" s="8" t="s">
        <v>90</v>
      </c>
      <c r="E47" s="8" t="s">
        <v>91</v>
      </c>
      <c r="F47" s="7" t="s">
        <v>39</v>
      </c>
      <c r="G47" s="8" t="s">
        <v>22</v>
      </c>
      <c r="H47" s="8" t="s">
        <v>78</v>
      </c>
      <c r="I47" s="9">
        <v>120000</v>
      </c>
      <c r="K47" s="9">
        <v>665.75434897682396</v>
      </c>
      <c r="L47" s="9">
        <v>39945.260938609434</v>
      </c>
      <c r="R47" s="12"/>
      <c r="S47" s="13"/>
      <c r="T47" s="13"/>
      <c r="U47" s="13"/>
      <c r="V47" s="13"/>
    </row>
    <row r="48" spans="1:23" x14ac:dyDescent="0.25">
      <c r="A48" s="7">
        <v>2271</v>
      </c>
      <c r="B48" s="7">
        <v>2012</v>
      </c>
      <c r="C48" s="8" t="s">
        <v>130</v>
      </c>
      <c r="D48" s="8" t="s">
        <v>90</v>
      </c>
      <c r="E48" s="8" t="s">
        <v>91</v>
      </c>
      <c r="F48" s="7" t="s">
        <v>21</v>
      </c>
      <c r="G48" s="8" t="s">
        <v>22</v>
      </c>
      <c r="H48" s="8" t="s">
        <v>130</v>
      </c>
      <c r="I48" s="9">
        <v>3402</v>
      </c>
      <c r="K48" s="10">
        <v>0</v>
      </c>
      <c r="L48" s="10">
        <v>0</v>
      </c>
      <c r="M48" s="10"/>
      <c r="N48" s="10"/>
      <c r="O48" s="10"/>
      <c r="P48" s="10"/>
      <c r="Q48" s="11" t="s">
        <v>112</v>
      </c>
      <c r="R48" s="12"/>
      <c r="S48" s="13"/>
      <c r="T48" s="13"/>
      <c r="U48" s="13"/>
      <c r="V48" s="13"/>
    </row>
    <row r="49" spans="1:23" x14ac:dyDescent="0.25">
      <c r="A49" s="7">
        <v>2272</v>
      </c>
      <c r="B49" s="7">
        <v>2012</v>
      </c>
      <c r="C49" s="8" t="s">
        <v>131</v>
      </c>
      <c r="D49" s="8" t="s">
        <v>90</v>
      </c>
      <c r="E49" s="8" t="s">
        <v>91</v>
      </c>
      <c r="F49" s="7" t="s">
        <v>21</v>
      </c>
      <c r="G49" s="8" t="s">
        <v>22</v>
      </c>
      <c r="H49" s="8" t="s">
        <v>131</v>
      </c>
      <c r="I49" s="9">
        <v>58.277000000000001</v>
      </c>
      <c r="K49" s="10">
        <v>0</v>
      </c>
      <c r="L49" s="10">
        <v>0</v>
      </c>
      <c r="M49" s="10"/>
      <c r="N49" s="10"/>
      <c r="O49" s="10"/>
      <c r="P49" s="10"/>
      <c r="Q49" s="11" t="s">
        <v>112</v>
      </c>
      <c r="R49" s="12"/>
      <c r="S49" s="13"/>
      <c r="T49" s="13"/>
      <c r="U49" s="13"/>
      <c r="V49" s="13"/>
    </row>
    <row r="50" spans="1:23" x14ac:dyDescent="0.25">
      <c r="A50" s="7">
        <v>2273</v>
      </c>
      <c r="B50" s="7">
        <v>2012</v>
      </c>
      <c r="C50" s="8" t="s">
        <v>80</v>
      </c>
      <c r="D50" s="8" t="s">
        <v>90</v>
      </c>
      <c r="E50" s="8" t="s">
        <v>91</v>
      </c>
      <c r="F50" s="7" t="s">
        <v>39</v>
      </c>
      <c r="G50" s="8" t="s">
        <v>22</v>
      </c>
      <c r="H50" s="8" t="s">
        <v>80</v>
      </c>
      <c r="I50" s="9">
        <v>439124</v>
      </c>
      <c r="K50" s="9">
        <v>665.75434897682396</v>
      </c>
      <c r="L50" s="9">
        <v>146174.35637004941</v>
      </c>
      <c r="R50" s="12"/>
      <c r="S50" s="13"/>
      <c r="T50" s="13"/>
      <c r="U50" s="13"/>
      <c r="V50" s="13"/>
    </row>
    <row r="51" spans="1:23" x14ac:dyDescent="0.25">
      <c r="A51" s="7">
        <v>2274</v>
      </c>
      <c r="B51" s="7">
        <v>2012</v>
      </c>
      <c r="C51" s="8" t="s">
        <v>133</v>
      </c>
      <c r="D51" s="8" t="s">
        <v>90</v>
      </c>
      <c r="E51" s="8" t="s">
        <v>91</v>
      </c>
      <c r="F51" s="7" t="s">
        <v>21</v>
      </c>
      <c r="G51" s="8" t="s">
        <v>22</v>
      </c>
      <c r="H51" s="8" t="s">
        <v>133</v>
      </c>
      <c r="I51" s="9">
        <v>6421.8</v>
      </c>
      <c r="K51" s="10">
        <v>0</v>
      </c>
      <c r="L51" s="10">
        <v>0</v>
      </c>
      <c r="M51" s="10"/>
      <c r="N51" s="10"/>
      <c r="O51" s="10"/>
      <c r="P51" s="10"/>
      <c r="Q51" s="11" t="s">
        <v>23</v>
      </c>
      <c r="R51" s="12"/>
      <c r="S51" s="13"/>
      <c r="T51" s="13"/>
      <c r="U51" s="13"/>
      <c r="V51" s="13"/>
    </row>
    <row r="52" spans="1:23" x14ac:dyDescent="0.25">
      <c r="A52" s="7">
        <v>2275</v>
      </c>
      <c r="B52" s="7">
        <v>2012</v>
      </c>
      <c r="C52" s="8" t="s">
        <v>134</v>
      </c>
      <c r="D52" s="8" t="s">
        <v>90</v>
      </c>
      <c r="E52" s="8" t="s">
        <v>91</v>
      </c>
      <c r="F52" s="7" t="s">
        <v>21</v>
      </c>
      <c r="G52" s="8" t="s">
        <v>22</v>
      </c>
      <c r="H52" s="8" t="s">
        <v>134</v>
      </c>
      <c r="I52" s="9">
        <v>215.179</v>
      </c>
      <c r="K52" s="10">
        <v>0</v>
      </c>
      <c r="L52" s="10">
        <v>0</v>
      </c>
      <c r="M52" s="10"/>
      <c r="N52" s="10"/>
      <c r="O52" s="10"/>
      <c r="P52" s="10"/>
      <c r="Q52" s="11" t="s">
        <v>23</v>
      </c>
      <c r="R52" s="12"/>
      <c r="S52" s="13"/>
      <c r="T52" s="13"/>
      <c r="U52" s="13"/>
      <c r="V52" s="13"/>
    </row>
    <row r="53" spans="1:23" x14ac:dyDescent="0.25">
      <c r="A53" s="7">
        <v>2276</v>
      </c>
      <c r="B53" s="7">
        <v>2012</v>
      </c>
      <c r="C53" s="8" t="s">
        <v>136</v>
      </c>
      <c r="D53" s="8" t="s">
        <v>90</v>
      </c>
      <c r="E53" s="8" t="s">
        <v>91</v>
      </c>
      <c r="F53" s="7" t="s">
        <v>21</v>
      </c>
      <c r="G53" s="8" t="s">
        <v>22</v>
      </c>
      <c r="H53" s="8" t="s">
        <v>136</v>
      </c>
      <c r="I53" s="9">
        <v>29.4</v>
      </c>
      <c r="K53" s="10">
        <v>0</v>
      </c>
      <c r="L53" s="10">
        <v>0</v>
      </c>
      <c r="M53" s="10"/>
      <c r="N53" s="10"/>
      <c r="O53" s="10"/>
      <c r="P53" s="10"/>
      <c r="Q53" s="11" t="s">
        <v>49</v>
      </c>
      <c r="R53" s="12"/>
      <c r="S53" s="13"/>
      <c r="T53" s="13"/>
      <c r="U53" s="13"/>
      <c r="V53" s="13"/>
    </row>
    <row r="54" spans="1:23" x14ac:dyDescent="0.25">
      <c r="A54" s="7">
        <v>2278</v>
      </c>
      <c r="B54" s="7">
        <v>2012</v>
      </c>
      <c r="C54" s="8" t="s">
        <v>139</v>
      </c>
      <c r="D54" s="8" t="s">
        <v>90</v>
      </c>
      <c r="E54" s="8" t="s">
        <v>91</v>
      </c>
      <c r="F54" s="7" t="s">
        <v>21</v>
      </c>
      <c r="G54" s="8" t="s">
        <v>22</v>
      </c>
      <c r="H54" s="8" t="s">
        <v>139</v>
      </c>
      <c r="I54" s="9">
        <v>2762.123</v>
      </c>
      <c r="K54" s="10">
        <v>0</v>
      </c>
      <c r="L54" s="10">
        <v>0</v>
      </c>
      <c r="M54" s="10"/>
      <c r="N54" s="10"/>
      <c r="O54" s="10"/>
      <c r="P54" s="10"/>
      <c r="Q54" s="11" t="s">
        <v>112</v>
      </c>
      <c r="R54" s="12"/>
      <c r="S54" s="13"/>
      <c r="T54" s="13"/>
      <c r="U54" s="13"/>
      <c r="V54" s="13"/>
    </row>
    <row r="55" spans="1:23" x14ac:dyDescent="0.25">
      <c r="A55" s="7">
        <v>2279</v>
      </c>
      <c r="B55" s="7">
        <v>2012</v>
      </c>
      <c r="C55" s="8" t="s">
        <v>140</v>
      </c>
      <c r="D55" s="8" t="s">
        <v>90</v>
      </c>
      <c r="E55" s="8" t="s">
        <v>91</v>
      </c>
      <c r="F55" s="7" t="s">
        <v>21</v>
      </c>
      <c r="G55" s="8" t="s">
        <v>22</v>
      </c>
      <c r="H55" s="8" t="s">
        <v>140</v>
      </c>
      <c r="I55" s="9">
        <v>3538.12</v>
      </c>
      <c r="K55" s="10">
        <v>0</v>
      </c>
      <c r="L55" s="10">
        <v>0</v>
      </c>
      <c r="M55" s="10"/>
      <c r="N55" s="10"/>
      <c r="O55" s="10"/>
      <c r="P55" s="10"/>
      <c r="Q55" s="11" t="s">
        <v>112</v>
      </c>
      <c r="R55" s="12"/>
      <c r="S55" s="13"/>
      <c r="T55" s="13"/>
      <c r="U55" s="13"/>
      <c r="V55" s="13"/>
    </row>
    <row r="56" spans="1:23" x14ac:dyDescent="0.25">
      <c r="A56" s="7">
        <v>2280</v>
      </c>
      <c r="B56" s="7">
        <v>2012</v>
      </c>
      <c r="C56" s="8" t="s">
        <v>141</v>
      </c>
      <c r="D56" s="8" t="s">
        <v>90</v>
      </c>
      <c r="E56" s="8" t="s">
        <v>91</v>
      </c>
      <c r="F56" s="7" t="s">
        <v>21</v>
      </c>
      <c r="G56" s="8" t="s">
        <v>22</v>
      </c>
      <c r="H56" s="8" t="s">
        <v>141</v>
      </c>
      <c r="I56" s="9">
        <v>38227</v>
      </c>
      <c r="K56" s="10">
        <v>0</v>
      </c>
      <c r="L56" s="10">
        <v>0</v>
      </c>
      <c r="M56" s="10"/>
      <c r="N56" s="10"/>
      <c r="O56" s="10"/>
      <c r="P56" s="10"/>
      <c r="Q56" s="11" t="s">
        <v>23</v>
      </c>
      <c r="R56" s="12"/>
      <c r="S56" s="13"/>
      <c r="T56" s="13"/>
      <c r="U56" s="13"/>
      <c r="V56" s="13"/>
    </row>
    <row r="57" spans="1:23" x14ac:dyDescent="0.25">
      <c r="A57" s="7">
        <v>2282</v>
      </c>
      <c r="B57" s="7">
        <v>2012</v>
      </c>
      <c r="C57" s="8" t="s">
        <v>95</v>
      </c>
      <c r="D57" s="8" t="s">
        <v>142</v>
      </c>
      <c r="E57" s="8" t="s">
        <v>91</v>
      </c>
      <c r="F57" s="7" t="s">
        <v>21</v>
      </c>
      <c r="G57" s="8" t="s">
        <v>22</v>
      </c>
      <c r="H57" s="8" t="s">
        <v>95</v>
      </c>
      <c r="I57" s="9">
        <v>2787.3119999999999</v>
      </c>
      <c r="K57" s="10">
        <v>0</v>
      </c>
      <c r="L57" s="10">
        <v>0</v>
      </c>
      <c r="M57" s="10"/>
      <c r="N57" s="10"/>
      <c r="O57" s="10"/>
      <c r="P57" s="10"/>
      <c r="Q57" s="11" t="s">
        <v>96</v>
      </c>
      <c r="R57" s="12"/>
      <c r="S57" s="13"/>
      <c r="T57" s="13"/>
      <c r="U57" s="13"/>
      <c r="V57" s="13"/>
    </row>
    <row r="58" spans="1:23" x14ac:dyDescent="0.25">
      <c r="A58" s="7">
        <v>2283</v>
      </c>
      <c r="B58" s="7">
        <v>2012</v>
      </c>
      <c r="C58" s="8" t="s">
        <v>148</v>
      </c>
      <c r="D58" s="8" t="s">
        <v>142</v>
      </c>
      <c r="E58" s="8" t="s">
        <v>91</v>
      </c>
      <c r="F58" s="7" t="s">
        <v>21</v>
      </c>
      <c r="G58" s="8" t="s">
        <v>22</v>
      </c>
      <c r="H58" s="8" t="s">
        <v>148</v>
      </c>
      <c r="I58" s="9">
        <v>1243.96</v>
      </c>
      <c r="K58" s="10">
        <v>0</v>
      </c>
      <c r="L58" s="10">
        <v>0</v>
      </c>
      <c r="M58" s="10"/>
      <c r="N58" s="10"/>
      <c r="O58" s="10"/>
      <c r="P58" s="10"/>
      <c r="Q58" s="11" t="s">
        <v>23</v>
      </c>
      <c r="R58" s="12"/>
      <c r="S58" s="13"/>
      <c r="T58" s="13"/>
      <c r="U58" s="13"/>
      <c r="V58" s="13"/>
    </row>
    <row r="59" spans="1:23" x14ac:dyDescent="0.25">
      <c r="A59" s="7">
        <v>2284</v>
      </c>
      <c r="B59" s="7">
        <v>2012</v>
      </c>
      <c r="C59" s="8" t="s">
        <v>149</v>
      </c>
      <c r="D59" s="8" t="s">
        <v>142</v>
      </c>
      <c r="E59" s="8" t="s">
        <v>91</v>
      </c>
      <c r="F59" s="7" t="s">
        <v>21</v>
      </c>
      <c r="G59" s="8" t="s">
        <v>22</v>
      </c>
      <c r="H59" s="8" t="s">
        <v>149</v>
      </c>
      <c r="I59" s="9">
        <v>42519.24</v>
      </c>
      <c r="K59" s="10">
        <v>0</v>
      </c>
      <c r="L59" s="10">
        <v>0</v>
      </c>
      <c r="M59" s="10"/>
      <c r="N59" s="10"/>
      <c r="O59" s="10"/>
      <c r="P59" s="10"/>
      <c r="Q59" s="11" t="s">
        <v>23</v>
      </c>
      <c r="R59" s="12"/>
      <c r="S59" s="13"/>
      <c r="T59" s="13"/>
      <c r="U59" s="13"/>
      <c r="V59" s="13"/>
    </row>
    <row r="60" spans="1:23" x14ac:dyDescent="0.25">
      <c r="A60" s="7">
        <v>2285</v>
      </c>
      <c r="B60" s="7">
        <v>2012</v>
      </c>
      <c r="C60" s="8" t="s">
        <v>150</v>
      </c>
      <c r="D60" s="8" t="s">
        <v>142</v>
      </c>
      <c r="E60" s="8" t="s">
        <v>91</v>
      </c>
      <c r="F60" s="7" t="s">
        <v>21</v>
      </c>
      <c r="G60" s="8" t="s">
        <v>22</v>
      </c>
      <c r="H60" s="8" t="s">
        <v>150</v>
      </c>
      <c r="I60" s="9">
        <v>95.68</v>
      </c>
      <c r="K60" s="10">
        <v>0</v>
      </c>
      <c r="L60" s="10">
        <v>0</v>
      </c>
      <c r="M60" s="10"/>
      <c r="N60" s="10"/>
      <c r="O60" s="10"/>
      <c r="P60" s="10"/>
      <c r="Q60" s="11" t="s">
        <v>102</v>
      </c>
      <c r="R60" s="12"/>
      <c r="S60" s="13"/>
      <c r="T60" s="13"/>
      <c r="U60" s="13"/>
      <c r="V60" s="13"/>
    </row>
    <row r="61" spans="1:23" x14ac:dyDescent="0.25">
      <c r="A61" s="7">
        <v>2288</v>
      </c>
      <c r="B61" s="7">
        <v>2012</v>
      </c>
      <c r="C61" s="8" t="s">
        <v>152</v>
      </c>
      <c r="D61" s="8" t="s">
        <v>142</v>
      </c>
      <c r="E61" s="8" t="s">
        <v>91</v>
      </c>
      <c r="F61" s="7" t="s">
        <v>21</v>
      </c>
      <c r="G61" s="8" t="s">
        <v>22</v>
      </c>
      <c r="H61" s="8" t="s">
        <v>152</v>
      </c>
      <c r="I61" s="9">
        <v>25294.784</v>
      </c>
      <c r="K61" s="10">
        <v>0</v>
      </c>
      <c r="L61" s="10">
        <v>0</v>
      </c>
      <c r="M61" s="10"/>
      <c r="N61" s="10"/>
      <c r="O61" s="10"/>
      <c r="P61" s="10"/>
      <c r="Q61" s="11" t="s">
        <v>23</v>
      </c>
      <c r="R61" s="12"/>
      <c r="S61" s="13"/>
      <c r="T61" s="13"/>
      <c r="U61" s="13"/>
      <c r="V61" s="13"/>
    </row>
    <row r="62" spans="1:23" x14ac:dyDescent="0.2">
      <c r="A62" s="7">
        <v>2289</v>
      </c>
      <c r="B62" s="7">
        <v>2012</v>
      </c>
      <c r="C62" s="8" t="s">
        <v>153</v>
      </c>
      <c r="D62" s="8" t="s">
        <v>142</v>
      </c>
      <c r="E62" s="8" t="s">
        <v>91</v>
      </c>
      <c r="F62" s="7" t="s">
        <v>154</v>
      </c>
      <c r="G62" s="8" t="s">
        <v>22</v>
      </c>
      <c r="H62" s="8" t="s">
        <v>153</v>
      </c>
      <c r="I62" s="9">
        <v>1475.0070000000001</v>
      </c>
      <c r="K62" s="17">
        <v>988.65799650043755</v>
      </c>
      <c r="L62" s="17">
        <v>729.13873272206047</v>
      </c>
      <c r="M62" s="17"/>
      <c r="N62" s="17"/>
      <c r="O62" s="17"/>
      <c r="P62" s="17"/>
      <c r="Q62" s="11" t="s">
        <v>154</v>
      </c>
      <c r="R62" s="20">
        <v>0.10448</v>
      </c>
      <c r="S62" s="21">
        <v>173053</v>
      </c>
      <c r="T62" s="21">
        <v>18080.577440000001</v>
      </c>
      <c r="U62" s="21">
        <v>36576</v>
      </c>
      <c r="V62" s="21">
        <v>988.65799650043755</v>
      </c>
      <c r="W62" s="7" t="s">
        <v>122</v>
      </c>
    </row>
    <row r="63" spans="1:23" x14ac:dyDescent="0.25">
      <c r="A63" s="7">
        <v>2290</v>
      </c>
      <c r="B63" s="7">
        <v>2012</v>
      </c>
      <c r="C63" s="8" t="s">
        <v>160</v>
      </c>
      <c r="D63" s="8" t="s">
        <v>142</v>
      </c>
      <c r="E63" s="8" t="s">
        <v>91</v>
      </c>
      <c r="F63" s="7" t="s">
        <v>21</v>
      </c>
      <c r="G63" s="8" t="s">
        <v>22</v>
      </c>
      <c r="H63" s="8" t="s">
        <v>160</v>
      </c>
      <c r="I63" s="9">
        <v>1478.24</v>
      </c>
      <c r="K63" s="10">
        <v>0</v>
      </c>
      <c r="L63" s="10">
        <v>0</v>
      </c>
      <c r="M63" s="10"/>
      <c r="N63" s="10"/>
      <c r="O63" s="10"/>
      <c r="P63" s="10"/>
      <c r="Q63" s="11" t="s">
        <v>23</v>
      </c>
      <c r="R63" s="12"/>
      <c r="S63" s="13"/>
      <c r="T63" s="13"/>
      <c r="U63" s="13"/>
      <c r="V63" s="13"/>
    </row>
    <row r="64" spans="1:23" x14ac:dyDescent="0.25">
      <c r="A64" s="7">
        <v>2292</v>
      </c>
      <c r="B64" s="7">
        <v>2012</v>
      </c>
      <c r="C64" s="8" t="s">
        <v>162</v>
      </c>
      <c r="D64" s="8" t="s">
        <v>142</v>
      </c>
      <c r="E64" s="8" t="s">
        <v>91</v>
      </c>
      <c r="F64" s="7" t="s">
        <v>21</v>
      </c>
      <c r="G64" s="8" t="s">
        <v>22</v>
      </c>
      <c r="H64" s="8" t="s">
        <v>162</v>
      </c>
      <c r="I64" s="9">
        <v>95827.199999999997</v>
      </c>
      <c r="K64" s="10">
        <v>0</v>
      </c>
      <c r="L64" s="10">
        <v>0</v>
      </c>
      <c r="M64" s="10"/>
      <c r="N64" s="10"/>
      <c r="O64" s="10"/>
      <c r="P64" s="10"/>
      <c r="Q64" s="11" t="s">
        <v>23</v>
      </c>
      <c r="R64" s="12"/>
      <c r="S64" s="13"/>
      <c r="T64" s="13"/>
      <c r="U64" s="13"/>
      <c r="V64" s="13"/>
    </row>
    <row r="65" spans="1:22" x14ac:dyDescent="0.25">
      <c r="A65" s="7">
        <v>2293</v>
      </c>
      <c r="B65" s="7">
        <v>2012</v>
      </c>
      <c r="C65" s="8" t="s">
        <v>163</v>
      </c>
      <c r="D65" s="8" t="s">
        <v>142</v>
      </c>
      <c r="E65" s="8" t="s">
        <v>91</v>
      </c>
      <c r="F65" s="7" t="s">
        <v>21</v>
      </c>
      <c r="G65" s="8" t="s">
        <v>22</v>
      </c>
      <c r="H65" s="8" t="s">
        <v>163</v>
      </c>
      <c r="I65" s="9">
        <v>17113.599999999999</v>
      </c>
      <c r="K65" s="10">
        <v>0</v>
      </c>
      <c r="L65" s="10">
        <v>0</v>
      </c>
      <c r="M65" s="10"/>
      <c r="N65" s="10"/>
      <c r="O65" s="10"/>
      <c r="P65" s="10"/>
      <c r="Q65" s="11" t="s">
        <v>23</v>
      </c>
      <c r="R65" s="12"/>
      <c r="S65" s="13"/>
      <c r="T65" s="13"/>
      <c r="U65" s="13"/>
      <c r="V65" s="13"/>
    </row>
    <row r="66" spans="1:22" x14ac:dyDescent="0.25">
      <c r="C66" s="8"/>
      <c r="D66" s="8"/>
      <c r="E66" s="8"/>
      <c r="G66" s="8"/>
      <c r="H66" s="8"/>
      <c r="I66" s="52">
        <f>SUM(I26:I65)</f>
        <v>5689270.9849999994</v>
      </c>
      <c r="J66" s="52"/>
      <c r="K66" s="52"/>
      <c r="L66" s="52">
        <f>SUM(L26:L65)</f>
        <v>582851.4274022656</v>
      </c>
      <c r="M66" s="65" t="s">
        <v>329</v>
      </c>
      <c r="N66" s="10">
        <f>(L66*2000)/I66</f>
        <v>204.89494310922356</v>
      </c>
      <c r="O66" s="10"/>
      <c r="P66" s="10"/>
      <c r="R66" s="12"/>
      <c r="S66" s="13"/>
      <c r="T66" s="13"/>
      <c r="U66" s="13"/>
      <c r="V66" s="13"/>
    </row>
    <row r="67" spans="1:22" x14ac:dyDescent="0.25">
      <c r="C67" s="8"/>
      <c r="D67" s="8"/>
      <c r="E67" s="8"/>
      <c r="G67" s="8"/>
      <c r="H67" s="8"/>
      <c r="K67" s="10"/>
      <c r="L67" s="66">
        <f>SUMIFS(L26:L65,F26:F65,"System")</f>
        <v>581921.81870468589</v>
      </c>
      <c r="M67" s="65" t="s">
        <v>330</v>
      </c>
      <c r="N67" s="10"/>
      <c r="O67" s="10"/>
      <c r="P67" s="10"/>
      <c r="R67" s="12"/>
      <c r="S67" s="13"/>
      <c r="T67" s="13"/>
      <c r="U67" s="13"/>
      <c r="V67" s="13"/>
    </row>
    <row r="68" spans="1:22" x14ac:dyDescent="0.25">
      <c r="C68" s="8"/>
      <c r="D68" s="8"/>
      <c r="E68" s="8"/>
      <c r="G68" s="8"/>
      <c r="H68" s="8"/>
      <c r="K68" s="10"/>
      <c r="L68" s="10"/>
      <c r="M68" s="106" t="s">
        <v>352</v>
      </c>
      <c r="N68" s="10">
        <f>((L24+L66)*2000)/(I24+I66)</f>
        <v>895.24573770856875</v>
      </c>
      <c r="O68" s="10"/>
      <c r="P68" s="10"/>
      <c r="R68" s="12"/>
      <c r="S68" s="13"/>
      <c r="T68" s="13"/>
      <c r="U68" s="13"/>
      <c r="V68" s="13"/>
    </row>
    <row r="69" spans="1:22" x14ac:dyDescent="0.25">
      <c r="C69" s="8"/>
      <c r="D69" s="8"/>
      <c r="E69" s="8"/>
      <c r="G69" s="8"/>
      <c r="H69" s="8"/>
      <c r="K69" s="10"/>
      <c r="L69" s="10"/>
      <c r="M69" s="106"/>
      <c r="N69" s="10"/>
      <c r="O69" s="10"/>
      <c r="P69" s="10"/>
      <c r="R69" s="12"/>
      <c r="S69" s="13"/>
      <c r="T69" s="13"/>
      <c r="U69" s="13"/>
      <c r="V69" s="13"/>
    </row>
    <row r="70" spans="1:22" x14ac:dyDescent="0.25">
      <c r="C70" s="8"/>
      <c r="D70" s="8"/>
      <c r="E70" s="8"/>
      <c r="G70" s="8"/>
      <c r="H70" s="8"/>
      <c r="K70" s="10"/>
      <c r="L70" s="10"/>
      <c r="M70" s="106"/>
      <c r="N70" s="10"/>
      <c r="O70" s="10"/>
      <c r="P70" s="10"/>
      <c r="R70" s="12"/>
      <c r="S70" s="13"/>
      <c r="T70" s="13"/>
      <c r="U70" s="13"/>
      <c r="V70" s="13"/>
    </row>
    <row r="71" spans="1:22" x14ac:dyDescent="0.25">
      <c r="A71" s="7">
        <v>2431</v>
      </c>
      <c r="B71" s="7">
        <v>2012</v>
      </c>
      <c r="C71" s="8" t="s">
        <v>167</v>
      </c>
      <c r="D71" s="8" t="s">
        <v>266</v>
      </c>
      <c r="E71" s="8" t="s">
        <v>38</v>
      </c>
      <c r="F71" s="7" t="s">
        <v>39</v>
      </c>
      <c r="G71" s="8" t="s">
        <v>22</v>
      </c>
      <c r="H71" s="8" t="s">
        <v>167</v>
      </c>
      <c r="I71" s="9">
        <v>-37126</v>
      </c>
      <c r="R71" s="12"/>
      <c r="S71" s="13"/>
      <c r="T71" s="13"/>
      <c r="U71" s="13"/>
      <c r="V71" s="13"/>
    </row>
    <row r="72" spans="1:22" x14ac:dyDescent="0.25">
      <c r="A72" s="7">
        <v>2295</v>
      </c>
      <c r="B72" s="7">
        <v>2012</v>
      </c>
      <c r="C72" s="8" t="s">
        <v>167</v>
      </c>
      <c r="D72" s="8" t="s">
        <v>165</v>
      </c>
      <c r="E72" s="8" t="s">
        <v>38</v>
      </c>
      <c r="F72" s="7" t="s">
        <v>39</v>
      </c>
      <c r="G72" s="8" t="s">
        <v>22</v>
      </c>
      <c r="H72" s="8" t="s">
        <v>167</v>
      </c>
      <c r="I72" s="9">
        <v>126962.18</v>
      </c>
      <c r="R72" s="12"/>
      <c r="S72" s="13"/>
      <c r="T72" s="13"/>
      <c r="U72" s="13"/>
      <c r="V72" s="13"/>
    </row>
    <row r="73" spans="1:22" x14ac:dyDescent="0.25">
      <c r="C73" s="8"/>
      <c r="D73" s="8"/>
      <c r="E73" s="8"/>
      <c r="G73" s="8"/>
      <c r="H73" s="8"/>
      <c r="J73" s="9">
        <f>SUM(I71:I72)</f>
        <v>89836.18</v>
      </c>
      <c r="K73" s="9">
        <f>IF(J73&lt;0,$I$264,$I$265)</f>
        <v>903.13346574503635</v>
      </c>
      <c r="L73" s="9">
        <f>IF(J73&gt;0,(J73*K73)/2000,0)</f>
        <v>40567.030296347453</v>
      </c>
      <c r="M73" s="9">
        <f>IF(J73&lt;0,(J73*K73)/2000,0)</f>
        <v>0</v>
      </c>
      <c r="R73" s="12"/>
      <c r="S73" s="13"/>
      <c r="T73" s="13"/>
      <c r="U73" s="13"/>
      <c r="V73" s="13"/>
    </row>
    <row r="74" spans="1:22" x14ac:dyDescent="0.25">
      <c r="A74" s="7">
        <v>2432</v>
      </c>
      <c r="B74" s="7">
        <v>2012</v>
      </c>
      <c r="C74" s="8" t="s">
        <v>92</v>
      </c>
      <c r="D74" s="8" t="s">
        <v>266</v>
      </c>
      <c r="E74" s="8" t="s">
        <v>38</v>
      </c>
      <c r="F74" s="7" t="s">
        <v>39</v>
      </c>
      <c r="G74" s="8" t="s">
        <v>22</v>
      </c>
      <c r="H74" s="8" t="s">
        <v>92</v>
      </c>
      <c r="I74" s="9">
        <v>-2400</v>
      </c>
      <c r="R74" s="12"/>
      <c r="S74" s="13"/>
      <c r="T74" s="13"/>
      <c r="U74" s="13"/>
      <c r="V74" s="13"/>
    </row>
    <row r="75" spans="1:22" x14ac:dyDescent="0.25">
      <c r="A75" s="7">
        <v>2297</v>
      </c>
      <c r="B75" s="7">
        <v>2012</v>
      </c>
      <c r="C75" s="8" t="s">
        <v>92</v>
      </c>
      <c r="D75" s="8" t="s">
        <v>165</v>
      </c>
      <c r="E75" s="8" t="s">
        <v>38</v>
      </c>
      <c r="F75" s="7" t="s">
        <v>39</v>
      </c>
      <c r="G75" s="8" t="s">
        <v>22</v>
      </c>
      <c r="H75" s="8" t="s">
        <v>92</v>
      </c>
      <c r="I75" s="9">
        <v>22000</v>
      </c>
      <c r="R75" s="12"/>
      <c r="S75" s="13"/>
      <c r="T75" s="13"/>
      <c r="U75" s="13"/>
      <c r="V75" s="13"/>
    </row>
    <row r="76" spans="1:22" x14ac:dyDescent="0.25">
      <c r="C76" s="8"/>
      <c r="D76" s="8"/>
      <c r="E76" s="8"/>
      <c r="G76" s="8"/>
      <c r="H76" s="8"/>
      <c r="J76" s="9">
        <f>SUM(I74:I75)</f>
        <v>19600</v>
      </c>
      <c r="K76" s="9">
        <f>IF(J76&lt;0,$I$264,$I$265)</f>
        <v>903.13346574503635</v>
      </c>
      <c r="L76" s="9">
        <f>IF(J76&gt;0,(J76*K76)/2000,0)</f>
        <v>8850.7079643013567</v>
      </c>
      <c r="M76" s="9">
        <f>IF(J76&lt;0,(J76*K76)/2000,0)</f>
        <v>0</v>
      </c>
      <c r="R76" s="12"/>
      <c r="S76" s="13"/>
      <c r="T76" s="13"/>
      <c r="U76" s="13"/>
      <c r="V76" s="13"/>
    </row>
    <row r="77" spans="1:22" x14ac:dyDescent="0.25">
      <c r="A77" s="7">
        <v>2433</v>
      </c>
      <c r="B77" s="7">
        <v>2012</v>
      </c>
      <c r="C77" s="8" t="s">
        <v>171</v>
      </c>
      <c r="D77" s="8" t="s">
        <v>266</v>
      </c>
      <c r="E77" s="8" t="s">
        <v>38</v>
      </c>
      <c r="F77" s="7" t="s">
        <v>39</v>
      </c>
      <c r="G77" s="8" t="s">
        <v>22</v>
      </c>
      <c r="H77" s="8" t="s">
        <v>171</v>
      </c>
      <c r="I77" s="9">
        <v>-18302</v>
      </c>
      <c r="R77" s="12"/>
      <c r="S77" s="13"/>
      <c r="T77" s="13"/>
      <c r="U77" s="13"/>
      <c r="V77" s="13"/>
    </row>
    <row r="78" spans="1:22" x14ac:dyDescent="0.25">
      <c r="A78" s="7">
        <v>2298</v>
      </c>
      <c r="B78" s="7">
        <v>2012</v>
      </c>
      <c r="C78" s="8" t="s">
        <v>171</v>
      </c>
      <c r="D78" s="8" t="s">
        <v>165</v>
      </c>
      <c r="E78" s="8" t="s">
        <v>38</v>
      </c>
      <c r="F78" s="7" t="s">
        <v>39</v>
      </c>
      <c r="G78" s="8" t="s">
        <v>22</v>
      </c>
      <c r="H78" s="8" t="s">
        <v>171</v>
      </c>
      <c r="I78" s="9">
        <v>1600</v>
      </c>
      <c r="R78" s="12"/>
      <c r="S78" s="13"/>
      <c r="T78" s="13"/>
      <c r="U78" s="13"/>
      <c r="V78" s="13"/>
    </row>
    <row r="79" spans="1:22" x14ac:dyDescent="0.25">
      <c r="C79" s="8"/>
      <c r="D79" s="8"/>
      <c r="E79" s="8"/>
      <c r="G79" s="8"/>
      <c r="H79" s="8"/>
      <c r="J79" s="9">
        <f>SUM(I77:I78)</f>
        <v>-16702</v>
      </c>
      <c r="K79" s="9">
        <f>IF(J79&lt;0,$I$264,$I$265)</f>
        <v>895.24573770856875</v>
      </c>
      <c r="L79" s="9">
        <f>IF(J79&gt;0,(J79*K79)/2000,0)</f>
        <v>0</v>
      </c>
      <c r="M79" s="9">
        <f>IF(J79&lt;0,(J79*K79)/2000,0)</f>
        <v>-7476.1971556042572</v>
      </c>
      <c r="R79" s="12"/>
      <c r="S79" s="13"/>
      <c r="T79" s="13"/>
      <c r="U79" s="13"/>
      <c r="V79" s="13"/>
    </row>
    <row r="80" spans="1:22" x14ac:dyDescent="0.25">
      <c r="A80" s="7">
        <v>2299</v>
      </c>
      <c r="B80" s="7">
        <v>2012</v>
      </c>
      <c r="C80" s="8" t="s">
        <v>98</v>
      </c>
      <c r="D80" s="8" t="s">
        <v>165</v>
      </c>
      <c r="E80" s="8" t="s">
        <v>38</v>
      </c>
      <c r="F80" s="7" t="s">
        <v>39</v>
      </c>
      <c r="G80" s="8" t="s">
        <v>22</v>
      </c>
      <c r="H80" s="8" t="s">
        <v>98</v>
      </c>
      <c r="I80" s="9">
        <v>-2428057</v>
      </c>
      <c r="R80" s="12"/>
      <c r="S80" s="13"/>
      <c r="T80" s="13"/>
      <c r="U80" s="13"/>
      <c r="V80" s="13"/>
    </row>
    <row r="81" spans="1:22" x14ac:dyDescent="0.2">
      <c r="A81" s="7">
        <v>2434</v>
      </c>
      <c r="B81" s="7">
        <v>2012</v>
      </c>
      <c r="C81" s="8" t="s">
        <v>98</v>
      </c>
      <c r="D81" s="8" t="s">
        <v>266</v>
      </c>
      <c r="E81" s="8" t="s">
        <v>38</v>
      </c>
      <c r="F81" s="7" t="s">
        <v>39</v>
      </c>
      <c r="G81" s="8" t="s">
        <v>22</v>
      </c>
      <c r="H81" s="8" t="s">
        <v>98</v>
      </c>
      <c r="I81" s="9">
        <v>2877267</v>
      </c>
      <c r="Q81" s="14" t="s">
        <v>191</v>
      </c>
      <c r="R81" s="12"/>
      <c r="S81" s="13"/>
      <c r="T81" s="13"/>
      <c r="U81" s="13"/>
      <c r="V81" s="13"/>
    </row>
    <row r="82" spans="1:22" x14ac:dyDescent="0.2">
      <c r="C82" s="8"/>
      <c r="D82" s="8"/>
      <c r="E82" s="8"/>
      <c r="G82" s="8"/>
      <c r="H82" s="8"/>
      <c r="J82" s="9">
        <f>SUM(I80:I81)</f>
        <v>449210</v>
      </c>
      <c r="K82" s="9">
        <f>IF(J82&lt;0,$I$264,$I$265)</f>
        <v>903.13346574503635</v>
      </c>
      <c r="L82" s="9">
        <f>IF(J82&gt;0,(J82*K82)/2000,0)</f>
        <v>202848.29207366388</v>
      </c>
      <c r="M82" s="9">
        <f>IF(J82&lt;0,(J82*K82)/2000,0)</f>
        <v>0</v>
      </c>
      <c r="Q82" s="14"/>
      <c r="R82" s="12"/>
      <c r="S82" s="13"/>
      <c r="T82" s="13"/>
      <c r="U82" s="13"/>
      <c r="V82" s="13"/>
    </row>
    <row r="83" spans="1:22" x14ac:dyDescent="0.25">
      <c r="A83" s="7">
        <v>2435</v>
      </c>
      <c r="B83" s="7">
        <v>2012</v>
      </c>
      <c r="C83" s="8" t="s">
        <v>174</v>
      </c>
      <c r="D83" s="8" t="s">
        <v>266</v>
      </c>
      <c r="E83" s="8" t="s">
        <v>38</v>
      </c>
      <c r="F83" s="7" t="s">
        <v>39</v>
      </c>
      <c r="G83" s="8" t="s">
        <v>22</v>
      </c>
      <c r="H83" s="8" t="s">
        <v>174</v>
      </c>
      <c r="I83" s="9">
        <v>-97731</v>
      </c>
      <c r="R83" s="12"/>
      <c r="S83" s="13"/>
      <c r="T83" s="13"/>
      <c r="U83" s="13"/>
      <c r="V83" s="13"/>
    </row>
    <row r="84" spans="1:22" x14ac:dyDescent="0.25">
      <c r="A84" s="7">
        <v>2300</v>
      </c>
      <c r="B84" s="7">
        <v>2012</v>
      </c>
      <c r="C84" s="8" t="s">
        <v>174</v>
      </c>
      <c r="D84" s="8" t="s">
        <v>165</v>
      </c>
      <c r="E84" s="8" t="s">
        <v>38</v>
      </c>
      <c r="F84" s="7" t="s">
        <v>39</v>
      </c>
      <c r="G84" s="8" t="s">
        <v>22</v>
      </c>
      <c r="H84" s="8" t="s">
        <v>174</v>
      </c>
      <c r="I84" s="9">
        <v>1236010</v>
      </c>
      <c r="R84" s="12"/>
      <c r="S84" s="13"/>
      <c r="T84" s="13"/>
      <c r="U84" s="13"/>
      <c r="V84" s="13"/>
    </row>
    <row r="85" spans="1:22" x14ac:dyDescent="0.25">
      <c r="C85" s="8"/>
      <c r="D85" s="8"/>
      <c r="E85" s="8"/>
      <c r="G85" s="8"/>
      <c r="H85" s="8"/>
      <c r="J85" s="9">
        <f>SUM(I83:I84)</f>
        <v>1138279</v>
      </c>
      <c r="K85" s="9">
        <f>IF(J85&lt;0,$I$264,$I$265)</f>
        <v>903.13346574503635</v>
      </c>
      <c r="L85" s="9">
        <f>IF(J85&gt;0,(J85*K85)/2000,0)</f>
        <v>514008.92912739713</v>
      </c>
      <c r="M85" s="9">
        <f>IF(J85&lt;0,(J85*K85)/2000,0)</f>
        <v>0</v>
      </c>
      <c r="R85" s="12"/>
      <c r="S85" s="13"/>
      <c r="T85" s="13"/>
      <c r="U85" s="13"/>
      <c r="V85" s="13"/>
    </row>
    <row r="86" spans="1:22" x14ac:dyDescent="0.25">
      <c r="A86" s="7">
        <v>2436</v>
      </c>
      <c r="B86" s="7">
        <v>2012</v>
      </c>
      <c r="C86" s="8" t="s">
        <v>69</v>
      </c>
      <c r="D86" s="8" t="s">
        <v>266</v>
      </c>
      <c r="E86" s="8" t="s">
        <v>38</v>
      </c>
      <c r="F86" s="7" t="s">
        <v>39</v>
      </c>
      <c r="G86" s="8" t="s">
        <v>22</v>
      </c>
      <c r="H86" s="8" t="s">
        <v>69</v>
      </c>
      <c r="I86" s="9">
        <v>-147151</v>
      </c>
      <c r="R86" s="12"/>
      <c r="S86" s="13"/>
      <c r="T86" s="13"/>
      <c r="U86" s="13"/>
      <c r="V86" s="13"/>
    </row>
    <row r="87" spans="1:22" x14ac:dyDescent="0.25">
      <c r="A87" s="7">
        <v>2372</v>
      </c>
      <c r="B87" s="7">
        <v>2012</v>
      </c>
      <c r="C87" s="8" t="s">
        <v>69</v>
      </c>
      <c r="D87" s="8" t="s">
        <v>84</v>
      </c>
      <c r="E87" s="8" t="s">
        <v>38</v>
      </c>
      <c r="F87" s="7" t="s">
        <v>39</v>
      </c>
      <c r="G87" s="8" t="s">
        <v>22</v>
      </c>
      <c r="H87" s="8" t="s">
        <v>69</v>
      </c>
      <c r="I87" s="9">
        <v>-35375</v>
      </c>
      <c r="R87" s="12"/>
      <c r="S87" s="13"/>
      <c r="T87" s="13"/>
      <c r="U87" s="13"/>
      <c r="V87" s="13"/>
    </row>
    <row r="88" spans="1:22" x14ac:dyDescent="0.25">
      <c r="A88" s="7">
        <v>2368</v>
      </c>
      <c r="B88" s="7">
        <v>2012</v>
      </c>
      <c r="C88" s="8" t="s">
        <v>69</v>
      </c>
      <c r="D88" s="8" t="s">
        <v>65</v>
      </c>
      <c r="E88" s="8" t="s">
        <v>38</v>
      </c>
      <c r="F88" s="7" t="s">
        <v>39</v>
      </c>
      <c r="G88" s="8" t="s">
        <v>22</v>
      </c>
      <c r="H88" s="8" t="s">
        <v>69</v>
      </c>
      <c r="I88" s="9">
        <v>35599</v>
      </c>
      <c r="R88" s="12"/>
      <c r="S88" s="13"/>
      <c r="T88" s="13"/>
      <c r="U88" s="13"/>
      <c r="V88" s="13"/>
    </row>
    <row r="89" spans="1:22" x14ac:dyDescent="0.25">
      <c r="A89" s="7">
        <v>2301</v>
      </c>
      <c r="B89" s="7">
        <v>2012</v>
      </c>
      <c r="C89" s="8" t="s">
        <v>69</v>
      </c>
      <c r="D89" s="8" t="s">
        <v>165</v>
      </c>
      <c r="E89" s="8" t="s">
        <v>38</v>
      </c>
      <c r="F89" s="7" t="s">
        <v>39</v>
      </c>
      <c r="G89" s="8" t="s">
        <v>22</v>
      </c>
      <c r="H89" s="8" t="s">
        <v>69</v>
      </c>
      <c r="I89" s="9">
        <v>384112.7</v>
      </c>
      <c r="R89" s="12"/>
      <c r="S89" s="13"/>
      <c r="T89" s="13"/>
      <c r="U89" s="13"/>
      <c r="V89" s="13"/>
    </row>
    <row r="90" spans="1:22" x14ac:dyDescent="0.25">
      <c r="C90" s="8"/>
      <c r="D90" s="8"/>
      <c r="E90" s="8"/>
      <c r="G90" s="8"/>
      <c r="H90" s="8"/>
      <c r="J90" s="9">
        <f>SUM(I86:I89)</f>
        <v>237185.7</v>
      </c>
      <c r="K90" s="9">
        <f>IF(J90&lt;0,$I$264,$I$265)</f>
        <v>903.13346574503635</v>
      </c>
      <c r="L90" s="9">
        <f>IF(J90&gt;0,(J90*K90)/2000,0)</f>
        <v>107105.17163308125</v>
      </c>
      <c r="M90" s="9">
        <f>IF(J90&lt;0,(J90*K90)/2000,0)</f>
        <v>0</v>
      </c>
      <c r="R90" s="12"/>
      <c r="S90" s="13"/>
      <c r="T90" s="13"/>
      <c r="U90" s="13"/>
      <c r="V90" s="13"/>
    </row>
    <row r="91" spans="1:22" x14ac:dyDescent="0.25">
      <c r="A91" s="7">
        <v>2437</v>
      </c>
      <c r="B91" s="7">
        <v>2012</v>
      </c>
      <c r="C91" s="8" t="s">
        <v>175</v>
      </c>
      <c r="D91" s="8" t="s">
        <v>266</v>
      </c>
      <c r="E91" s="8" t="s">
        <v>38</v>
      </c>
      <c r="F91" s="7" t="s">
        <v>39</v>
      </c>
      <c r="G91" s="8" t="s">
        <v>22</v>
      </c>
      <c r="H91" s="8" t="s">
        <v>175</v>
      </c>
      <c r="I91" s="9">
        <v>-57</v>
      </c>
      <c r="J91" s="9">
        <f>I91</f>
        <v>-57</v>
      </c>
      <c r="K91" s="9">
        <f>IF(J91&lt;0,$I$264,$I$265)</f>
        <v>895.24573770856875</v>
      </c>
      <c r="L91" s="9">
        <f>IF(J91&gt;0,(J91*K91)/2000,0)</f>
        <v>0</v>
      </c>
      <c r="M91" s="9">
        <f>IF(J91&lt;0,(J91*K91)/2000,0)</f>
        <v>-25.514503524694209</v>
      </c>
      <c r="R91" s="12"/>
      <c r="S91" s="13"/>
      <c r="T91" s="13"/>
      <c r="U91" s="13"/>
      <c r="V91" s="13"/>
    </row>
    <row r="92" spans="1:22" x14ac:dyDescent="0.25">
      <c r="C92" s="8"/>
      <c r="D92" s="8"/>
      <c r="E92" s="8"/>
      <c r="G92" s="8"/>
      <c r="H92" s="8"/>
      <c r="R92" s="12"/>
      <c r="S92" s="13"/>
      <c r="T92" s="13"/>
      <c r="U92" s="13"/>
      <c r="V92" s="13"/>
    </row>
    <row r="93" spans="1:22" x14ac:dyDescent="0.25">
      <c r="A93" s="7">
        <v>2438</v>
      </c>
      <c r="B93" s="7">
        <v>2012</v>
      </c>
      <c r="C93" s="8" t="s">
        <v>176</v>
      </c>
      <c r="D93" s="8" t="s">
        <v>266</v>
      </c>
      <c r="E93" s="8" t="s">
        <v>38</v>
      </c>
      <c r="F93" s="7" t="s">
        <v>39</v>
      </c>
      <c r="G93" s="8" t="s">
        <v>22</v>
      </c>
      <c r="H93" s="8" t="s">
        <v>176</v>
      </c>
      <c r="I93" s="9">
        <v>-2000</v>
      </c>
      <c r="R93" s="12"/>
      <c r="S93" s="13"/>
      <c r="T93" s="13"/>
      <c r="U93" s="13"/>
      <c r="V93" s="13"/>
    </row>
    <row r="94" spans="1:22" x14ac:dyDescent="0.25">
      <c r="A94" s="7">
        <v>2303</v>
      </c>
      <c r="B94" s="7">
        <v>2012</v>
      </c>
      <c r="C94" s="8" t="s">
        <v>176</v>
      </c>
      <c r="D94" s="8" t="s">
        <v>165</v>
      </c>
      <c r="E94" s="8" t="s">
        <v>38</v>
      </c>
      <c r="F94" s="7" t="s">
        <v>39</v>
      </c>
      <c r="G94" s="8" t="s">
        <v>22</v>
      </c>
      <c r="H94" s="8" t="s">
        <v>176</v>
      </c>
      <c r="I94" s="9">
        <v>1200</v>
      </c>
      <c r="R94" s="12"/>
      <c r="S94" s="13"/>
      <c r="T94" s="13"/>
      <c r="U94" s="13"/>
      <c r="V94" s="13"/>
    </row>
    <row r="95" spans="1:22" x14ac:dyDescent="0.25">
      <c r="C95" s="8"/>
      <c r="D95" s="8"/>
      <c r="E95" s="8"/>
      <c r="G95" s="8"/>
      <c r="H95" s="8"/>
      <c r="J95" s="9">
        <f>SUM(I93:I94)</f>
        <v>-800</v>
      </c>
      <c r="K95" s="9">
        <f>IF(J95&lt;0,$I$264,$I$265)</f>
        <v>895.24573770856875</v>
      </c>
      <c r="L95" s="9">
        <f>IF(J95&gt;0,(J95*K95)/2000,0)</f>
        <v>0</v>
      </c>
      <c r="M95" s="9">
        <f>IF(J95&lt;0,(J95*K95)/2000,0)</f>
        <v>-358.0982950834275</v>
      </c>
      <c r="R95" s="12"/>
      <c r="S95" s="13"/>
      <c r="T95" s="13"/>
      <c r="U95" s="13"/>
      <c r="V95" s="13"/>
    </row>
    <row r="96" spans="1:22" x14ac:dyDescent="0.25">
      <c r="A96" s="7">
        <v>2439</v>
      </c>
      <c r="B96" s="7">
        <v>2012</v>
      </c>
      <c r="C96" s="8" t="s">
        <v>181</v>
      </c>
      <c r="D96" s="8" t="s">
        <v>266</v>
      </c>
      <c r="E96" s="8" t="s">
        <v>38</v>
      </c>
      <c r="F96" s="7" t="s">
        <v>39</v>
      </c>
      <c r="G96" s="8" t="s">
        <v>22</v>
      </c>
      <c r="H96" s="8" t="s">
        <v>181</v>
      </c>
      <c r="I96" s="9">
        <v>-142467</v>
      </c>
      <c r="R96" s="12"/>
      <c r="S96" s="13"/>
      <c r="T96" s="13"/>
      <c r="U96" s="13"/>
      <c r="V96" s="13"/>
    </row>
    <row r="97" spans="1:22" x14ac:dyDescent="0.25">
      <c r="A97" s="7">
        <v>2305</v>
      </c>
      <c r="B97" s="7">
        <v>2012</v>
      </c>
      <c r="C97" s="8" t="s">
        <v>181</v>
      </c>
      <c r="D97" s="8" t="s">
        <v>165</v>
      </c>
      <c r="E97" s="8" t="s">
        <v>38</v>
      </c>
      <c r="F97" s="7" t="s">
        <v>39</v>
      </c>
      <c r="G97" s="8" t="s">
        <v>22</v>
      </c>
      <c r="H97" s="8" t="s">
        <v>181</v>
      </c>
      <c r="I97" s="9">
        <v>467588</v>
      </c>
      <c r="R97" s="12"/>
      <c r="S97" s="13"/>
      <c r="T97" s="13"/>
      <c r="U97" s="13"/>
      <c r="V97" s="13"/>
    </row>
    <row r="98" spans="1:22" x14ac:dyDescent="0.25">
      <c r="C98" s="8"/>
      <c r="D98" s="8"/>
      <c r="E98" s="8"/>
      <c r="G98" s="8"/>
      <c r="H98" s="8"/>
      <c r="J98" s="9">
        <f>SUM(I96:I97)</f>
        <v>325121</v>
      </c>
      <c r="K98" s="9">
        <f>IF(J98&lt;0,$I$264,$I$265)</f>
        <v>903.13346574503635</v>
      </c>
      <c r="L98" s="9">
        <f>IF(J98&gt;0,(J98*K98)/2000,0)</f>
        <v>146813.82775824599</v>
      </c>
      <c r="M98" s="9">
        <f>IF(J98&lt;0,(J98*K98)/2000,0)</f>
        <v>0</v>
      </c>
      <c r="R98" s="12"/>
      <c r="S98" s="13"/>
      <c r="T98" s="13"/>
      <c r="U98" s="13"/>
      <c r="V98" s="13"/>
    </row>
    <row r="99" spans="1:22" x14ac:dyDescent="0.25">
      <c r="A99" s="7">
        <v>2440</v>
      </c>
      <c r="B99" s="7">
        <v>2012</v>
      </c>
      <c r="C99" s="8" t="s">
        <v>70</v>
      </c>
      <c r="D99" s="8" t="s">
        <v>266</v>
      </c>
      <c r="E99" s="8" t="s">
        <v>38</v>
      </c>
      <c r="F99" s="7" t="s">
        <v>39</v>
      </c>
      <c r="G99" s="8" t="s">
        <v>22</v>
      </c>
      <c r="H99" s="8" t="s">
        <v>70</v>
      </c>
      <c r="I99" s="9">
        <v>-311820</v>
      </c>
      <c r="R99" s="12"/>
      <c r="S99" s="13"/>
      <c r="T99" s="13"/>
      <c r="U99" s="13"/>
      <c r="V99" s="13"/>
    </row>
    <row r="100" spans="1:22" x14ac:dyDescent="0.25">
      <c r="A100" s="7">
        <v>2306</v>
      </c>
      <c r="B100" s="7">
        <v>2012</v>
      </c>
      <c r="C100" s="8" t="s">
        <v>70</v>
      </c>
      <c r="D100" s="8" t="s">
        <v>165</v>
      </c>
      <c r="E100" s="8" t="s">
        <v>38</v>
      </c>
      <c r="F100" s="7" t="s">
        <v>39</v>
      </c>
      <c r="G100" s="8" t="s">
        <v>22</v>
      </c>
      <c r="H100" s="8" t="s">
        <v>70</v>
      </c>
      <c r="I100" s="9">
        <v>252059</v>
      </c>
      <c r="R100" s="12"/>
      <c r="S100" s="13"/>
      <c r="T100" s="13"/>
      <c r="U100" s="13"/>
      <c r="V100" s="13"/>
    </row>
    <row r="101" spans="1:22" x14ac:dyDescent="0.25">
      <c r="C101" s="8"/>
      <c r="D101" s="8"/>
      <c r="E101" s="8"/>
      <c r="G101" s="8"/>
      <c r="H101" s="8"/>
      <c r="J101" s="9">
        <f>SUM(I99:I100)</f>
        <v>-59761</v>
      </c>
      <c r="K101" s="9">
        <f>IF(J101&lt;0,$I$264,$I$265)</f>
        <v>895.24573770856875</v>
      </c>
      <c r="L101" s="9">
        <f>IF(J101&gt;0,(J101*K101)/2000,0)</f>
        <v>0</v>
      </c>
      <c r="M101" s="9">
        <f>IF(J101&lt;0,(J101*K101)/2000,0)</f>
        <v>-26750.39026560089</v>
      </c>
      <c r="R101" s="12"/>
      <c r="S101" s="13"/>
      <c r="T101" s="13"/>
      <c r="U101" s="13"/>
      <c r="V101" s="13"/>
    </row>
    <row r="102" spans="1:22" x14ac:dyDescent="0.25">
      <c r="A102" s="7">
        <v>2441</v>
      </c>
      <c r="B102" s="7">
        <v>2012</v>
      </c>
      <c r="C102" s="8" t="s">
        <v>183</v>
      </c>
      <c r="D102" s="8" t="s">
        <v>266</v>
      </c>
      <c r="E102" s="8" t="s">
        <v>38</v>
      </c>
      <c r="F102" s="7" t="s">
        <v>39</v>
      </c>
      <c r="G102" s="8" t="s">
        <v>22</v>
      </c>
      <c r="H102" s="8" t="s">
        <v>183</v>
      </c>
      <c r="I102" s="9">
        <v>-6435</v>
      </c>
      <c r="R102" s="12"/>
      <c r="S102" s="13"/>
      <c r="T102" s="13"/>
      <c r="U102" s="13"/>
      <c r="V102" s="13"/>
    </row>
    <row r="103" spans="1:22" x14ac:dyDescent="0.25">
      <c r="A103" s="7">
        <v>2307</v>
      </c>
      <c r="B103" s="7">
        <v>2012</v>
      </c>
      <c r="C103" s="8" t="s">
        <v>183</v>
      </c>
      <c r="D103" s="8" t="s">
        <v>165</v>
      </c>
      <c r="E103" s="8" t="s">
        <v>38</v>
      </c>
      <c r="F103" s="7" t="s">
        <v>39</v>
      </c>
      <c r="G103" s="8" t="s">
        <v>22</v>
      </c>
      <c r="H103" s="8" t="s">
        <v>183</v>
      </c>
      <c r="I103" s="9">
        <v>124383</v>
      </c>
      <c r="R103" s="12"/>
      <c r="S103" s="13"/>
      <c r="T103" s="13"/>
      <c r="U103" s="13"/>
      <c r="V103" s="13"/>
    </row>
    <row r="104" spans="1:22" x14ac:dyDescent="0.25">
      <c r="C104" s="8"/>
      <c r="D104" s="8"/>
      <c r="E104" s="8"/>
      <c r="G104" s="8"/>
      <c r="H104" s="8"/>
      <c r="J104" s="9">
        <f>SUM(I102:I103)</f>
        <v>117948</v>
      </c>
      <c r="K104" s="9">
        <f>IF(J104&lt;0,$I$264,$I$265)</f>
        <v>903.13346574503635</v>
      </c>
      <c r="L104" s="9">
        <f>IF(J104&gt;0,(J104*K104)/2000,0)</f>
        <v>53261.393008847772</v>
      </c>
      <c r="M104" s="9">
        <f>IF(J104&lt;0,(J104*K104)/2000,0)</f>
        <v>0</v>
      </c>
      <c r="R104" s="12"/>
      <c r="S104" s="13"/>
      <c r="T104" s="13"/>
      <c r="U104" s="13"/>
      <c r="V104" s="13"/>
    </row>
    <row r="105" spans="1:22" x14ac:dyDescent="0.25">
      <c r="A105" s="7">
        <v>2442</v>
      </c>
      <c r="B105" s="7">
        <v>2012</v>
      </c>
      <c r="C105" s="8" t="s">
        <v>85</v>
      </c>
      <c r="D105" s="8" t="s">
        <v>266</v>
      </c>
      <c r="E105" s="8" t="s">
        <v>38</v>
      </c>
      <c r="F105" s="7" t="s">
        <v>39</v>
      </c>
      <c r="G105" s="8" t="s">
        <v>22</v>
      </c>
      <c r="H105" s="8" t="s">
        <v>85</v>
      </c>
      <c r="I105" s="9">
        <v>-93176</v>
      </c>
      <c r="R105" s="12"/>
      <c r="S105" s="13"/>
      <c r="T105" s="13"/>
      <c r="U105" s="13"/>
      <c r="V105" s="13"/>
    </row>
    <row r="106" spans="1:22" x14ac:dyDescent="0.25">
      <c r="A106" s="7">
        <v>2309</v>
      </c>
      <c r="B106" s="7">
        <v>2012</v>
      </c>
      <c r="C106" s="8" t="s">
        <v>85</v>
      </c>
      <c r="D106" s="8" t="s">
        <v>165</v>
      </c>
      <c r="E106" s="8" t="s">
        <v>38</v>
      </c>
      <c r="F106" s="7" t="s">
        <v>39</v>
      </c>
      <c r="G106" s="8" t="s">
        <v>22</v>
      </c>
      <c r="H106" s="8" t="s">
        <v>85</v>
      </c>
      <c r="I106" s="9">
        <v>1014046</v>
      </c>
      <c r="R106" s="12"/>
      <c r="S106" s="13"/>
      <c r="T106" s="13"/>
      <c r="U106" s="13"/>
      <c r="V106" s="13"/>
    </row>
    <row r="107" spans="1:22" x14ac:dyDescent="0.25">
      <c r="C107" s="8"/>
      <c r="D107" s="8"/>
      <c r="E107" s="8"/>
      <c r="G107" s="8"/>
      <c r="H107" s="8"/>
      <c r="J107" s="9">
        <f>SUM(I105:I106)</f>
        <v>920870</v>
      </c>
      <c r="K107" s="9">
        <f>IF(J107&lt;0,$I$264,$I$265)</f>
        <v>903.13346574503635</v>
      </c>
      <c r="L107" s="9">
        <f>IF(J107&gt;0,(J107*K107)/2000,0)</f>
        <v>415834.25730031577</v>
      </c>
      <c r="M107" s="9">
        <f>IF(J107&lt;0,(J107*K107)/2000,0)</f>
        <v>0</v>
      </c>
      <c r="R107" s="12"/>
      <c r="S107" s="13"/>
      <c r="T107" s="13"/>
      <c r="U107" s="13"/>
      <c r="V107" s="13"/>
    </row>
    <row r="108" spans="1:22" x14ac:dyDescent="0.25">
      <c r="A108" s="7">
        <v>2443</v>
      </c>
      <c r="B108" s="7">
        <v>2012</v>
      </c>
      <c r="C108" s="8" t="s">
        <v>188</v>
      </c>
      <c r="D108" s="8" t="s">
        <v>266</v>
      </c>
      <c r="E108" s="8" t="s">
        <v>38</v>
      </c>
      <c r="F108" s="7" t="s">
        <v>39</v>
      </c>
      <c r="G108" s="8" t="s">
        <v>22</v>
      </c>
      <c r="H108" s="8" t="s">
        <v>188</v>
      </c>
      <c r="I108" s="9">
        <v>-13840</v>
      </c>
      <c r="R108" s="12"/>
      <c r="S108" s="13"/>
      <c r="T108" s="13"/>
      <c r="U108" s="13"/>
      <c r="V108" s="13"/>
    </row>
    <row r="109" spans="1:22" x14ac:dyDescent="0.25">
      <c r="A109" s="7">
        <v>2310</v>
      </c>
      <c r="B109" s="7">
        <v>2012</v>
      </c>
      <c r="C109" s="8" t="s">
        <v>188</v>
      </c>
      <c r="D109" s="8" t="s">
        <v>165</v>
      </c>
      <c r="E109" s="8" t="s">
        <v>38</v>
      </c>
      <c r="F109" s="7" t="s">
        <v>39</v>
      </c>
      <c r="G109" s="8" t="s">
        <v>22</v>
      </c>
      <c r="H109" s="8" t="s">
        <v>188</v>
      </c>
      <c r="I109" s="9">
        <v>26743</v>
      </c>
      <c r="R109" s="12"/>
      <c r="S109" s="13"/>
      <c r="T109" s="13"/>
      <c r="U109" s="13"/>
      <c r="V109" s="13"/>
    </row>
    <row r="110" spans="1:22" x14ac:dyDescent="0.25">
      <c r="C110" s="8"/>
      <c r="D110" s="8"/>
      <c r="E110" s="8"/>
      <c r="G110" s="8"/>
      <c r="H110" s="8"/>
      <c r="J110" s="9">
        <f>SUM(I108:I109)</f>
        <v>12903</v>
      </c>
      <c r="K110" s="9">
        <f>IF(J110&lt;0,$I$264,$I$265)</f>
        <v>903.13346574503635</v>
      </c>
      <c r="L110" s="9">
        <f>IF(J110&gt;0,(J110*K110)/2000,0)</f>
        <v>5826.5655542541017</v>
      </c>
      <c r="M110" s="9">
        <f>IF(J110&lt;0,(J110*K110)/2000,0)</f>
        <v>0</v>
      </c>
      <c r="R110" s="12"/>
      <c r="S110" s="13"/>
      <c r="T110" s="13"/>
      <c r="U110" s="13"/>
      <c r="V110" s="13"/>
    </row>
    <row r="111" spans="1:22" x14ac:dyDescent="0.25">
      <c r="A111" s="7">
        <v>2444</v>
      </c>
      <c r="B111" s="7">
        <v>2012</v>
      </c>
      <c r="C111" s="8" t="s">
        <v>189</v>
      </c>
      <c r="D111" s="8" t="s">
        <v>266</v>
      </c>
      <c r="E111" s="8" t="s">
        <v>38</v>
      </c>
      <c r="F111" s="7" t="s">
        <v>39</v>
      </c>
      <c r="G111" s="8" t="s">
        <v>22</v>
      </c>
      <c r="H111" s="8" t="s">
        <v>189</v>
      </c>
      <c r="I111" s="9">
        <v>-5387</v>
      </c>
      <c r="R111" s="12"/>
      <c r="S111" s="13"/>
      <c r="T111" s="13"/>
      <c r="U111" s="13"/>
      <c r="V111" s="13"/>
    </row>
    <row r="112" spans="1:22" x14ac:dyDescent="0.25">
      <c r="A112" s="7">
        <v>2311</v>
      </c>
      <c r="B112" s="7">
        <v>2012</v>
      </c>
      <c r="C112" s="8" t="s">
        <v>189</v>
      </c>
      <c r="D112" s="8" t="s">
        <v>165</v>
      </c>
      <c r="E112" s="8" t="s">
        <v>38</v>
      </c>
      <c r="F112" s="7" t="s">
        <v>39</v>
      </c>
      <c r="G112" s="8" t="s">
        <v>22</v>
      </c>
      <c r="H112" s="8" t="s">
        <v>189</v>
      </c>
      <c r="I112" s="9">
        <v>11019</v>
      </c>
      <c r="R112" s="12"/>
      <c r="S112" s="13"/>
      <c r="T112" s="13"/>
      <c r="U112" s="13"/>
      <c r="V112" s="13"/>
    </row>
    <row r="113" spans="1:22" x14ac:dyDescent="0.25">
      <c r="C113" s="8"/>
      <c r="D113" s="8"/>
      <c r="E113" s="8"/>
      <c r="G113" s="8"/>
      <c r="H113" s="8"/>
      <c r="J113" s="9">
        <f>SUM(I111:I112)</f>
        <v>5632</v>
      </c>
      <c r="K113" s="9">
        <f>IF(J113&lt;0,$I$264,$I$265)</f>
        <v>903.13346574503635</v>
      </c>
      <c r="L113" s="9">
        <f>IF(J113&gt;0,(J113*K113)/2000,0)</f>
        <v>2543.2238395380223</v>
      </c>
      <c r="M113" s="9">
        <f>IF(J113&lt;0,(J113*K113)/2000,0)</f>
        <v>0</v>
      </c>
      <c r="R113" s="12"/>
      <c r="S113" s="13"/>
      <c r="T113" s="13"/>
      <c r="U113" s="13"/>
      <c r="V113" s="13"/>
    </row>
    <row r="114" spans="1:22" x14ac:dyDescent="0.25">
      <c r="A114" s="7">
        <v>2445</v>
      </c>
      <c r="B114" s="7">
        <v>2012</v>
      </c>
      <c r="C114" s="8" t="s">
        <v>71</v>
      </c>
      <c r="D114" s="8" t="s">
        <v>266</v>
      </c>
      <c r="E114" s="8" t="s">
        <v>38</v>
      </c>
      <c r="F114" s="7" t="s">
        <v>39</v>
      </c>
      <c r="G114" s="8" t="s">
        <v>22</v>
      </c>
      <c r="H114" s="8" t="s">
        <v>71</v>
      </c>
      <c r="I114" s="9">
        <v>-22185</v>
      </c>
      <c r="R114" s="12"/>
      <c r="S114" s="13"/>
      <c r="T114" s="13"/>
      <c r="U114" s="13"/>
      <c r="V114" s="13"/>
    </row>
    <row r="115" spans="1:22" x14ac:dyDescent="0.25">
      <c r="A115" s="7">
        <v>2313</v>
      </c>
      <c r="B115" s="7">
        <v>2012</v>
      </c>
      <c r="C115" s="8" t="s">
        <v>71</v>
      </c>
      <c r="D115" s="8" t="s">
        <v>165</v>
      </c>
      <c r="E115" s="8" t="s">
        <v>38</v>
      </c>
      <c r="F115" s="7" t="s">
        <v>39</v>
      </c>
      <c r="G115" s="8" t="s">
        <v>22</v>
      </c>
      <c r="H115" s="8" t="s">
        <v>71</v>
      </c>
      <c r="I115" s="9">
        <v>65386</v>
      </c>
      <c r="R115" s="12"/>
      <c r="S115" s="13"/>
      <c r="T115" s="13"/>
      <c r="U115" s="13"/>
      <c r="V115" s="13"/>
    </row>
    <row r="116" spans="1:22" x14ac:dyDescent="0.25">
      <c r="C116" s="8"/>
      <c r="D116" s="8"/>
      <c r="E116" s="8"/>
      <c r="G116" s="8"/>
      <c r="H116" s="8"/>
      <c r="J116" s="9">
        <f>SUM(I114:I115)</f>
        <v>43201</v>
      </c>
      <c r="K116" s="9">
        <f>IF(J116&lt;0,$I$264,$I$265)</f>
        <v>903.13346574503635</v>
      </c>
      <c r="L116" s="9">
        <f>IF(J116&gt;0,(J116*K116)/2000,0)</f>
        <v>19508.134426825658</v>
      </c>
      <c r="M116" s="9">
        <f>IF(J116&lt;0,(J116*K116)/2000,0)</f>
        <v>0</v>
      </c>
      <c r="R116" s="12"/>
      <c r="S116" s="13"/>
      <c r="T116" s="13"/>
      <c r="U116" s="13"/>
      <c r="V116" s="13"/>
    </row>
    <row r="117" spans="1:22" x14ac:dyDescent="0.25">
      <c r="A117" s="7">
        <v>2446</v>
      </c>
      <c r="B117" s="7">
        <v>2012</v>
      </c>
      <c r="C117" s="8" t="s">
        <v>192</v>
      </c>
      <c r="D117" s="8" t="s">
        <v>266</v>
      </c>
      <c r="E117" s="8" t="s">
        <v>38</v>
      </c>
      <c r="F117" s="7" t="s">
        <v>39</v>
      </c>
      <c r="G117" s="8" t="s">
        <v>22</v>
      </c>
      <c r="H117" s="8" t="s">
        <v>192</v>
      </c>
      <c r="I117" s="9">
        <v>-1299</v>
      </c>
      <c r="R117" s="12"/>
      <c r="S117" s="13"/>
      <c r="T117" s="13"/>
      <c r="U117" s="13"/>
      <c r="V117" s="13"/>
    </row>
    <row r="118" spans="1:22" x14ac:dyDescent="0.25">
      <c r="A118" s="7">
        <v>2314</v>
      </c>
      <c r="B118" s="7">
        <v>2012</v>
      </c>
      <c r="C118" s="8" t="s">
        <v>192</v>
      </c>
      <c r="D118" s="8" t="s">
        <v>165</v>
      </c>
      <c r="E118" s="8" t="s">
        <v>38</v>
      </c>
      <c r="F118" s="7" t="s">
        <v>39</v>
      </c>
      <c r="G118" s="8" t="s">
        <v>22</v>
      </c>
      <c r="H118" s="8" t="s">
        <v>192</v>
      </c>
      <c r="I118" s="9">
        <v>1133</v>
      </c>
      <c r="R118" s="12"/>
      <c r="S118" s="13"/>
      <c r="T118" s="13"/>
      <c r="U118" s="13"/>
      <c r="V118" s="13"/>
    </row>
    <row r="119" spans="1:22" x14ac:dyDescent="0.25">
      <c r="C119" s="8"/>
      <c r="D119" s="8"/>
      <c r="E119" s="8"/>
      <c r="G119" s="8"/>
      <c r="H119" s="8"/>
      <c r="J119" s="9">
        <f>SUM(I117:I118)</f>
        <v>-166</v>
      </c>
      <c r="K119" s="9">
        <f>IF(J119&lt;0,$I$264,$I$265)</f>
        <v>895.24573770856875</v>
      </c>
      <c r="L119" s="9">
        <f>IF(J119&gt;0,(J119*K119)/2000,0)</f>
        <v>0</v>
      </c>
      <c r="M119" s="9">
        <f>IF(J119&lt;0,(J119*K119)/2000,0)</f>
        <v>-74.305396229811208</v>
      </c>
      <c r="R119" s="12"/>
      <c r="S119" s="13"/>
      <c r="T119" s="13"/>
      <c r="U119" s="13"/>
      <c r="V119" s="13"/>
    </row>
    <row r="120" spans="1:22" x14ac:dyDescent="0.25">
      <c r="A120" s="7">
        <v>2447</v>
      </c>
      <c r="B120" s="7">
        <v>2012</v>
      </c>
      <c r="C120" s="8" t="s">
        <v>193</v>
      </c>
      <c r="D120" s="8" t="s">
        <v>266</v>
      </c>
      <c r="E120" s="8" t="s">
        <v>38</v>
      </c>
      <c r="F120" s="7" t="s">
        <v>39</v>
      </c>
      <c r="G120" s="8" t="s">
        <v>22</v>
      </c>
      <c r="H120" s="8" t="s">
        <v>193</v>
      </c>
      <c r="I120" s="9">
        <v>-242964</v>
      </c>
      <c r="R120" s="12"/>
      <c r="S120" s="13"/>
      <c r="T120" s="13"/>
      <c r="U120" s="13"/>
      <c r="V120" s="13"/>
    </row>
    <row r="121" spans="1:22" x14ac:dyDescent="0.25">
      <c r="A121" s="7">
        <v>2315</v>
      </c>
      <c r="B121" s="7">
        <v>2012</v>
      </c>
      <c r="C121" s="8" t="s">
        <v>193</v>
      </c>
      <c r="D121" s="8" t="s">
        <v>165</v>
      </c>
      <c r="E121" s="8" t="s">
        <v>38</v>
      </c>
      <c r="F121" s="7" t="s">
        <v>39</v>
      </c>
      <c r="G121" s="8" t="s">
        <v>22</v>
      </c>
      <c r="H121" s="8" t="s">
        <v>193</v>
      </c>
      <c r="I121" s="9">
        <v>502043</v>
      </c>
      <c r="R121" s="12"/>
      <c r="S121" s="13"/>
      <c r="T121" s="13"/>
      <c r="U121" s="13"/>
      <c r="V121" s="13"/>
    </row>
    <row r="122" spans="1:22" x14ac:dyDescent="0.25">
      <c r="C122" s="8"/>
      <c r="D122" s="8"/>
      <c r="E122" s="8"/>
      <c r="G122" s="8"/>
      <c r="H122" s="8"/>
      <c r="J122" s="9">
        <f>SUM(I120:I121)</f>
        <v>259079</v>
      </c>
      <c r="K122" s="9">
        <f>IF(J122&lt;0,$I$264,$I$265)</f>
        <v>903.13346574503635</v>
      </c>
      <c r="L122" s="9">
        <f>IF(J122&gt;0,(J122*K122)/2000,0)</f>
        <v>116991.45758587914</v>
      </c>
      <c r="M122" s="9">
        <f>IF(J122&lt;0,(J122*K122)/2000,0)</f>
        <v>0</v>
      </c>
      <c r="R122" s="12"/>
      <c r="S122" s="13"/>
      <c r="T122" s="13"/>
      <c r="U122" s="13"/>
      <c r="V122" s="13"/>
    </row>
    <row r="123" spans="1:22" x14ac:dyDescent="0.25">
      <c r="A123" s="7">
        <v>2229</v>
      </c>
      <c r="B123" s="7">
        <v>2012</v>
      </c>
      <c r="C123" s="8" t="s">
        <v>37</v>
      </c>
      <c r="D123" s="8" t="s">
        <v>29</v>
      </c>
      <c r="E123" s="8" t="s">
        <v>38</v>
      </c>
      <c r="F123" s="7" t="s">
        <v>39</v>
      </c>
      <c r="G123" s="8" t="s">
        <v>22</v>
      </c>
      <c r="H123" s="8" t="s">
        <v>37</v>
      </c>
      <c r="I123" s="9">
        <v>-101.64</v>
      </c>
      <c r="R123" s="12"/>
      <c r="S123" s="13"/>
      <c r="T123" s="13"/>
      <c r="U123" s="13"/>
      <c r="V123" s="13"/>
    </row>
    <row r="124" spans="1:22" x14ac:dyDescent="0.25">
      <c r="A124" s="7">
        <v>2219</v>
      </c>
      <c r="B124" s="7">
        <v>2012</v>
      </c>
      <c r="C124" s="8" t="s">
        <v>37</v>
      </c>
      <c r="D124" s="8" t="s">
        <v>56</v>
      </c>
      <c r="E124" s="8" t="s">
        <v>38</v>
      </c>
      <c r="F124" s="7" t="s">
        <v>39</v>
      </c>
      <c r="G124" s="8" t="s">
        <v>22</v>
      </c>
      <c r="H124" s="8" t="s">
        <v>37</v>
      </c>
      <c r="I124" s="9">
        <v>-52.36</v>
      </c>
      <c r="R124" s="12"/>
      <c r="S124" s="13"/>
      <c r="T124" s="13"/>
      <c r="U124" s="13"/>
      <c r="V124" s="13"/>
    </row>
    <row r="125" spans="1:22" x14ac:dyDescent="0.25">
      <c r="C125" s="8"/>
      <c r="D125" s="8"/>
      <c r="E125" s="8"/>
      <c r="G125" s="8"/>
      <c r="H125" s="8"/>
      <c r="J125" s="9">
        <f>SUM(I123:I124)</f>
        <v>-154</v>
      </c>
      <c r="K125" s="9">
        <f>IF(J125&lt;0,$I$264,$I$265)</f>
        <v>895.24573770856875</v>
      </c>
      <c r="L125" s="9">
        <f>IF(J125&gt;0,(J125*K125)/2000,0)</f>
        <v>0</v>
      </c>
      <c r="M125" s="9">
        <f>IF(J125&lt;0,(J125*K125)/2000,0)</f>
        <v>-68.933921803559784</v>
      </c>
      <c r="R125" s="12"/>
      <c r="S125" s="13"/>
      <c r="T125" s="13"/>
      <c r="U125" s="13"/>
      <c r="V125" s="13"/>
    </row>
    <row r="126" spans="1:22" x14ac:dyDescent="0.25">
      <c r="A126" s="7">
        <v>2373</v>
      </c>
      <c r="B126" s="7">
        <v>2012</v>
      </c>
      <c r="C126" s="8" t="s">
        <v>72</v>
      </c>
      <c r="D126" s="8" t="s">
        <v>84</v>
      </c>
      <c r="E126" s="8" t="s">
        <v>38</v>
      </c>
      <c r="F126" s="7" t="s">
        <v>39</v>
      </c>
      <c r="G126" s="8" t="s">
        <v>22</v>
      </c>
      <c r="H126" s="8" t="s">
        <v>72</v>
      </c>
      <c r="I126" s="9">
        <v>42716.544999999998</v>
      </c>
      <c r="J126" s="9">
        <f>I126</f>
        <v>42716.544999999998</v>
      </c>
      <c r="K126" s="9">
        <f>IF(J126&lt;0,$I$264,$I$265)</f>
        <v>903.13346574503635</v>
      </c>
      <c r="L126" s="9">
        <f>IF(J126&gt;0,(J126*K126)/2000,0)</f>
        <v>19289.370665251899</v>
      </c>
      <c r="M126" s="9">
        <f>IF(J126&lt;0,(J126*K126)/2000,0)</f>
        <v>0</v>
      </c>
      <c r="R126" s="12"/>
      <c r="S126" s="13"/>
      <c r="T126" s="13"/>
      <c r="U126" s="13"/>
      <c r="V126" s="13"/>
    </row>
    <row r="127" spans="1:22" x14ac:dyDescent="0.25">
      <c r="C127" s="8"/>
      <c r="D127" s="8"/>
      <c r="E127" s="8"/>
      <c r="G127" s="8"/>
      <c r="H127" s="8"/>
      <c r="I127" s="7"/>
      <c r="J127" s="7"/>
      <c r="K127" s="7"/>
      <c r="L127" s="7"/>
      <c r="M127" s="7"/>
      <c r="R127" s="12"/>
      <c r="S127" s="13"/>
      <c r="T127" s="13"/>
      <c r="U127" s="13"/>
      <c r="V127" s="13"/>
    </row>
    <row r="128" spans="1:22" x14ac:dyDescent="0.25">
      <c r="A128" s="7">
        <v>2448</v>
      </c>
      <c r="B128" s="7">
        <v>2012</v>
      </c>
      <c r="C128" s="8" t="s">
        <v>73</v>
      </c>
      <c r="D128" s="8" t="s">
        <v>266</v>
      </c>
      <c r="E128" s="8" t="s">
        <v>38</v>
      </c>
      <c r="F128" s="7" t="s">
        <v>39</v>
      </c>
      <c r="G128" s="8" t="s">
        <v>22</v>
      </c>
      <c r="H128" s="8" t="s">
        <v>73</v>
      </c>
      <c r="I128" s="9">
        <v>-1410</v>
      </c>
      <c r="R128" s="12"/>
      <c r="S128" s="13"/>
      <c r="T128" s="13"/>
      <c r="U128" s="13"/>
      <c r="V128" s="13"/>
    </row>
    <row r="129" spans="1:22" x14ac:dyDescent="0.25">
      <c r="A129" s="7">
        <v>2317</v>
      </c>
      <c r="B129" s="7">
        <v>2012</v>
      </c>
      <c r="C129" s="8" t="s">
        <v>73</v>
      </c>
      <c r="D129" s="8" t="s">
        <v>165</v>
      </c>
      <c r="E129" s="8" t="s">
        <v>38</v>
      </c>
      <c r="F129" s="7" t="s">
        <v>39</v>
      </c>
      <c r="G129" s="8" t="s">
        <v>22</v>
      </c>
      <c r="H129" s="8" t="s">
        <v>73</v>
      </c>
      <c r="I129" s="9">
        <v>336342</v>
      </c>
      <c r="R129" s="12"/>
      <c r="S129" s="13"/>
      <c r="T129" s="13"/>
      <c r="U129" s="13"/>
      <c r="V129" s="13"/>
    </row>
    <row r="130" spans="1:22" x14ac:dyDescent="0.25">
      <c r="C130" s="8"/>
      <c r="D130" s="8"/>
      <c r="E130" s="8"/>
      <c r="G130" s="8"/>
      <c r="H130" s="8"/>
      <c r="J130" s="9">
        <f>SUM(I128:I129)</f>
        <v>334932</v>
      </c>
      <c r="K130" s="9">
        <f>IF(J130&lt;0,$I$264,$I$265)</f>
        <v>903.13346574503635</v>
      </c>
      <c r="L130" s="9">
        <f>IF(J130&gt;0,(J130*K130)/2000,0)</f>
        <v>151244.14897445825</v>
      </c>
      <c r="M130" s="9">
        <f>IF(J130&lt;0,(J130*K130)/2000,0)</f>
        <v>0</v>
      </c>
      <c r="R130" s="12"/>
      <c r="S130" s="13"/>
      <c r="T130" s="13"/>
      <c r="U130" s="13"/>
      <c r="V130" s="13"/>
    </row>
    <row r="131" spans="1:22" x14ac:dyDescent="0.25">
      <c r="A131" s="7">
        <v>2449</v>
      </c>
      <c r="B131" s="7">
        <v>2012</v>
      </c>
      <c r="C131" s="8" t="s">
        <v>196</v>
      </c>
      <c r="D131" s="8" t="s">
        <v>266</v>
      </c>
      <c r="E131" s="8" t="s">
        <v>38</v>
      </c>
      <c r="F131" s="7" t="s">
        <v>39</v>
      </c>
      <c r="G131" s="8" t="s">
        <v>22</v>
      </c>
      <c r="H131" s="8" t="s">
        <v>196</v>
      </c>
      <c r="I131" s="9">
        <v>-34355</v>
      </c>
      <c r="R131" s="12"/>
      <c r="S131" s="13"/>
      <c r="T131" s="13"/>
      <c r="U131" s="13"/>
      <c r="V131" s="13"/>
    </row>
    <row r="132" spans="1:22" x14ac:dyDescent="0.25">
      <c r="A132" s="7">
        <v>2319</v>
      </c>
      <c r="B132" s="7">
        <v>2012</v>
      </c>
      <c r="C132" s="8" t="s">
        <v>196</v>
      </c>
      <c r="D132" s="8" t="s">
        <v>165</v>
      </c>
      <c r="E132" s="8" t="s">
        <v>38</v>
      </c>
      <c r="F132" s="7" t="s">
        <v>39</v>
      </c>
      <c r="G132" s="8" t="s">
        <v>22</v>
      </c>
      <c r="H132" s="8" t="s">
        <v>196</v>
      </c>
      <c r="I132" s="9">
        <v>222630</v>
      </c>
      <c r="R132" s="12"/>
      <c r="S132" s="13"/>
      <c r="T132" s="13"/>
      <c r="U132" s="13"/>
      <c r="V132" s="13"/>
    </row>
    <row r="133" spans="1:22" x14ac:dyDescent="0.25">
      <c r="C133" s="8"/>
      <c r="D133" s="8"/>
      <c r="E133" s="8"/>
      <c r="G133" s="8"/>
      <c r="H133" s="8"/>
      <c r="J133" s="9">
        <f>SUM(I131:I132)</f>
        <v>188275</v>
      </c>
      <c r="K133" s="9">
        <f>IF(J133&lt;0,$I$264,$I$265)</f>
        <v>903.13346574503635</v>
      </c>
      <c r="L133" s="9">
        <f>IF(J133&gt;0,(J133*K133)/2000,0)</f>
        <v>85018.726631573358</v>
      </c>
      <c r="M133" s="9">
        <f>IF(J133&lt;0,(J133*K133)/2000,0)</f>
        <v>0</v>
      </c>
      <c r="R133" s="12"/>
      <c r="S133" s="13"/>
      <c r="T133" s="13"/>
      <c r="U133" s="13"/>
      <c r="V133" s="13"/>
    </row>
    <row r="134" spans="1:22" x14ac:dyDescent="0.25">
      <c r="A134" s="7">
        <v>2450</v>
      </c>
      <c r="B134" s="7">
        <v>2012</v>
      </c>
      <c r="C134" s="8" t="s">
        <v>198</v>
      </c>
      <c r="D134" s="8" t="s">
        <v>266</v>
      </c>
      <c r="E134" s="8" t="s">
        <v>38</v>
      </c>
      <c r="F134" s="7" t="s">
        <v>39</v>
      </c>
      <c r="G134" s="8" t="s">
        <v>22</v>
      </c>
      <c r="H134" s="8" t="s">
        <v>198</v>
      </c>
      <c r="I134" s="9">
        <v>-225</v>
      </c>
      <c r="R134" s="12"/>
      <c r="S134" s="13"/>
      <c r="T134" s="13"/>
      <c r="U134" s="13"/>
      <c r="V134" s="13"/>
    </row>
    <row r="135" spans="1:22" x14ac:dyDescent="0.25">
      <c r="A135" s="7">
        <v>2320</v>
      </c>
      <c r="B135" s="7">
        <v>2012</v>
      </c>
      <c r="C135" s="8" t="s">
        <v>198</v>
      </c>
      <c r="D135" s="8" t="s">
        <v>165</v>
      </c>
      <c r="E135" s="8" t="s">
        <v>38</v>
      </c>
      <c r="F135" s="7" t="s">
        <v>39</v>
      </c>
      <c r="G135" s="8" t="s">
        <v>22</v>
      </c>
      <c r="H135" s="8" t="s">
        <v>198</v>
      </c>
      <c r="I135" s="9">
        <v>75</v>
      </c>
      <c r="R135" s="12"/>
      <c r="S135" s="13"/>
      <c r="T135" s="13"/>
      <c r="U135" s="13"/>
      <c r="V135" s="13"/>
    </row>
    <row r="136" spans="1:22" x14ac:dyDescent="0.25">
      <c r="C136" s="8"/>
      <c r="D136" s="8"/>
      <c r="E136" s="8"/>
      <c r="G136" s="8"/>
      <c r="H136" s="8"/>
      <c r="J136" s="9">
        <f>SUM(I134:I135)</f>
        <v>-150</v>
      </c>
      <c r="K136" s="9">
        <f>IF(J136&lt;0,$I$264,$I$265)</f>
        <v>895.24573770856875</v>
      </c>
      <c r="L136" s="9">
        <f>IF(J136&gt;0,(J136*K136)/2000,0)</f>
        <v>0</v>
      </c>
      <c r="M136" s="9">
        <f>IF(J136&lt;0,(J136*K136)/2000,0)</f>
        <v>-67.143430328142657</v>
      </c>
      <c r="R136" s="12"/>
      <c r="S136" s="13"/>
      <c r="T136" s="13"/>
      <c r="U136" s="13"/>
      <c r="V136" s="13"/>
    </row>
    <row r="137" spans="1:22" x14ac:dyDescent="0.25">
      <c r="A137" s="7">
        <v>2451</v>
      </c>
      <c r="B137" s="7">
        <v>2012</v>
      </c>
      <c r="C137" s="8" t="s">
        <v>200</v>
      </c>
      <c r="D137" s="8" t="s">
        <v>266</v>
      </c>
      <c r="E137" s="8" t="s">
        <v>38</v>
      </c>
      <c r="F137" s="7" t="s">
        <v>39</v>
      </c>
      <c r="G137" s="8" t="s">
        <v>22</v>
      </c>
      <c r="H137" s="8" t="s">
        <v>200</v>
      </c>
      <c r="I137" s="9">
        <v>-17869</v>
      </c>
      <c r="R137" s="12"/>
      <c r="S137" s="13"/>
      <c r="T137" s="13"/>
      <c r="U137" s="13"/>
      <c r="V137" s="13"/>
    </row>
    <row r="138" spans="1:22" x14ac:dyDescent="0.25">
      <c r="A138" s="7">
        <v>2321</v>
      </c>
      <c r="B138" s="7">
        <v>2012</v>
      </c>
      <c r="C138" s="8" t="s">
        <v>200</v>
      </c>
      <c r="D138" s="8" t="s">
        <v>165</v>
      </c>
      <c r="E138" s="8" t="s">
        <v>38</v>
      </c>
      <c r="F138" s="7" t="s">
        <v>39</v>
      </c>
      <c r="G138" s="8" t="s">
        <v>22</v>
      </c>
      <c r="H138" s="8" t="s">
        <v>200</v>
      </c>
      <c r="I138" s="9">
        <v>42962</v>
      </c>
      <c r="R138" s="12"/>
      <c r="S138" s="13"/>
      <c r="T138" s="13"/>
      <c r="U138" s="13"/>
      <c r="V138" s="13"/>
    </row>
    <row r="139" spans="1:22" x14ac:dyDescent="0.25">
      <c r="C139" s="8"/>
      <c r="D139" s="8"/>
      <c r="E139" s="8"/>
      <c r="G139" s="8"/>
      <c r="H139" s="8"/>
      <c r="J139" s="9">
        <f>SUM(I137:I138)</f>
        <v>25093</v>
      </c>
      <c r="K139" s="9">
        <f>IF(J139&lt;0,$I$264,$I$265)</f>
        <v>903.13346574503635</v>
      </c>
      <c r="L139" s="9">
        <f>IF(J139&gt;0,(J139*K139)/2000,0)</f>
        <v>11331.164027970099</v>
      </c>
      <c r="M139" s="9">
        <f>IF(J139&lt;0,(J139*K139)/2000,0)</f>
        <v>0</v>
      </c>
      <c r="R139" s="12"/>
      <c r="S139" s="13"/>
      <c r="T139" s="13"/>
      <c r="U139" s="13"/>
      <c r="V139" s="13"/>
    </row>
    <row r="140" spans="1:22" x14ac:dyDescent="0.25">
      <c r="A140" s="7">
        <v>2452</v>
      </c>
      <c r="B140" s="7">
        <v>2012</v>
      </c>
      <c r="C140" s="8" t="s">
        <v>86</v>
      </c>
      <c r="D140" s="8" t="s">
        <v>266</v>
      </c>
      <c r="E140" s="8" t="s">
        <v>38</v>
      </c>
      <c r="F140" s="7" t="s">
        <v>39</v>
      </c>
      <c r="G140" s="8" t="s">
        <v>22</v>
      </c>
      <c r="H140" s="8" t="s">
        <v>86</v>
      </c>
      <c r="I140" s="9">
        <v>-2800</v>
      </c>
      <c r="J140" s="9">
        <f>I140</f>
        <v>-2800</v>
      </c>
      <c r="K140" s="9">
        <f>IF(J140&lt;0,$I$264,$I$265)</f>
        <v>895.24573770856875</v>
      </c>
      <c r="L140" s="9">
        <f>IF(J140&gt;0,(J140*K140)/2000,0)</f>
        <v>0</v>
      </c>
      <c r="M140" s="9">
        <f>IF(J140&lt;0,(J140*K140)/2000,0)</f>
        <v>-1253.3440327919961</v>
      </c>
      <c r="R140" s="12"/>
      <c r="S140" s="13"/>
      <c r="T140" s="13"/>
      <c r="U140" s="13"/>
      <c r="V140" s="13"/>
    </row>
    <row r="141" spans="1:22" x14ac:dyDescent="0.25">
      <c r="C141" s="8"/>
      <c r="D141" s="8"/>
      <c r="E141" s="8"/>
      <c r="G141" s="8"/>
      <c r="H141" s="8"/>
      <c r="R141" s="12"/>
      <c r="S141" s="13"/>
      <c r="T141" s="13"/>
      <c r="U141" s="13"/>
      <c r="V141" s="13"/>
    </row>
    <row r="142" spans="1:22" x14ac:dyDescent="0.25">
      <c r="A142" s="7">
        <v>2453</v>
      </c>
      <c r="B142" s="7">
        <v>2012</v>
      </c>
      <c r="C142" s="8" t="s">
        <v>267</v>
      </c>
      <c r="D142" s="8" t="s">
        <v>266</v>
      </c>
      <c r="E142" s="8" t="s">
        <v>38</v>
      </c>
      <c r="F142" s="7" t="s">
        <v>39</v>
      </c>
      <c r="G142" s="8" t="s">
        <v>22</v>
      </c>
      <c r="H142" s="8" t="s">
        <v>267</v>
      </c>
      <c r="I142" s="9">
        <v>-56236</v>
      </c>
      <c r="J142" s="9">
        <f>I142</f>
        <v>-56236</v>
      </c>
      <c r="K142" s="9">
        <f>IF(J142&lt;0,$I$264,$I$265)</f>
        <v>895.24573770856875</v>
      </c>
      <c r="L142" s="9">
        <f>IF(J142&gt;0,(J142*K142)/2000,0)</f>
        <v>0</v>
      </c>
      <c r="M142" s="9">
        <f>IF(J142&lt;0,(J142*K142)/2000,0)</f>
        <v>-25172.519652889536</v>
      </c>
      <c r="R142" s="12"/>
      <c r="S142" s="13"/>
      <c r="T142" s="13"/>
      <c r="U142" s="13"/>
      <c r="V142" s="13"/>
    </row>
    <row r="143" spans="1:22" x14ac:dyDescent="0.25">
      <c r="C143" s="8"/>
      <c r="D143" s="8"/>
      <c r="E143" s="8"/>
      <c r="G143" s="8"/>
      <c r="H143" s="8"/>
      <c r="R143" s="12"/>
      <c r="S143" s="13"/>
      <c r="T143" s="13"/>
      <c r="U143" s="13"/>
      <c r="V143" s="13"/>
    </row>
    <row r="144" spans="1:22" x14ac:dyDescent="0.25">
      <c r="A144" s="7">
        <v>2454</v>
      </c>
      <c r="B144" s="7">
        <v>2012</v>
      </c>
      <c r="C144" s="8" t="s">
        <v>203</v>
      </c>
      <c r="D144" s="8" t="s">
        <v>266</v>
      </c>
      <c r="E144" s="8" t="s">
        <v>38</v>
      </c>
      <c r="F144" s="7" t="s">
        <v>39</v>
      </c>
      <c r="G144" s="8" t="s">
        <v>22</v>
      </c>
      <c r="H144" s="8" t="s">
        <v>203</v>
      </c>
      <c r="I144" s="9">
        <v>-11925</v>
      </c>
      <c r="R144" s="12"/>
      <c r="S144" s="13"/>
      <c r="T144" s="13"/>
      <c r="U144" s="13"/>
      <c r="V144" s="13"/>
    </row>
    <row r="145" spans="1:22" x14ac:dyDescent="0.25">
      <c r="A145" s="7">
        <v>2322</v>
      </c>
      <c r="B145" s="7">
        <v>2012</v>
      </c>
      <c r="C145" s="8" t="s">
        <v>203</v>
      </c>
      <c r="D145" s="8" t="s">
        <v>165</v>
      </c>
      <c r="E145" s="8" t="s">
        <v>38</v>
      </c>
      <c r="F145" s="7" t="s">
        <v>39</v>
      </c>
      <c r="G145" s="8" t="s">
        <v>22</v>
      </c>
      <c r="H145" s="8" t="s">
        <v>203</v>
      </c>
      <c r="I145" s="9">
        <v>36506</v>
      </c>
      <c r="R145" s="12"/>
      <c r="S145" s="13"/>
      <c r="T145" s="13"/>
      <c r="U145" s="13"/>
      <c r="V145" s="13"/>
    </row>
    <row r="146" spans="1:22" x14ac:dyDescent="0.25">
      <c r="C146" s="8"/>
      <c r="D146" s="8"/>
      <c r="E146" s="8"/>
      <c r="G146" s="8"/>
      <c r="H146" s="8"/>
      <c r="J146" s="9">
        <f>SUM(I144:I145)</f>
        <v>24581</v>
      </c>
      <c r="K146" s="9">
        <f>IF(J146&lt;0,$I$264,$I$265)</f>
        <v>903.13346574503635</v>
      </c>
      <c r="L146" s="9">
        <f>IF(J146&gt;0,(J146*K146)/2000,0)</f>
        <v>11099.96186073937</v>
      </c>
      <c r="M146" s="9">
        <f>IF(J146&lt;0,(J146*K146)/2000,0)</f>
        <v>0</v>
      </c>
      <c r="R146" s="12"/>
      <c r="S146" s="13"/>
      <c r="T146" s="13"/>
      <c r="U146" s="13"/>
      <c r="V146" s="13"/>
    </row>
    <row r="147" spans="1:22" x14ac:dyDescent="0.25">
      <c r="A147" s="7">
        <v>2455</v>
      </c>
      <c r="B147" s="7">
        <v>2012</v>
      </c>
      <c r="C147" s="8" t="s">
        <v>207</v>
      </c>
      <c r="D147" s="8" t="s">
        <v>266</v>
      </c>
      <c r="E147" s="8" t="s">
        <v>38</v>
      </c>
      <c r="F147" s="7" t="s">
        <v>39</v>
      </c>
      <c r="G147" s="8" t="s">
        <v>22</v>
      </c>
      <c r="H147" s="8" t="s">
        <v>207</v>
      </c>
      <c r="I147" s="9">
        <v>-541878</v>
      </c>
      <c r="R147" s="12"/>
      <c r="S147" s="13"/>
      <c r="T147" s="13"/>
      <c r="U147" s="13"/>
      <c r="V147" s="13"/>
    </row>
    <row r="148" spans="1:22" x14ac:dyDescent="0.25">
      <c r="A148" s="7">
        <v>2323</v>
      </c>
      <c r="B148" s="7">
        <v>2012</v>
      </c>
      <c r="C148" s="8" t="s">
        <v>207</v>
      </c>
      <c r="D148" s="8" t="s">
        <v>165</v>
      </c>
      <c r="E148" s="8" t="s">
        <v>38</v>
      </c>
      <c r="F148" s="7" t="s">
        <v>39</v>
      </c>
      <c r="G148" s="8" t="s">
        <v>22</v>
      </c>
      <c r="H148" s="8" t="s">
        <v>207</v>
      </c>
      <c r="I148" s="9">
        <v>561582</v>
      </c>
      <c r="R148" s="12"/>
      <c r="S148" s="13"/>
      <c r="T148" s="13"/>
      <c r="U148" s="13"/>
      <c r="V148" s="13"/>
    </row>
    <row r="149" spans="1:22" x14ac:dyDescent="0.25">
      <c r="C149" s="8"/>
      <c r="D149" s="8"/>
      <c r="E149" s="8"/>
      <c r="G149" s="8"/>
      <c r="H149" s="8"/>
      <c r="J149" s="9">
        <f>SUM(I147:I148)</f>
        <v>19704</v>
      </c>
      <c r="K149" s="9">
        <f>IF(J149&lt;0,$I$264,$I$265)</f>
        <v>903.13346574503635</v>
      </c>
      <c r="L149" s="9">
        <f>IF(J149&gt;0,(J149*K149)/2000,0)</f>
        <v>8897.6709045200987</v>
      </c>
      <c r="M149" s="9">
        <f>IF(J149&lt;0,(J149*K149)/2000,0)</f>
        <v>0</v>
      </c>
      <c r="R149" s="12"/>
      <c r="S149" s="13"/>
      <c r="T149" s="13"/>
      <c r="U149" s="13"/>
      <c r="V149" s="13"/>
    </row>
    <row r="150" spans="1:22" x14ac:dyDescent="0.25">
      <c r="A150" s="7">
        <v>2324</v>
      </c>
      <c r="B150" s="7">
        <v>2012</v>
      </c>
      <c r="C150" s="8" t="s">
        <v>208</v>
      </c>
      <c r="D150" s="8" t="s">
        <v>165</v>
      </c>
      <c r="E150" s="8" t="s">
        <v>38</v>
      </c>
      <c r="F150" s="7" t="s">
        <v>39</v>
      </c>
      <c r="G150" s="8" t="s">
        <v>22</v>
      </c>
      <c r="H150" s="8" t="s">
        <v>208</v>
      </c>
      <c r="I150" s="9">
        <v>25</v>
      </c>
      <c r="J150" s="9">
        <f>I150</f>
        <v>25</v>
      </c>
      <c r="K150" s="9">
        <f>IF(J150&lt;0,$I$264,$I$265)</f>
        <v>903.13346574503635</v>
      </c>
      <c r="L150" s="9">
        <f>IF(J150&gt;0,(J150*K150)/2000,0)</f>
        <v>11.289168321812955</v>
      </c>
      <c r="M150" s="9">
        <f>IF(J150&lt;0,(J150*K150)/2000,0)</f>
        <v>0</v>
      </c>
      <c r="R150" s="12"/>
      <c r="S150" s="13"/>
      <c r="T150" s="13"/>
      <c r="U150" s="13"/>
      <c r="V150" s="13"/>
    </row>
    <row r="151" spans="1:22" x14ac:dyDescent="0.25">
      <c r="C151" s="8"/>
      <c r="D151" s="8"/>
      <c r="E151" s="8"/>
      <c r="G151" s="8"/>
      <c r="H151" s="8"/>
      <c r="R151" s="12"/>
      <c r="S151" s="13"/>
      <c r="T151" s="13"/>
      <c r="U151" s="13"/>
      <c r="V151" s="13"/>
    </row>
    <row r="152" spans="1:22" x14ac:dyDescent="0.25">
      <c r="A152" s="7">
        <v>2456</v>
      </c>
      <c r="B152" s="7">
        <v>2012</v>
      </c>
      <c r="C152" s="8" t="s">
        <v>209</v>
      </c>
      <c r="D152" s="8" t="s">
        <v>266</v>
      </c>
      <c r="E152" s="8" t="s">
        <v>38</v>
      </c>
      <c r="F152" s="7" t="s">
        <v>39</v>
      </c>
      <c r="G152" s="8" t="s">
        <v>22</v>
      </c>
      <c r="H152" s="8" t="s">
        <v>209</v>
      </c>
      <c r="I152" s="9">
        <v>-25835</v>
      </c>
      <c r="R152" s="12"/>
      <c r="S152" s="13"/>
      <c r="T152" s="13"/>
      <c r="U152" s="13"/>
      <c r="V152" s="13"/>
    </row>
    <row r="153" spans="1:22" x14ac:dyDescent="0.25">
      <c r="A153" s="7">
        <v>2325</v>
      </c>
      <c r="B153" s="7">
        <v>2012</v>
      </c>
      <c r="C153" s="8" t="s">
        <v>209</v>
      </c>
      <c r="D153" s="8" t="s">
        <v>165</v>
      </c>
      <c r="E153" s="8" t="s">
        <v>38</v>
      </c>
      <c r="F153" s="7" t="s">
        <v>39</v>
      </c>
      <c r="G153" s="8" t="s">
        <v>22</v>
      </c>
      <c r="H153" s="8" t="s">
        <v>209</v>
      </c>
      <c r="I153" s="9">
        <v>10082</v>
      </c>
      <c r="R153" s="12"/>
      <c r="S153" s="13"/>
      <c r="T153" s="13"/>
      <c r="U153" s="13"/>
      <c r="V153" s="13"/>
    </row>
    <row r="154" spans="1:22" x14ac:dyDescent="0.25">
      <c r="C154" s="8"/>
      <c r="D154" s="8"/>
      <c r="E154" s="8"/>
      <c r="G154" s="8"/>
      <c r="H154" s="8"/>
      <c r="J154" s="9">
        <f>SUM(I152:I153)</f>
        <v>-15753</v>
      </c>
      <c r="K154" s="9">
        <f>IF(J154&lt;0,$I$264,$I$265)</f>
        <v>895.24573770856875</v>
      </c>
      <c r="L154" s="9">
        <f>IF(J154&gt;0,(J154*K154)/2000,0)</f>
        <v>0</v>
      </c>
      <c r="M154" s="9">
        <f>IF(J154&lt;0,(J154*K154)/2000,0)</f>
        <v>-7051.4030530615419</v>
      </c>
      <c r="R154" s="12"/>
      <c r="S154" s="13"/>
      <c r="T154" s="13"/>
      <c r="U154" s="13"/>
      <c r="V154" s="13"/>
    </row>
    <row r="155" spans="1:22" x14ac:dyDescent="0.25">
      <c r="A155" s="7">
        <v>2457</v>
      </c>
      <c r="B155" s="7">
        <v>2012</v>
      </c>
      <c r="C155" s="8" t="s">
        <v>213</v>
      </c>
      <c r="D155" s="8" t="s">
        <v>266</v>
      </c>
      <c r="E155" s="8" t="s">
        <v>38</v>
      </c>
      <c r="F155" s="7" t="s">
        <v>39</v>
      </c>
      <c r="G155" s="8" t="s">
        <v>22</v>
      </c>
      <c r="H155" s="8" t="s">
        <v>213</v>
      </c>
      <c r="I155" s="9">
        <v>-2800</v>
      </c>
      <c r="R155" s="12"/>
      <c r="S155" s="13"/>
      <c r="T155" s="13"/>
      <c r="U155" s="13"/>
      <c r="V155" s="13"/>
    </row>
    <row r="156" spans="1:22" x14ac:dyDescent="0.25">
      <c r="A156" s="7">
        <v>2326</v>
      </c>
      <c r="B156" s="7">
        <v>2012</v>
      </c>
      <c r="C156" s="8" t="s">
        <v>213</v>
      </c>
      <c r="D156" s="8" t="s">
        <v>165</v>
      </c>
      <c r="E156" s="8" t="s">
        <v>38</v>
      </c>
      <c r="F156" s="7" t="s">
        <v>39</v>
      </c>
      <c r="G156" s="8" t="s">
        <v>22</v>
      </c>
      <c r="H156" s="8" t="s">
        <v>213</v>
      </c>
      <c r="I156" s="9">
        <v>2400</v>
      </c>
      <c r="R156" s="12"/>
      <c r="S156" s="13"/>
      <c r="T156" s="13"/>
      <c r="U156" s="13"/>
      <c r="V156" s="13"/>
    </row>
    <row r="157" spans="1:22" x14ac:dyDescent="0.25">
      <c r="C157" s="8"/>
      <c r="D157" s="8"/>
      <c r="E157" s="8"/>
      <c r="G157" s="8"/>
      <c r="H157" s="8"/>
      <c r="J157" s="9">
        <f>SUM(I155:I156)</f>
        <v>-400</v>
      </c>
      <c r="K157" s="9">
        <f>IF(J157&lt;0,$I$264,$I$265)</f>
        <v>895.24573770856875</v>
      </c>
      <c r="L157" s="9">
        <f>IF(J157&gt;0,(J157*K157)/2000,0)</f>
        <v>0</v>
      </c>
      <c r="M157" s="9">
        <f>IF(J157&lt;0,(J157*K157)/2000,0)</f>
        <v>-179.04914754171375</v>
      </c>
      <c r="R157" s="12"/>
      <c r="S157" s="13"/>
      <c r="T157" s="13"/>
      <c r="U157" s="13"/>
      <c r="V157" s="13"/>
    </row>
    <row r="158" spans="1:22" x14ac:dyDescent="0.25">
      <c r="A158" s="7">
        <v>2458</v>
      </c>
      <c r="B158" s="7">
        <v>2012</v>
      </c>
      <c r="C158" s="8" t="s">
        <v>119</v>
      </c>
      <c r="D158" s="8" t="s">
        <v>266</v>
      </c>
      <c r="E158" s="8" t="s">
        <v>38</v>
      </c>
      <c r="F158" s="7" t="s">
        <v>39</v>
      </c>
      <c r="G158" s="8" t="s">
        <v>22</v>
      </c>
      <c r="H158" s="8" t="s">
        <v>119</v>
      </c>
      <c r="I158" s="9">
        <v>-52134</v>
      </c>
      <c r="R158" s="12"/>
      <c r="S158" s="13"/>
      <c r="T158" s="13"/>
      <c r="U158" s="13"/>
      <c r="V158" s="13"/>
    </row>
    <row r="159" spans="1:22" x14ac:dyDescent="0.25">
      <c r="A159" s="7">
        <v>2329</v>
      </c>
      <c r="B159" s="7">
        <v>2012</v>
      </c>
      <c r="C159" s="8" t="s">
        <v>119</v>
      </c>
      <c r="D159" s="8" t="s">
        <v>165</v>
      </c>
      <c r="E159" s="8" t="s">
        <v>38</v>
      </c>
      <c r="F159" s="7" t="s">
        <v>39</v>
      </c>
      <c r="G159" s="8" t="s">
        <v>22</v>
      </c>
      <c r="H159" s="8" t="s">
        <v>119</v>
      </c>
      <c r="I159" s="9">
        <v>1278611</v>
      </c>
      <c r="R159" s="12"/>
      <c r="S159" s="13"/>
      <c r="T159" s="13"/>
      <c r="U159" s="13"/>
      <c r="V159" s="13"/>
    </row>
    <row r="160" spans="1:22" x14ac:dyDescent="0.25">
      <c r="C160" s="8"/>
      <c r="D160" s="8"/>
      <c r="E160" s="8"/>
      <c r="G160" s="8"/>
      <c r="H160" s="8"/>
      <c r="J160" s="9">
        <f>SUM(I158:I159)</f>
        <v>1226477</v>
      </c>
      <c r="K160" s="9">
        <f>IF(J160&lt;0,$I$264,$I$265)</f>
        <v>903.13346574503635</v>
      </c>
      <c r="L160" s="9">
        <f>IF(J160&gt;0,(J160*K160)/2000,0)</f>
        <v>553836.2118332875</v>
      </c>
      <c r="M160" s="9">
        <f>IF(J160&lt;0,(J160*K160)/2000,0)</f>
        <v>0</v>
      </c>
      <c r="R160" s="12"/>
      <c r="S160" s="13"/>
      <c r="T160" s="13"/>
      <c r="U160" s="13"/>
      <c r="V160" s="13"/>
    </row>
    <row r="161" spans="1:22" x14ac:dyDescent="0.25">
      <c r="A161" s="7">
        <v>2331</v>
      </c>
      <c r="B161" s="7">
        <v>2012</v>
      </c>
      <c r="C161" s="8" t="s">
        <v>220</v>
      </c>
      <c r="D161" s="8" t="s">
        <v>165</v>
      </c>
      <c r="E161" s="8" t="s">
        <v>38</v>
      </c>
      <c r="F161" s="7" t="s">
        <v>39</v>
      </c>
      <c r="G161" s="8" t="s">
        <v>22</v>
      </c>
      <c r="H161" s="8" t="s">
        <v>220</v>
      </c>
      <c r="I161" s="9">
        <v>269356</v>
      </c>
      <c r="J161" s="9">
        <f>I161</f>
        <v>269356</v>
      </c>
      <c r="K161" s="9">
        <f>IF(J161&lt;0,$I$264,$I$265)</f>
        <v>903.13346574503635</v>
      </c>
      <c r="L161" s="9">
        <f>IF(J161&gt;0,(J161*K161)/2000,0)</f>
        <v>121632.20889960999</v>
      </c>
      <c r="M161" s="9">
        <f>IF(J161&lt;0,(J161*K161)/2000,0)</f>
        <v>0</v>
      </c>
      <c r="R161" s="12"/>
      <c r="S161" s="13"/>
      <c r="T161" s="13"/>
      <c r="U161" s="13"/>
      <c r="V161" s="13"/>
    </row>
    <row r="162" spans="1:22" x14ac:dyDescent="0.25">
      <c r="C162" s="8"/>
      <c r="D162" s="8"/>
      <c r="E162" s="8"/>
      <c r="G162" s="8"/>
      <c r="H162" s="8"/>
      <c r="R162" s="12"/>
      <c r="S162" s="13"/>
      <c r="T162" s="13"/>
      <c r="U162" s="13"/>
      <c r="V162" s="13"/>
    </row>
    <row r="163" spans="1:22" x14ac:dyDescent="0.25">
      <c r="A163" s="7">
        <v>2459</v>
      </c>
      <c r="B163" s="7">
        <v>2012</v>
      </c>
      <c r="C163" s="8" t="s">
        <v>75</v>
      </c>
      <c r="D163" s="8" t="s">
        <v>266</v>
      </c>
      <c r="E163" s="8" t="s">
        <v>38</v>
      </c>
      <c r="F163" s="7" t="s">
        <v>39</v>
      </c>
      <c r="G163" s="8" t="s">
        <v>22</v>
      </c>
      <c r="H163" s="8" t="s">
        <v>75</v>
      </c>
      <c r="I163" s="9">
        <v>-310918</v>
      </c>
      <c r="R163" s="12"/>
      <c r="S163" s="13"/>
      <c r="T163" s="13"/>
      <c r="U163" s="13"/>
      <c r="V163" s="13"/>
    </row>
    <row r="164" spans="1:22" x14ac:dyDescent="0.25">
      <c r="A164" s="7">
        <v>2332</v>
      </c>
      <c r="B164" s="7">
        <v>2012</v>
      </c>
      <c r="C164" s="8" t="s">
        <v>75</v>
      </c>
      <c r="D164" s="8" t="s">
        <v>165</v>
      </c>
      <c r="E164" s="8" t="s">
        <v>38</v>
      </c>
      <c r="F164" s="7" t="s">
        <v>39</v>
      </c>
      <c r="G164" s="8" t="s">
        <v>22</v>
      </c>
      <c r="H164" s="8" t="s">
        <v>75</v>
      </c>
      <c r="I164" s="9">
        <v>1078306</v>
      </c>
      <c r="R164" s="12"/>
      <c r="S164" s="13"/>
      <c r="T164" s="13"/>
      <c r="U164" s="13"/>
      <c r="V164" s="13"/>
    </row>
    <row r="165" spans="1:22" x14ac:dyDescent="0.25">
      <c r="C165" s="8"/>
      <c r="D165" s="8"/>
      <c r="E165" s="8"/>
      <c r="G165" s="8"/>
      <c r="H165" s="8"/>
      <c r="J165" s="9">
        <f>SUM(I163:I164)</f>
        <v>767388</v>
      </c>
      <c r="K165" s="9">
        <f>IF(J165&lt;0,$I$264,$I$265)</f>
        <v>903.13346574503635</v>
      </c>
      <c r="L165" s="9">
        <f>IF(J165&gt;0,(J165*K165)/2000,0)</f>
        <v>346526.89200557594</v>
      </c>
      <c r="M165" s="9">
        <f>IF(J165&lt;0,(J165*K165)/2000,0)</f>
        <v>0</v>
      </c>
      <c r="R165" s="12"/>
      <c r="S165" s="13"/>
      <c r="T165" s="13"/>
      <c r="U165" s="13"/>
      <c r="V165" s="13"/>
    </row>
    <row r="166" spans="1:22" x14ac:dyDescent="0.25">
      <c r="A166" s="7">
        <v>2460</v>
      </c>
      <c r="B166" s="7">
        <v>2012</v>
      </c>
      <c r="C166" s="8" t="s">
        <v>224</v>
      </c>
      <c r="D166" s="8" t="s">
        <v>266</v>
      </c>
      <c r="E166" s="8" t="s">
        <v>38</v>
      </c>
      <c r="F166" s="7" t="s">
        <v>39</v>
      </c>
      <c r="G166" s="8" t="s">
        <v>22</v>
      </c>
      <c r="H166" s="8" t="s">
        <v>224</v>
      </c>
      <c r="I166" s="9">
        <v>-6</v>
      </c>
      <c r="R166" s="12"/>
      <c r="S166" s="13"/>
      <c r="T166" s="13"/>
      <c r="U166" s="13"/>
      <c r="V166" s="13"/>
    </row>
    <row r="167" spans="1:22" x14ac:dyDescent="0.25">
      <c r="A167" s="7">
        <v>2334</v>
      </c>
      <c r="B167" s="7">
        <v>2012</v>
      </c>
      <c r="C167" s="8" t="s">
        <v>224</v>
      </c>
      <c r="D167" s="8" t="s">
        <v>165</v>
      </c>
      <c r="E167" s="8" t="s">
        <v>38</v>
      </c>
      <c r="F167" s="7" t="s">
        <v>39</v>
      </c>
      <c r="G167" s="8" t="s">
        <v>22</v>
      </c>
      <c r="H167" s="8" t="s">
        <v>224</v>
      </c>
      <c r="I167" s="9">
        <v>448</v>
      </c>
      <c r="R167" s="12"/>
      <c r="S167" s="13"/>
      <c r="T167" s="13"/>
      <c r="U167" s="13"/>
      <c r="V167" s="13"/>
    </row>
    <row r="168" spans="1:22" x14ac:dyDescent="0.25">
      <c r="C168" s="8"/>
      <c r="D168" s="8"/>
      <c r="E168" s="8"/>
      <c r="G168" s="8"/>
      <c r="H168" s="8"/>
      <c r="J168" s="9">
        <f>SUM(I166:I167)</f>
        <v>442</v>
      </c>
      <c r="K168" s="9">
        <f>IF(J168&lt;0,$I$264,$I$265)</f>
        <v>903.13346574503635</v>
      </c>
      <c r="L168" s="9">
        <f>IF(J168&gt;0,(J168*K168)/2000,0)</f>
        <v>199.59249592965304</v>
      </c>
      <c r="M168" s="9">
        <f>IF(J168&lt;0,(J168*K168)/2000,0)</f>
        <v>0</v>
      </c>
      <c r="R168" s="12"/>
      <c r="S168" s="13"/>
      <c r="T168" s="13"/>
      <c r="U168" s="13"/>
      <c r="V168" s="13"/>
    </row>
    <row r="169" spans="1:22" x14ac:dyDescent="0.25">
      <c r="A169" s="7">
        <v>2461</v>
      </c>
      <c r="B169" s="7">
        <v>2012</v>
      </c>
      <c r="C169" s="8" t="s">
        <v>226</v>
      </c>
      <c r="D169" s="8" t="s">
        <v>266</v>
      </c>
      <c r="E169" s="8" t="s">
        <v>38</v>
      </c>
      <c r="F169" s="7" t="s">
        <v>39</v>
      </c>
      <c r="G169" s="8" t="s">
        <v>22</v>
      </c>
      <c r="H169" s="8" t="s">
        <v>226</v>
      </c>
      <c r="I169" s="9">
        <v>-2739</v>
      </c>
      <c r="R169" s="12"/>
      <c r="S169" s="13"/>
      <c r="T169" s="13"/>
      <c r="U169" s="13"/>
      <c r="V169" s="13"/>
    </row>
    <row r="170" spans="1:22" x14ac:dyDescent="0.25">
      <c r="A170" s="7">
        <v>2335</v>
      </c>
      <c r="B170" s="7">
        <v>2012</v>
      </c>
      <c r="C170" s="8" t="s">
        <v>226</v>
      </c>
      <c r="D170" s="8" t="s">
        <v>165</v>
      </c>
      <c r="E170" s="8" t="s">
        <v>38</v>
      </c>
      <c r="F170" s="7" t="s">
        <v>39</v>
      </c>
      <c r="G170" s="8" t="s">
        <v>22</v>
      </c>
      <c r="H170" s="8" t="s">
        <v>226</v>
      </c>
      <c r="I170" s="9">
        <v>113935</v>
      </c>
      <c r="R170" s="12"/>
      <c r="S170" s="13"/>
      <c r="T170" s="13"/>
      <c r="U170" s="13"/>
      <c r="V170" s="13"/>
    </row>
    <row r="171" spans="1:22" x14ac:dyDescent="0.25">
      <c r="C171" s="8"/>
      <c r="D171" s="8"/>
      <c r="E171" s="8"/>
      <c r="G171" s="8"/>
      <c r="H171" s="8"/>
      <c r="J171" s="9">
        <f>SUM(I169:I170)</f>
        <v>111196</v>
      </c>
      <c r="K171" s="9">
        <f>IF(J171&lt;0,$I$264,$I$265)</f>
        <v>903.13346574503635</v>
      </c>
      <c r="L171" s="9">
        <f>IF(J171&gt;0,(J171*K171)/2000,0)</f>
        <v>50212.414428492528</v>
      </c>
      <c r="M171" s="9">
        <f>IF(J171&lt;0,(J171*K171)/2000,0)</f>
        <v>0</v>
      </c>
      <c r="R171" s="12"/>
      <c r="S171" s="13"/>
      <c r="T171" s="13"/>
      <c r="U171" s="13"/>
      <c r="V171" s="13"/>
    </row>
    <row r="172" spans="1:22" x14ac:dyDescent="0.25">
      <c r="A172" s="7">
        <v>2462</v>
      </c>
      <c r="B172" s="7">
        <v>2012</v>
      </c>
      <c r="C172" s="8" t="s">
        <v>227</v>
      </c>
      <c r="D172" s="8" t="s">
        <v>266</v>
      </c>
      <c r="E172" s="8" t="s">
        <v>38</v>
      </c>
      <c r="F172" s="7" t="s">
        <v>39</v>
      </c>
      <c r="G172" s="8" t="s">
        <v>22</v>
      </c>
      <c r="H172" s="8" t="s">
        <v>227</v>
      </c>
      <c r="I172" s="9">
        <v>-2800</v>
      </c>
      <c r="R172" s="12"/>
      <c r="S172" s="13"/>
      <c r="T172" s="13"/>
      <c r="U172" s="13"/>
      <c r="V172" s="13"/>
    </row>
    <row r="173" spans="1:22" x14ac:dyDescent="0.25">
      <c r="A173" s="7">
        <v>2336</v>
      </c>
      <c r="B173" s="7">
        <v>2012</v>
      </c>
      <c r="C173" s="8" t="s">
        <v>227</v>
      </c>
      <c r="D173" s="8" t="s">
        <v>165</v>
      </c>
      <c r="E173" s="8" t="s">
        <v>38</v>
      </c>
      <c r="F173" s="7" t="s">
        <v>39</v>
      </c>
      <c r="G173" s="8" t="s">
        <v>22</v>
      </c>
      <c r="H173" s="8" t="s">
        <v>227</v>
      </c>
      <c r="I173" s="9">
        <v>800</v>
      </c>
      <c r="R173" s="12"/>
      <c r="S173" s="13"/>
      <c r="T173" s="13"/>
      <c r="U173" s="13"/>
      <c r="V173" s="13"/>
    </row>
    <row r="174" spans="1:22" x14ac:dyDescent="0.25">
      <c r="C174" s="8"/>
      <c r="D174" s="8"/>
      <c r="E174" s="8"/>
      <c r="G174" s="8"/>
      <c r="H174" s="8"/>
      <c r="J174" s="9">
        <f>SUM(I172:I173)</f>
        <v>-2000</v>
      </c>
      <c r="K174" s="9">
        <f>IF(J174&lt;0,$I$264,$I$265)</f>
        <v>895.24573770856875</v>
      </c>
      <c r="L174" s="9">
        <f>IF(J174&gt;0,(J174*K174)/2000,0)</f>
        <v>0</v>
      </c>
      <c r="M174" s="9">
        <f>IF(J174&lt;0,(J174*K174)/2000,0)</f>
        <v>-895.24573770856875</v>
      </c>
      <c r="R174" s="12"/>
      <c r="S174" s="13"/>
      <c r="T174" s="13"/>
      <c r="U174" s="13"/>
      <c r="V174" s="13"/>
    </row>
    <row r="175" spans="1:22" x14ac:dyDescent="0.25">
      <c r="A175" s="7">
        <v>2463</v>
      </c>
      <c r="B175" s="7">
        <v>2012</v>
      </c>
      <c r="C175" s="8" t="s">
        <v>228</v>
      </c>
      <c r="D175" s="8" t="s">
        <v>266</v>
      </c>
      <c r="E175" s="8" t="s">
        <v>38</v>
      </c>
      <c r="F175" s="7" t="s">
        <v>39</v>
      </c>
      <c r="G175" s="8" t="s">
        <v>22</v>
      </c>
      <c r="H175" s="8" t="s">
        <v>228</v>
      </c>
      <c r="I175" s="9">
        <v>-7600</v>
      </c>
      <c r="R175" s="12"/>
      <c r="S175" s="13"/>
      <c r="T175" s="13"/>
      <c r="U175" s="13"/>
      <c r="V175" s="13"/>
    </row>
    <row r="176" spans="1:22" x14ac:dyDescent="0.25">
      <c r="A176" s="7">
        <v>2337</v>
      </c>
      <c r="B176" s="7">
        <v>2012</v>
      </c>
      <c r="C176" s="8" t="s">
        <v>228</v>
      </c>
      <c r="D176" s="8" t="s">
        <v>165</v>
      </c>
      <c r="E176" s="8" t="s">
        <v>38</v>
      </c>
      <c r="F176" s="7" t="s">
        <v>39</v>
      </c>
      <c r="G176" s="8" t="s">
        <v>22</v>
      </c>
      <c r="H176" s="8" t="s">
        <v>228</v>
      </c>
      <c r="I176" s="9">
        <v>800</v>
      </c>
      <c r="R176" s="12"/>
      <c r="S176" s="13"/>
      <c r="T176" s="13"/>
      <c r="U176" s="13"/>
      <c r="V176" s="13"/>
    </row>
    <row r="177" spans="1:22" x14ac:dyDescent="0.25">
      <c r="C177" s="8"/>
      <c r="D177" s="8"/>
      <c r="E177" s="8"/>
      <c r="G177" s="8"/>
      <c r="H177" s="8"/>
      <c r="J177" s="9">
        <f>SUM(I175:I176)</f>
        <v>-6800</v>
      </c>
      <c r="K177" s="9">
        <f>IF(J177&lt;0,$I$264,$I$265)</f>
        <v>895.24573770856875</v>
      </c>
      <c r="L177" s="9">
        <f>IF(J177&gt;0,(J177*K177)/2000,0)</f>
        <v>0</v>
      </c>
      <c r="M177" s="9">
        <f>IF(J177&lt;0,(J177*K177)/2000,0)</f>
        <v>-3043.8355082091339</v>
      </c>
      <c r="R177" s="12"/>
      <c r="S177" s="13"/>
      <c r="T177" s="13"/>
      <c r="U177" s="13"/>
      <c r="V177" s="13"/>
    </row>
    <row r="178" spans="1:22" x14ac:dyDescent="0.25">
      <c r="A178" s="7">
        <v>2464</v>
      </c>
      <c r="B178" s="7">
        <v>2012</v>
      </c>
      <c r="C178" s="8" t="s">
        <v>229</v>
      </c>
      <c r="D178" s="8" t="s">
        <v>266</v>
      </c>
      <c r="E178" s="8" t="s">
        <v>38</v>
      </c>
      <c r="F178" s="7" t="s">
        <v>39</v>
      </c>
      <c r="G178" s="8" t="s">
        <v>22</v>
      </c>
      <c r="H178" s="8" t="s">
        <v>229</v>
      </c>
      <c r="I178" s="9">
        <v>-8404</v>
      </c>
      <c r="R178" s="12"/>
      <c r="S178" s="13"/>
      <c r="T178" s="13"/>
      <c r="U178" s="13"/>
      <c r="V178" s="13"/>
    </row>
    <row r="179" spans="1:22" x14ac:dyDescent="0.25">
      <c r="A179" s="7">
        <v>2339</v>
      </c>
      <c r="B179" s="7">
        <v>2012</v>
      </c>
      <c r="C179" s="8" t="s">
        <v>229</v>
      </c>
      <c r="D179" s="8" t="s">
        <v>165</v>
      </c>
      <c r="E179" s="8" t="s">
        <v>38</v>
      </c>
      <c r="F179" s="7" t="s">
        <v>39</v>
      </c>
      <c r="G179" s="8" t="s">
        <v>22</v>
      </c>
      <c r="H179" s="8" t="s">
        <v>229</v>
      </c>
      <c r="I179" s="9">
        <v>4</v>
      </c>
      <c r="R179" s="12"/>
      <c r="S179" s="13"/>
      <c r="T179" s="13"/>
      <c r="U179" s="13"/>
      <c r="V179" s="13"/>
    </row>
    <row r="180" spans="1:22" x14ac:dyDescent="0.25">
      <c r="C180" s="8"/>
      <c r="D180" s="8"/>
      <c r="E180" s="8"/>
      <c r="G180" s="8"/>
      <c r="H180" s="8"/>
      <c r="J180" s="9">
        <f>SUM(I178:I179)</f>
        <v>-8400</v>
      </c>
      <c r="K180" s="9">
        <f>IF(J180&lt;0,$I$264,$I$265)</f>
        <v>895.24573770856875</v>
      </c>
      <c r="L180" s="9">
        <f>IF(J180&gt;0,(J180*K180)/2000,0)</f>
        <v>0</v>
      </c>
      <c r="M180" s="9">
        <f>IF(J180&lt;0,(J180*K180)/2000,0)</f>
        <v>-3760.0320983759889</v>
      </c>
      <c r="R180" s="12"/>
      <c r="S180" s="13"/>
      <c r="T180" s="13"/>
      <c r="U180" s="13"/>
      <c r="V180" s="13"/>
    </row>
    <row r="181" spans="1:22" x14ac:dyDescent="0.25">
      <c r="A181" s="7">
        <v>2465</v>
      </c>
      <c r="B181" s="7">
        <v>2012</v>
      </c>
      <c r="C181" s="8" t="s">
        <v>230</v>
      </c>
      <c r="D181" s="8" t="s">
        <v>266</v>
      </c>
      <c r="E181" s="8" t="s">
        <v>38</v>
      </c>
      <c r="F181" s="7" t="s">
        <v>39</v>
      </c>
      <c r="G181" s="8" t="s">
        <v>22</v>
      </c>
      <c r="H181" s="8" t="s">
        <v>230</v>
      </c>
      <c r="I181" s="9">
        <v>-84493</v>
      </c>
      <c r="R181" s="12"/>
      <c r="S181" s="13"/>
      <c r="T181" s="13"/>
      <c r="U181" s="13"/>
      <c r="V181" s="13"/>
    </row>
    <row r="182" spans="1:22" x14ac:dyDescent="0.25">
      <c r="A182" s="7">
        <v>2340</v>
      </c>
      <c r="B182" s="7">
        <v>2012</v>
      </c>
      <c r="C182" s="8" t="s">
        <v>230</v>
      </c>
      <c r="D182" s="8" t="s">
        <v>165</v>
      </c>
      <c r="E182" s="8" t="s">
        <v>38</v>
      </c>
      <c r="F182" s="7" t="s">
        <v>39</v>
      </c>
      <c r="G182" s="8" t="s">
        <v>22</v>
      </c>
      <c r="H182" s="8" t="s">
        <v>230</v>
      </c>
      <c r="I182" s="9">
        <v>3418</v>
      </c>
      <c r="R182" s="12"/>
      <c r="S182" s="13"/>
      <c r="T182" s="13"/>
      <c r="U182" s="13"/>
      <c r="V182" s="13"/>
    </row>
    <row r="183" spans="1:22" x14ac:dyDescent="0.25">
      <c r="C183" s="8"/>
      <c r="D183" s="8"/>
      <c r="E183" s="8"/>
      <c r="G183" s="8"/>
      <c r="H183" s="8"/>
      <c r="J183" s="9">
        <f>SUM(I181:I182)</f>
        <v>-81075</v>
      </c>
      <c r="K183" s="9">
        <f>IF(J183&lt;0,$I$264,$I$265)</f>
        <v>895.24573770856875</v>
      </c>
      <c r="L183" s="9">
        <f>IF(J183&gt;0,(J183*K183)/2000,0)</f>
        <v>0</v>
      </c>
      <c r="M183" s="9">
        <f>IF(J183&lt;0,(J183*K183)/2000,0)</f>
        <v>-36291.024092361105</v>
      </c>
      <c r="R183" s="12"/>
      <c r="S183" s="13"/>
      <c r="T183" s="13"/>
      <c r="U183" s="13"/>
      <c r="V183" s="13"/>
    </row>
    <row r="184" spans="1:22" x14ac:dyDescent="0.25">
      <c r="A184" s="7">
        <v>2466</v>
      </c>
      <c r="B184" s="7">
        <v>2012</v>
      </c>
      <c r="C184" s="8" t="s">
        <v>232</v>
      </c>
      <c r="D184" s="8" t="s">
        <v>266</v>
      </c>
      <c r="E184" s="8" t="s">
        <v>38</v>
      </c>
      <c r="F184" s="7" t="s">
        <v>39</v>
      </c>
      <c r="G184" s="8" t="s">
        <v>22</v>
      </c>
      <c r="H184" s="8" t="s">
        <v>232</v>
      </c>
      <c r="I184" s="9">
        <v>-470</v>
      </c>
      <c r="R184" s="12"/>
      <c r="S184" s="13"/>
      <c r="T184" s="13"/>
      <c r="U184" s="13"/>
      <c r="V184" s="13"/>
    </row>
    <row r="185" spans="1:22" x14ac:dyDescent="0.25">
      <c r="A185" s="7">
        <v>2341</v>
      </c>
      <c r="B185" s="7">
        <v>2012</v>
      </c>
      <c r="C185" s="8" t="s">
        <v>232</v>
      </c>
      <c r="D185" s="8" t="s">
        <v>165</v>
      </c>
      <c r="E185" s="8" t="s">
        <v>38</v>
      </c>
      <c r="F185" s="7" t="s">
        <v>39</v>
      </c>
      <c r="G185" s="8" t="s">
        <v>22</v>
      </c>
      <c r="H185" s="8" t="s">
        <v>232</v>
      </c>
      <c r="I185" s="9">
        <v>1487</v>
      </c>
      <c r="R185" s="12"/>
      <c r="S185" s="13"/>
      <c r="T185" s="13"/>
      <c r="U185" s="13"/>
      <c r="V185" s="13"/>
    </row>
    <row r="186" spans="1:22" x14ac:dyDescent="0.25">
      <c r="C186" s="8"/>
      <c r="D186" s="8"/>
      <c r="E186" s="8"/>
      <c r="G186" s="8"/>
      <c r="H186" s="8"/>
      <c r="J186" s="9">
        <f>SUM(I184:I185)</f>
        <v>1017</v>
      </c>
      <c r="K186" s="9">
        <f>IF(J186&lt;0,$I$264,$I$265)</f>
        <v>903.13346574503635</v>
      </c>
      <c r="L186" s="9">
        <f>IF(J186&gt;0,(J186*K186)/2000,0)</f>
        <v>459.24336733135095</v>
      </c>
      <c r="M186" s="9">
        <f>IF(J186&lt;0,(J186*K186)/2000,0)</f>
        <v>0</v>
      </c>
      <c r="R186" s="12"/>
      <c r="S186" s="13"/>
      <c r="T186" s="13"/>
      <c r="U186" s="13"/>
      <c r="V186" s="13"/>
    </row>
    <row r="187" spans="1:22" x14ac:dyDescent="0.25">
      <c r="A187" s="7">
        <v>2374</v>
      </c>
      <c r="B187" s="7">
        <v>2012</v>
      </c>
      <c r="C187" s="8" t="s">
        <v>76</v>
      </c>
      <c r="D187" s="8" t="s">
        <v>84</v>
      </c>
      <c r="E187" s="8" t="s">
        <v>38</v>
      </c>
      <c r="F187" s="7" t="s">
        <v>39</v>
      </c>
      <c r="G187" s="8" t="s">
        <v>22</v>
      </c>
      <c r="H187" s="8" t="s">
        <v>76</v>
      </c>
      <c r="I187" s="9">
        <v>-412995</v>
      </c>
      <c r="R187" s="12"/>
      <c r="S187" s="13"/>
      <c r="T187" s="13"/>
      <c r="U187" s="13"/>
      <c r="V187" s="13"/>
    </row>
    <row r="188" spans="1:22" x14ac:dyDescent="0.25">
      <c r="A188" s="7">
        <v>2369</v>
      </c>
      <c r="B188" s="7">
        <v>2012</v>
      </c>
      <c r="C188" s="8" t="s">
        <v>76</v>
      </c>
      <c r="D188" s="8" t="s">
        <v>65</v>
      </c>
      <c r="E188" s="8" t="s">
        <v>38</v>
      </c>
      <c r="F188" s="7" t="s">
        <v>39</v>
      </c>
      <c r="G188" s="8" t="s">
        <v>22</v>
      </c>
      <c r="H188" s="8" t="s">
        <v>76</v>
      </c>
      <c r="I188" s="9">
        <v>413000</v>
      </c>
      <c r="R188" s="12"/>
      <c r="S188" s="13"/>
      <c r="T188" s="13"/>
      <c r="U188" s="13"/>
      <c r="V188" s="13"/>
    </row>
    <row r="189" spans="1:22" x14ac:dyDescent="0.25">
      <c r="C189" s="8"/>
      <c r="D189" s="8"/>
      <c r="E189" s="8"/>
      <c r="G189" s="8"/>
      <c r="H189" s="8"/>
      <c r="J189" s="9">
        <f>SUM(I187:I188)</f>
        <v>5</v>
      </c>
      <c r="K189" s="9">
        <f>IF(J189&lt;0,$I$264,$I$265)</f>
        <v>903.13346574503635</v>
      </c>
      <c r="L189" s="9">
        <f>IF(J189&gt;0,(J189*K189)/2000,0)</f>
        <v>2.2578336643625909</v>
      </c>
      <c r="M189" s="9">
        <f>IF(J189&lt;0,(J189*K189)/2000,0)</f>
        <v>0</v>
      </c>
      <c r="R189" s="12"/>
      <c r="S189" s="13"/>
      <c r="T189" s="13"/>
      <c r="U189" s="13"/>
      <c r="V189" s="13"/>
    </row>
    <row r="190" spans="1:22" x14ac:dyDescent="0.25">
      <c r="A190" s="7">
        <v>2467</v>
      </c>
      <c r="B190" s="7">
        <v>2012</v>
      </c>
      <c r="C190" s="8" t="s">
        <v>234</v>
      </c>
      <c r="D190" s="8" t="s">
        <v>266</v>
      </c>
      <c r="E190" s="8" t="s">
        <v>38</v>
      </c>
      <c r="F190" s="7" t="s">
        <v>39</v>
      </c>
      <c r="G190" s="8" t="s">
        <v>22</v>
      </c>
      <c r="H190" s="8" t="s">
        <v>234</v>
      </c>
      <c r="I190" s="9">
        <v>-430</v>
      </c>
      <c r="R190" s="12"/>
      <c r="S190" s="13"/>
      <c r="T190" s="13"/>
      <c r="U190" s="13"/>
      <c r="V190" s="13"/>
    </row>
    <row r="191" spans="1:22" x14ac:dyDescent="0.25">
      <c r="A191" s="7">
        <v>2342</v>
      </c>
      <c r="B191" s="7">
        <v>2012</v>
      </c>
      <c r="C191" s="8" t="s">
        <v>234</v>
      </c>
      <c r="D191" s="8" t="s">
        <v>165</v>
      </c>
      <c r="E191" s="8" t="s">
        <v>38</v>
      </c>
      <c r="F191" s="7" t="s">
        <v>39</v>
      </c>
      <c r="G191" s="8" t="s">
        <v>22</v>
      </c>
      <c r="H191" s="8" t="s">
        <v>234</v>
      </c>
      <c r="I191" s="9">
        <v>1179</v>
      </c>
      <c r="R191" s="12"/>
      <c r="S191" s="13"/>
      <c r="T191" s="13"/>
      <c r="U191" s="13"/>
      <c r="V191" s="13"/>
    </row>
    <row r="192" spans="1:22" x14ac:dyDescent="0.25">
      <c r="C192" s="8"/>
      <c r="D192" s="8"/>
      <c r="E192" s="8"/>
      <c r="G192" s="8"/>
      <c r="H192" s="8"/>
      <c r="J192" s="9">
        <f>SUM(I190:I191)</f>
        <v>749</v>
      </c>
      <c r="K192" s="9">
        <f>IF(J192&lt;0,$I$264,$I$265)</f>
        <v>903.13346574503635</v>
      </c>
      <c r="L192" s="9">
        <f>IF(J192&gt;0,(J192*K192)/2000,0)</f>
        <v>338.22348292151611</v>
      </c>
      <c r="M192" s="9">
        <f>IF(J192&lt;0,(J192*K192)/2000,0)</f>
        <v>0</v>
      </c>
      <c r="R192" s="12"/>
      <c r="S192" s="13"/>
      <c r="T192" s="13"/>
      <c r="U192" s="13"/>
      <c r="V192" s="13"/>
    </row>
    <row r="193" spans="1:22" x14ac:dyDescent="0.25">
      <c r="A193" s="7">
        <v>2468</v>
      </c>
      <c r="B193" s="7">
        <v>2012</v>
      </c>
      <c r="C193" s="8" t="s">
        <v>235</v>
      </c>
      <c r="D193" s="8" t="s">
        <v>266</v>
      </c>
      <c r="E193" s="8" t="s">
        <v>38</v>
      </c>
      <c r="F193" s="7" t="s">
        <v>39</v>
      </c>
      <c r="G193" s="8" t="s">
        <v>22</v>
      </c>
      <c r="H193" s="8" t="s">
        <v>235</v>
      </c>
      <c r="I193" s="9">
        <v>-116892</v>
      </c>
      <c r="R193" s="12"/>
      <c r="S193" s="13"/>
      <c r="T193" s="13"/>
      <c r="U193" s="13"/>
      <c r="V193" s="13"/>
    </row>
    <row r="194" spans="1:22" x14ac:dyDescent="0.25">
      <c r="A194" s="7">
        <v>2343</v>
      </c>
      <c r="B194" s="7">
        <v>2012</v>
      </c>
      <c r="C194" s="8" t="s">
        <v>235</v>
      </c>
      <c r="D194" s="8" t="s">
        <v>165</v>
      </c>
      <c r="E194" s="8" t="s">
        <v>38</v>
      </c>
      <c r="F194" s="7" t="s">
        <v>39</v>
      </c>
      <c r="G194" s="8" t="s">
        <v>22</v>
      </c>
      <c r="H194" s="8" t="s">
        <v>235</v>
      </c>
      <c r="I194" s="9">
        <v>76562</v>
      </c>
      <c r="R194" s="12"/>
      <c r="S194" s="13"/>
      <c r="T194" s="13"/>
      <c r="U194" s="13"/>
      <c r="V194" s="13"/>
    </row>
    <row r="195" spans="1:22" x14ac:dyDescent="0.25">
      <c r="C195" s="8"/>
      <c r="D195" s="8"/>
      <c r="E195" s="8"/>
      <c r="G195" s="8"/>
      <c r="H195" s="8"/>
      <c r="J195" s="9">
        <f>SUM(I193:I194)</f>
        <v>-40330</v>
      </c>
      <c r="K195" s="9">
        <f>IF(J195&lt;0,$I$264,$I$265)</f>
        <v>895.24573770856875</v>
      </c>
      <c r="L195" s="9">
        <f>IF(J195&gt;0,(J195*K195)/2000,0)</f>
        <v>0</v>
      </c>
      <c r="M195" s="9">
        <f>IF(J195&lt;0,(J195*K195)/2000,0)</f>
        <v>-18052.630300893288</v>
      </c>
      <c r="R195" s="12"/>
      <c r="S195" s="13"/>
      <c r="T195" s="13"/>
      <c r="U195" s="13"/>
      <c r="V195" s="13"/>
    </row>
    <row r="196" spans="1:22" x14ac:dyDescent="0.25">
      <c r="A196" s="7">
        <v>2469</v>
      </c>
      <c r="B196" s="7">
        <v>2012</v>
      </c>
      <c r="C196" s="8" t="s">
        <v>236</v>
      </c>
      <c r="D196" s="8" t="s">
        <v>266</v>
      </c>
      <c r="E196" s="8" t="s">
        <v>38</v>
      </c>
      <c r="F196" s="7" t="s">
        <v>39</v>
      </c>
      <c r="G196" s="8" t="s">
        <v>22</v>
      </c>
      <c r="H196" s="8" t="s">
        <v>236</v>
      </c>
      <c r="I196" s="9">
        <v>-216530</v>
      </c>
      <c r="R196" s="12"/>
      <c r="S196" s="13"/>
      <c r="T196" s="13"/>
      <c r="U196" s="13"/>
      <c r="V196" s="13"/>
    </row>
    <row r="197" spans="1:22" x14ac:dyDescent="0.25">
      <c r="A197" s="7">
        <v>2344</v>
      </c>
      <c r="B197" s="7">
        <v>2012</v>
      </c>
      <c r="C197" s="8" t="s">
        <v>236</v>
      </c>
      <c r="D197" s="8" t="s">
        <v>165</v>
      </c>
      <c r="E197" s="8" t="s">
        <v>38</v>
      </c>
      <c r="F197" s="7" t="s">
        <v>39</v>
      </c>
      <c r="G197" s="8" t="s">
        <v>22</v>
      </c>
      <c r="H197" s="8" t="s">
        <v>236</v>
      </c>
      <c r="I197" s="9">
        <v>70000</v>
      </c>
      <c r="R197" s="12"/>
      <c r="S197" s="13"/>
      <c r="T197" s="13"/>
      <c r="U197" s="13"/>
      <c r="V197" s="13"/>
    </row>
    <row r="198" spans="1:22" x14ac:dyDescent="0.25">
      <c r="C198" s="8"/>
      <c r="D198" s="8"/>
      <c r="E198" s="8"/>
      <c r="G198" s="8"/>
      <c r="H198" s="8"/>
      <c r="J198" s="9">
        <f>SUM(I196:I197)</f>
        <v>-146530</v>
      </c>
      <c r="K198" s="9">
        <f>IF(J198&lt;0,$I$264,$I$265)</f>
        <v>895.24573770856875</v>
      </c>
      <c r="L198" s="9">
        <f>IF(J198&gt;0,(J198*K198)/2000,0)</f>
        <v>0</v>
      </c>
      <c r="M198" s="9">
        <f>IF(J198&lt;0,(J198*K198)/2000,0)</f>
        <v>-65590.178973218295</v>
      </c>
      <c r="R198" s="12"/>
      <c r="S198" s="13"/>
      <c r="T198" s="13"/>
      <c r="U198" s="13"/>
      <c r="V198" s="13"/>
    </row>
    <row r="199" spans="1:22" x14ac:dyDescent="0.25">
      <c r="A199" s="7">
        <v>2470</v>
      </c>
      <c r="B199" s="7">
        <v>2012</v>
      </c>
      <c r="C199" s="8" t="s">
        <v>239</v>
      </c>
      <c r="D199" s="8" t="s">
        <v>266</v>
      </c>
      <c r="E199" s="8" t="s">
        <v>38</v>
      </c>
      <c r="F199" s="7" t="s">
        <v>39</v>
      </c>
      <c r="G199" s="8" t="s">
        <v>22</v>
      </c>
      <c r="H199" s="8" t="s">
        <v>239</v>
      </c>
      <c r="I199" s="9">
        <v>-72993</v>
      </c>
      <c r="R199" s="12"/>
      <c r="S199" s="13"/>
      <c r="T199" s="13"/>
      <c r="U199" s="13"/>
      <c r="V199" s="13"/>
    </row>
    <row r="200" spans="1:22" x14ac:dyDescent="0.25">
      <c r="A200" s="7">
        <v>2345</v>
      </c>
      <c r="B200" s="7">
        <v>2012</v>
      </c>
      <c r="C200" s="8" t="s">
        <v>239</v>
      </c>
      <c r="D200" s="8" t="s">
        <v>165</v>
      </c>
      <c r="E200" s="8" t="s">
        <v>38</v>
      </c>
      <c r="F200" s="7" t="s">
        <v>39</v>
      </c>
      <c r="G200" s="8" t="s">
        <v>22</v>
      </c>
      <c r="H200" s="8" t="s">
        <v>239</v>
      </c>
      <c r="I200" s="9">
        <v>24419</v>
      </c>
      <c r="R200" s="12"/>
      <c r="S200" s="13"/>
      <c r="T200" s="13"/>
      <c r="U200" s="13"/>
      <c r="V200" s="13"/>
    </row>
    <row r="201" spans="1:22" x14ac:dyDescent="0.25">
      <c r="C201" s="8"/>
      <c r="D201" s="8"/>
      <c r="E201" s="8"/>
      <c r="G201" s="8"/>
      <c r="H201" s="8"/>
      <c r="J201" s="9">
        <f>SUM(I199:I200)</f>
        <v>-48574</v>
      </c>
      <c r="K201" s="9">
        <f>IF(J201&lt;0,$I$264,$I$265)</f>
        <v>895.24573770856875</v>
      </c>
      <c r="L201" s="9">
        <f>IF(J201&gt;0,(J201*K201)/2000,0)</f>
        <v>0</v>
      </c>
      <c r="M201" s="9">
        <f>IF(J201&lt;0,(J201*K201)/2000,0)</f>
        <v>-21742.833231728011</v>
      </c>
      <c r="R201" s="12"/>
      <c r="S201" s="13"/>
      <c r="T201" s="13"/>
      <c r="U201" s="13"/>
      <c r="V201" s="13"/>
    </row>
    <row r="202" spans="1:22" x14ac:dyDescent="0.25">
      <c r="A202" s="7">
        <v>2471</v>
      </c>
      <c r="B202" s="7">
        <v>2012</v>
      </c>
      <c r="C202" s="8" t="s">
        <v>78</v>
      </c>
      <c r="D202" s="8" t="s">
        <v>266</v>
      </c>
      <c r="E202" s="8" t="s">
        <v>38</v>
      </c>
      <c r="F202" s="7" t="s">
        <v>39</v>
      </c>
      <c r="G202" s="8" t="s">
        <v>22</v>
      </c>
      <c r="H202" s="8" t="s">
        <v>78</v>
      </c>
      <c r="I202" s="9">
        <v>-406530</v>
      </c>
      <c r="R202" s="12"/>
      <c r="S202" s="13"/>
      <c r="T202" s="13"/>
      <c r="U202" s="13"/>
      <c r="V202" s="13"/>
    </row>
    <row r="203" spans="1:22" x14ac:dyDescent="0.25">
      <c r="A203" s="7">
        <v>2346</v>
      </c>
      <c r="B203" s="7">
        <v>2012</v>
      </c>
      <c r="C203" s="8" t="s">
        <v>78</v>
      </c>
      <c r="D203" s="8" t="s">
        <v>165</v>
      </c>
      <c r="E203" s="8" t="s">
        <v>38</v>
      </c>
      <c r="F203" s="7" t="s">
        <v>39</v>
      </c>
      <c r="G203" s="8" t="s">
        <v>22</v>
      </c>
      <c r="H203" s="8" t="s">
        <v>78</v>
      </c>
      <c r="I203" s="9">
        <v>231003</v>
      </c>
      <c r="R203" s="12"/>
      <c r="S203" s="13"/>
      <c r="T203" s="13"/>
      <c r="U203" s="13"/>
      <c r="V203" s="13"/>
    </row>
    <row r="204" spans="1:22" x14ac:dyDescent="0.25">
      <c r="C204" s="8"/>
      <c r="D204" s="8"/>
      <c r="E204" s="8"/>
      <c r="G204" s="8"/>
      <c r="H204" s="8"/>
      <c r="J204" s="9">
        <f>SUM(I202:I203)</f>
        <v>-175527</v>
      </c>
      <c r="K204" s="9">
        <f>IF(J204&lt;0,$I$264,$I$265)</f>
        <v>895.24573770856875</v>
      </c>
      <c r="L204" s="9">
        <f>IF(J204&gt;0,(J204*K204)/2000,0)</f>
        <v>0</v>
      </c>
      <c r="M204" s="9">
        <f>IF(J204&lt;0,(J204*K204)/2000,0)</f>
        <v>-78569.899301385973</v>
      </c>
      <c r="R204" s="12"/>
      <c r="S204" s="13"/>
      <c r="T204" s="13"/>
      <c r="U204" s="13"/>
      <c r="V204" s="13"/>
    </row>
    <row r="205" spans="1:22" x14ac:dyDescent="0.25">
      <c r="A205" s="7">
        <v>2472</v>
      </c>
      <c r="B205" s="7">
        <v>2012</v>
      </c>
      <c r="C205" s="8" t="s">
        <v>242</v>
      </c>
      <c r="D205" s="8" t="s">
        <v>266</v>
      </c>
      <c r="E205" s="8" t="s">
        <v>38</v>
      </c>
      <c r="F205" s="7" t="s">
        <v>39</v>
      </c>
      <c r="G205" s="8" t="s">
        <v>22</v>
      </c>
      <c r="H205" s="8" t="s">
        <v>242</v>
      </c>
      <c r="I205" s="9">
        <v>-58846</v>
      </c>
      <c r="R205" s="12"/>
      <c r="S205" s="13"/>
      <c r="T205" s="13"/>
      <c r="U205" s="13"/>
      <c r="V205" s="13"/>
    </row>
    <row r="206" spans="1:22" x14ac:dyDescent="0.25">
      <c r="A206" s="7">
        <v>2347</v>
      </c>
      <c r="B206" s="7">
        <v>2012</v>
      </c>
      <c r="C206" s="8" t="s">
        <v>242</v>
      </c>
      <c r="D206" s="8" t="s">
        <v>165</v>
      </c>
      <c r="E206" s="8" t="s">
        <v>38</v>
      </c>
      <c r="F206" s="7" t="s">
        <v>39</v>
      </c>
      <c r="G206" s="8" t="s">
        <v>22</v>
      </c>
      <c r="H206" s="8" t="s">
        <v>242</v>
      </c>
      <c r="I206" s="9">
        <v>23628</v>
      </c>
      <c r="R206" s="12"/>
      <c r="S206" s="13"/>
      <c r="T206" s="13"/>
      <c r="U206" s="13"/>
      <c r="V206" s="13"/>
    </row>
    <row r="207" spans="1:22" x14ac:dyDescent="0.25">
      <c r="C207" s="8"/>
      <c r="D207" s="8"/>
      <c r="E207" s="8"/>
      <c r="G207" s="8"/>
      <c r="H207" s="8"/>
      <c r="J207" s="9">
        <f>SUM(I205:I206)</f>
        <v>-35218</v>
      </c>
      <c r="K207" s="9">
        <f>IF(J207&lt;0,$I$264,$I$265)</f>
        <v>895.24573770856875</v>
      </c>
      <c r="L207" s="9">
        <f>IF(J207&gt;0,(J207*K207)/2000,0)</f>
        <v>0</v>
      </c>
      <c r="M207" s="9">
        <f>IF(J207&lt;0,(J207*K207)/2000,0)</f>
        <v>-15764.382195310187</v>
      </c>
      <c r="R207" s="12"/>
      <c r="S207" s="13"/>
      <c r="T207" s="13"/>
      <c r="U207" s="13"/>
      <c r="V207" s="13"/>
    </row>
    <row r="208" spans="1:22" x14ac:dyDescent="0.25">
      <c r="A208" s="7">
        <v>2473</v>
      </c>
      <c r="B208" s="7">
        <v>2012</v>
      </c>
      <c r="C208" s="8" t="s">
        <v>244</v>
      </c>
      <c r="D208" s="8" t="s">
        <v>266</v>
      </c>
      <c r="E208" s="8" t="s">
        <v>38</v>
      </c>
      <c r="F208" s="7" t="s">
        <v>39</v>
      </c>
      <c r="G208" s="8" t="s">
        <v>22</v>
      </c>
      <c r="H208" s="8" t="s">
        <v>244</v>
      </c>
      <c r="I208" s="9">
        <v>-10011</v>
      </c>
      <c r="R208" s="12"/>
      <c r="S208" s="13"/>
      <c r="T208" s="13"/>
      <c r="U208" s="13"/>
      <c r="V208" s="13"/>
    </row>
    <row r="209" spans="1:22" x14ac:dyDescent="0.25">
      <c r="A209" s="7">
        <v>2349</v>
      </c>
      <c r="B209" s="7">
        <v>2012</v>
      </c>
      <c r="C209" s="8" t="s">
        <v>244</v>
      </c>
      <c r="D209" s="8" t="s">
        <v>165</v>
      </c>
      <c r="E209" s="8" t="s">
        <v>38</v>
      </c>
      <c r="F209" s="7" t="s">
        <v>39</v>
      </c>
      <c r="G209" s="8" t="s">
        <v>22</v>
      </c>
      <c r="H209" s="8" t="s">
        <v>244</v>
      </c>
      <c r="I209" s="9">
        <v>3654</v>
      </c>
      <c r="R209" s="12"/>
      <c r="S209" s="13"/>
      <c r="T209" s="13"/>
      <c r="U209" s="13"/>
      <c r="V209" s="13"/>
    </row>
    <row r="210" spans="1:22" x14ac:dyDescent="0.25">
      <c r="C210" s="8"/>
      <c r="D210" s="8"/>
      <c r="E210" s="8"/>
      <c r="G210" s="8"/>
      <c r="H210" s="8"/>
      <c r="J210" s="9">
        <f>SUM(I208:I209)</f>
        <v>-6357</v>
      </c>
      <c r="K210" s="9">
        <f>IF(J210&lt;0,$I$264,$I$265)</f>
        <v>895.24573770856875</v>
      </c>
      <c r="L210" s="9">
        <f>IF(J210&gt;0,(J210*K210)/2000,0)</f>
        <v>0</v>
      </c>
      <c r="M210" s="9">
        <f>IF(J210&lt;0,(J210*K210)/2000,0)</f>
        <v>-2845.538577306686</v>
      </c>
      <c r="R210" s="12"/>
      <c r="S210" s="13"/>
      <c r="T210" s="13"/>
      <c r="U210" s="13"/>
      <c r="V210" s="13"/>
    </row>
    <row r="211" spans="1:22" x14ac:dyDescent="0.25">
      <c r="A211" s="7">
        <v>2474</v>
      </c>
      <c r="B211" s="7">
        <v>2012</v>
      </c>
      <c r="C211" s="8" t="s">
        <v>245</v>
      </c>
      <c r="D211" s="8" t="s">
        <v>266</v>
      </c>
      <c r="E211" s="8" t="s">
        <v>38</v>
      </c>
      <c r="F211" s="7" t="s">
        <v>39</v>
      </c>
      <c r="G211" s="8" t="s">
        <v>22</v>
      </c>
      <c r="H211" s="8" t="s">
        <v>245</v>
      </c>
      <c r="I211" s="9">
        <v>-29918</v>
      </c>
      <c r="R211" s="12"/>
      <c r="S211" s="13"/>
      <c r="T211" s="13"/>
      <c r="U211" s="13"/>
      <c r="V211" s="13"/>
    </row>
    <row r="212" spans="1:22" x14ac:dyDescent="0.25">
      <c r="A212" s="7">
        <v>2350</v>
      </c>
      <c r="B212" s="7">
        <v>2012</v>
      </c>
      <c r="C212" s="8" t="s">
        <v>245</v>
      </c>
      <c r="D212" s="8" t="s">
        <v>165</v>
      </c>
      <c r="E212" s="8" t="s">
        <v>38</v>
      </c>
      <c r="F212" s="7" t="s">
        <v>39</v>
      </c>
      <c r="G212" s="8" t="s">
        <v>22</v>
      </c>
      <c r="H212" s="8" t="s">
        <v>245</v>
      </c>
      <c r="I212" s="9">
        <v>451</v>
      </c>
      <c r="R212" s="12"/>
      <c r="S212" s="13"/>
      <c r="T212" s="13"/>
      <c r="U212" s="13"/>
      <c r="V212" s="13"/>
    </row>
    <row r="213" spans="1:22" x14ac:dyDescent="0.25">
      <c r="C213" s="8"/>
      <c r="D213" s="8"/>
      <c r="E213" s="8"/>
      <c r="G213" s="8"/>
      <c r="H213" s="8"/>
      <c r="J213" s="9">
        <f>SUM(I211:I212)</f>
        <v>-29467</v>
      </c>
      <c r="K213" s="9">
        <f>IF(J213&lt;0,$I$264,$I$265)</f>
        <v>895.24573770856875</v>
      </c>
      <c r="L213" s="9">
        <f>IF(J213&gt;0,(J213*K213)/2000,0)</f>
        <v>0</v>
      </c>
      <c r="M213" s="9">
        <f>IF(J213&lt;0,(J213*K213)/2000,0)</f>
        <v>-13190.103076529198</v>
      </c>
      <c r="R213" s="12"/>
      <c r="S213" s="13"/>
      <c r="T213" s="13"/>
      <c r="U213" s="13"/>
      <c r="V213" s="13"/>
    </row>
    <row r="214" spans="1:22" x14ac:dyDescent="0.25">
      <c r="A214" s="7">
        <v>2475</v>
      </c>
      <c r="B214" s="7">
        <v>2012</v>
      </c>
      <c r="C214" s="8" t="s">
        <v>79</v>
      </c>
      <c r="D214" s="8" t="s">
        <v>266</v>
      </c>
      <c r="E214" s="8" t="s">
        <v>38</v>
      </c>
      <c r="F214" s="7" t="s">
        <v>39</v>
      </c>
      <c r="G214" s="8" t="s">
        <v>22</v>
      </c>
      <c r="H214" s="8" t="s">
        <v>79</v>
      </c>
      <c r="I214" s="9">
        <v>-46589</v>
      </c>
      <c r="R214" s="12"/>
      <c r="S214" s="13"/>
      <c r="T214" s="13"/>
      <c r="U214" s="13"/>
      <c r="V214" s="13"/>
    </row>
    <row r="215" spans="1:22" x14ac:dyDescent="0.25">
      <c r="A215" s="7">
        <v>2351</v>
      </c>
      <c r="B215" s="7">
        <v>2012</v>
      </c>
      <c r="C215" s="8" t="s">
        <v>79</v>
      </c>
      <c r="D215" s="8" t="s">
        <v>165</v>
      </c>
      <c r="E215" s="8" t="s">
        <v>38</v>
      </c>
      <c r="F215" s="7" t="s">
        <v>39</v>
      </c>
      <c r="G215" s="8" t="s">
        <v>22</v>
      </c>
      <c r="H215" s="8" t="s">
        <v>79</v>
      </c>
      <c r="I215" s="9">
        <v>246052</v>
      </c>
      <c r="R215" s="12"/>
      <c r="S215" s="13"/>
      <c r="T215" s="13"/>
      <c r="U215" s="13"/>
      <c r="V215" s="13"/>
    </row>
    <row r="216" spans="1:22" x14ac:dyDescent="0.25">
      <c r="C216" s="8"/>
      <c r="D216" s="8"/>
      <c r="E216" s="8"/>
      <c r="G216" s="8"/>
      <c r="H216" s="8"/>
      <c r="J216" s="9">
        <f>SUM(I214:I215)</f>
        <v>199463</v>
      </c>
      <c r="K216" s="9">
        <f>IF(J216&lt;0,$I$264,$I$265)</f>
        <v>903.13346574503635</v>
      </c>
      <c r="L216" s="9">
        <f>IF(J216&gt;0,(J216*K216)/2000,0)</f>
        <v>90070.855238951088</v>
      </c>
      <c r="M216" s="9">
        <f>IF(J216&lt;0,(J216*K216)/2000,0)</f>
        <v>0</v>
      </c>
      <c r="R216" s="12"/>
      <c r="S216" s="13"/>
      <c r="T216" s="13"/>
      <c r="U216" s="13"/>
      <c r="V216" s="13"/>
    </row>
    <row r="217" spans="1:22" x14ac:dyDescent="0.25">
      <c r="A217" s="7">
        <v>2476</v>
      </c>
      <c r="B217" s="7">
        <v>2012</v>
      </c>
      <c r="C217" s="8" t="s">
        <v>80</v>
      </c>
      <c r="D217" s="8" t="s">
        <v>266</v>
      </c>
      <c r="E217" s="8" t="s">
        <v>38</v>
      </c>
      <c r="F217" s="7" t="s">
        <v>39</v>
      </c>
      <c r="G217" s="8" t="s">
        <v>22</v>
      </c>
      <c r="H217" s="8" t="s">
        <v>80</v>
      </c>
      <c r="I217" s="9">
        <v>-299293</v>
      </c>
      <c r="R217" s="12"/>
      <c r="S217" s="13"/>
      <c r="T217" s="13"/>
      <c r="U217" s="13"/>
      <c r="V217" s="13"/>
    </row>
    <row r="218" spans="1:22" x14ac:dyDescent="0.25">
      <c r="A218" s="7">
        <v>2352</v>
      </c>
      <c r="B218" s="7">
        <v>2012</v>
      </c>
      <c r="C218" s="8" t="s">
        <v>80</v>
      </c>
      <c r="D218" s="8" t="s">
        <v>165</v>
      </c>
      <c r="E218" s="8" t="s">
        <v>38</v>
      </c>
      <c r="F218" s="7" t="s">
        <v>39</v>
      </c>
      <c r="G218" s="8" t="s">
        <v>22</v>
      </c>
      <c r="H218" s="8" t="s">
        <v>80</v>
      </c>
      <c r="I218" s="9">
        <v>182238</v>
      </c>
      <c r="R218" s="12"/>
      <c r="S218" s="13"/>
      <c r="T218" s="13"/>
      <c r="U218" s="13"/>
      <c r="V218" s="13"/>
    </row>
    <row r="219" spans="1:22" x14ac:dyDescent="0.25">
      <c r="C219" s="8"/>
      <c r="D219" s="8"/>
      <c r="E219" s="8"/>
      <c r="G219" s="8"/>
      <c r="H219" s="8"/>
      <c r="J219" s="9">
        <f>SUM(I217:I218)</f>
        <v>-117055</v>
      </c>
      <c r="K219" s="9">
        <f>IF(J219&lt;0,$I$264,$I$265)</f>
        <v>895.24573770856875</v>
      </c>
      <c r="L219" s="9">
        <f>IF(J219&gt;0,(J219*K219)/2000,0)</f>
        <v>0</v>
      </c>
      <c r="M219" s="9">
        <f>IF(J219&lt;0,(J219*K219)/2000,0)</f>
        <v>-52396.494913738257</v>
      </c>
      <c r="R219" s="12"/>
      <c r="S219" s="13"/>
      <c r="T219" s="13"/>
      <c r="U219" s="13"/>
      <c r="V219" s="13"/>
    </row>
    <row r="220" spans="1:22" x14ac:dyDescent="0.25">
      <c r="A220" s="7">
        <v>2477</v>
      </c>
      <c r="B220" s="7">
        <v>2012</v>
      </c>
      <c r="C220" s="8" t="s">
        <v>248</v>
      </c>
      <c r="D220" s="8" t="s">
        <v>266</v>
      </c>
      <c r="E220" s="8" t="s">
        <v>38</v>
      </c>
      <c r="F220" s="7" t="s">
        <v>39</v>
      </c>
      <c r="G220" s="8" t="s">
        <v>22</v>
      </c>
      <c r="H220" s="8" t="s">
        <v>248</v>
      </c>
      <c r="I220" s="9">
        <v>-1542</v>
      </c>
      <c r="J220" s="9">
        <f>I220</f>
        <v>-1542</v>
      </c>
      <c r="K220" s="9">
        <f>IF(J220&lt;0,$I$264,$I$265)</f>
        <v>895.24573770856875</v>
      </c>
      <c r="L220" s="9">
        <f>IF(J220&gt;0,(J220*K220)/2000,0)</f>
        <v>0</v>
      </c>
      <c r="M220" s="9">
        <f>IF(J220&lt;0,(J220*K220)/2000,0)</f>
        <v>-690.23446377330652</v>
      </c>
      <c r="R220" s="12"/>
      <c r="S220" s="13"/>
      <c r="T220" s="13"/>
      <c r="U220" s="13"/>
      <c r="V220" s="13"/>
    </row>
    <row r="221" spans="1:22" x14ac:dyDescent="0.25">
      <c r="C221" s="8"/>
      <c r="D221" s="8"/>
      <c r="E221" s="8"/>
      <c r="G221" s="8"/>
      <c r="H221" s="8"/>
      <c r="R221" s="12"/>
      <c r="S221" s="13"/>
      <c r="T221" s="13"/>
      <c r="U221" s="13"/>
      <c r="V221" s="13"/>
    </row>
    <row r="222" spans="1:22" x14ac:dyDescent="0.25">
      <c r="A222" s="7">
        <v>2478</v>
      </c>
      <c r="B222" s="7">
        <v>2012</v>
      </c>
      <c r="C222" s="8" t="s">
        <v>250</v>
      </c>
      <c r="D222" s="8" t="s">
        <v>266</v>
      </c>
      <c r="E222" s="8" t="s">
        <v>38</v>
      </c>
      <c r="F222" s="7" t="s">
        <v>39</v>
      </c>
      <c r="G222" s="8" t="s">
        <v>22</v>
      </c>
      <c r="H222" s="8" t="s">
        <v>250</v>
      </c>
      <c r="I222" s="9">
        <v>-9531</v>
      </c>
      <c r="R222" s="12"/>
      <c r="S222" s="13"/>
      <c r="T222" s="13"/>
      <c r="U222" s="13"/>
      <c r="V222" s="13"/>
    </row>
    <row r="223" spans="1:22" x14ac:dyDescent="0.25">
      <c r="A223" s="7">
        <v>2354</v>
      </c>
      <c r="B223" s="7">
        <v>2012</v>
      </c>
      <c r="C223" s="8" t="s">
        <v>250</v>
      </c>
      <c r="D223" s="8" t="s">
        <v>165</v>
      </c>
      <c r="E223" s="8" t="s">
        <v>38</v>
      </c>
      <c r="F223" s="7" t="s">
        <v>39</v>
      </c>
      <c r="G223" s="8" t="s">
        <v>22</v>
      </c>
      <c r="H223" s="8" t="s">
        <v>250</v>
      </c>
      <c r="I223" s="9">
        <v>176041</v>
      </c>
      <c r="R223" s="12"/>
      <c r="S223" s="13"/>
      <c r="T223" s="13"/>
      <c r="U223" s="13"/>
      <c r="V223" s="13"/>
    </row>
    <row r="224" spans="1:22" x14ac:dyDescent="0.25">
      <c r="C224" s="8"/>
      <c r="D224" s="8"/>
      <c r="E224" s="8"/>
      <c r="G224" s="8"/>
      <c r="H224" s="8"/>
      <c r="J224" s="9">
        <f>SUM(I222:I223)</f>
        <v>166510</v>
      </c>
      <c r="K224" s="9">
        <f>IF(J224&lt;0,$I$264,$I$265)</f>
        <v>903.13346574503635</v>
      </c>
      <c r="L224" s="9">
        <f>IF(J224&gt;0,(J224*K224)/2000,0)</f>
        <v>75190.376690603007</v>
      </c>
      <c r="M224" s="9">
        <f>IF(J224&lt;0,(J224*K224)/2000,0)</f>
        <v>0</v>
      </c>
      <c r="R224" s="12"/>
      <c r="S224" s="13"/>
      <c r="T224" s="13"/>
      <c r="U224" s="13"/>
      <c r="V224" s="13"/>
    </row>
    <row r="225" spans="1:22" x14ac:dyDescent="0.25">
      <c r="A225" s="7">
        <v>2479</v>
      </c>
      <c r="B225" s="7">
        <v>2012</v>
      </c>
      <c r="C225" s="8" t="s">
        <v>251</v>
      </c>
      <c r="D225" s="8" t="s">
        <v>266</v>
      </c>
      <c r="E225" s="8" t="s">
        <v>38</v>
      </c>
      <c r="F225" s="7" t="s">
        <v>39</v>
      </c>
      <c r="G225" s="8" t="s">
        <v>22</v>
      </c>
      <c r="H225" s="8" t="s">
        <v>251</v>
      </c>
      <c r="I225" s="9">
        <v>-20000</v>
      </c>
      <c r="R225" s="12"/>
      <c r="S225" s="13"/>
      <c r="T225" s="13"/>
      <c r="U225" s="13"/>
      <c r="V225" s="13"/>
    </row>
    <row r="226" spans="1:22" x14ac:dyDescent="0.25">
      <c r="A226" s="7">
        <v>2355</v>
      </c>
      <c r="B226" s="7">
        <v>2012</v>
      </c>
      <c r="C226" s="8" t="s">
        <v>251</v>
      </c>
      <c r="D226" s="8" t="s">
        <v>165</v>
      </c>
      <c r="E226" s="8" t="s">
        <v>38</v>
      </c>
      <c r="F226" s="7" t="s">
        <v>39</v>
      </c>
      <c r="G226" s="8" t="s">
        <v>22</v>
      </c>
      <c r="H226" s="8" t="s">
        <v>251</v>
      </c>
      <c r="I226" s="9">
        <v>62658</v>
      </c>
      <c r="R226" s="12"/>
      <c r="S226" s="13"/>
      <c r="T226" s="13"/>
      <c r="U226" s="13"/>
      <c r="V226" s="13"/>
    </row>
    <row r="227" spans="1:22" x14ac:dyDescent="0.25">
      <c r="C227" s="8"/>
      <c r="D227" s="8"/>
      <c r="E227" s="8"/>
      <c r="G227" s="8"/>
      <c r="H227" s="8"/>
      <c r="J227" s="9">
        <f>SUM(I225:I226)</f>
        <v>42658</v>
      </c>
      <c r="K227" s="9">
        <f>IF(J227&lt;0,$I$264,$I$265)</f>
        <v>903.13346574503635</v>
      </c>
      <c r="L227" s="9">
        <f>IF(J227&gt;0,(J227*K227)/2000,0)</f>
        <v>19262.933690875881</v>
      </c>
      <c r="M227" s="9">
        <f>IF(J227&lt;0,(J227*K227)/2000,0)</f>
        <v>0</v>
      </c>
      <c r="R227" s="12"/>
      <c r="S227" s="13"/>
      <c r="T227" s="13"/>
      <c r="U227" s="13"/>
      <c r="V227" s="13"/>
    </row>
    <row r="228" spans="1:22" x14ac:dyDescent="0.25">
      <c r="A228" s="7">
        <v>2480</v>
      </c>
      <c r="B228" s="7">
        <v>2012</v>
      </c>
      <c r="C228" s="8" t="s">
        <v>81</v>
      </c>
      <c r="D228" s="8" t="s">
        <v>266</v>
      </c>
      <c r="E228" s="8" t="s">
        <v>38</v>
      </c>
      <c r="F228" s="7" t="s">
        <v>39</v>
      </c>
      <c r="G228" s="8" t="s">
        <v>22</v>
      </c>
      <c r="H228" s="8" t="s">
        <v>81</v>
      </c>
      <c r="I228" s="9">
        <v>-19628</v>
      </c>
      <c r="R228" s="12"/>
      <c r="S228" s="13"/>
      <c r="T228" s="13"/>
      <c r="U228" s="13"/>
      <c r="V228" s="13"/>
    </row>
    <row r="229" spans="1:22" x14ac:dyDescent="0.25">
      <c r="A229" s="7">
        <v>2357</v>
      </c>
      <c r="B229" s="7">
        <v>2012</v>
      </c>
      <c r="C229" s="8" t="s">
        <v>81</v>
      </c>
      <c r="D229" s="8" t="s">
        <v>165</v>
      </c>
      <c r="E229" s="8" t="s">
        <v>38</v>
      </c>
      <c r="F229" s="7" t="s">
        <v>39</v>
      </c>
      <c r="G229" s="8" t="s">
        <v>22</v>
      </c>
      <c r="H229" s="8" t="s">
        <v>81</v>
      </c>
      <c r="I229" s="9">
        <v>200033</v>
      </c>
      <c r="R229" s="12"/>
      <c r="S229" s="13"/>
      <c r="T229" s="13"/>
      <c r="U229" s="13"/>
      <c r="V229" s="13"/>
    </row>
    <row r="230" spans="1:22" x14ac:dyDescent="0.25">
      <c r="C230" s="8"/>
      <c r="D230" s="8"/>
      <c r="E230" s="8"/>
      <c r="G230" s="8"/>
      <c r="H230" s="8"/>
      <c r="J230" s="9">
        <f>SUM(I228:I229)</f>
        <v>180405</v>
      </c>
      <c r="K230" s="9">
        <f>IF(J230&lt;0,$I$264,$I$265)</f>
        <v>903.13346574503635</v>
      </c>
      <c r="L230" s="9">
        <f>IF(J230&gt;0,(J230*K230)/2000,0)</f>
        <v>81464.896443866644</v>
      </c>
      <c r="M230" s="9">
        <f>IF(J230&lt;0,(J230*K230)/2000,0)</f>
        <v>0</v>
      </c>
      <c r="R230" s="12"/>
      <c r="S230" s="13"/>
      <c r="T230" s="13"/>
      <c r="U230" s="13"/>
      <c r="V230" s="13"/>
    </row>
    <row r="231" spans="1:22" x14ac:dyDescent="0.25">
      <c r="A231" s="7">
        <v>2481</v>
      </c>
      <c r="B231" s="7">
        <v>2012</v>
      </c>
      <c r="C231" s="8" t="s">
        <v>253</v>
      </c>
      <c r="D231" s="8" t="s">
        <v>266</v>
      </c>
      <c r="E231" s="8" t="s">
        <v>38</v>
      </c>
      <c r="F231" s="7" t="s">
        <v>39</v>
      </c>
      <c r="G231" s="8" t="s">
        <v>22</v>
      </c>
      <c r="H231" s="8" t="s">
        <v>253</v>
      </c>
      <c r="I231" s="9">
        <v>-67867</v>
      </c>
      <c r="R231" s="12"/>
      <c r="S231" s="13"/>
      <c r="T231" s="13"/>
      <c r="U231" s="13"/>
      <c r="V231" s="13"/>
    </row>
    <row r="232" spans="1:22" x14ac:dyDescent="0.25">
      <c r="A232" s="7">
        <v>2358</v>
      </c>
      <c r="B232" s="7">
        <v>2012</v>
      </c>
      <c r="C232" s="8" t="s">
        <v>253</v>
      </c>
      <c r="D232" s="8" t="s">
        <v>165</v>
      </c>
      <c r="E232" s="8" t="s">
        <v>38</v>
      </c>
      <c r="F232" s="7" t="s">
        <v>39</v>
      </c>
      <c r="G232" s="8" t="s">
        <v>22</v>
      </c>
      <c r="H232" s="8" t="s">
        <v>253</v>
      </c>
      <c r="I232" s="9">
        <v>109330</v>
      </c>
      <c r="R232" s="12"/>
      <c r="S232" s="13"/>
      <c r="T232" s="13"/>
      <c r="U232" s="13"/>
      <c r="V232" s="13"/>
    </row>
    <row r="233" spans="1:22" x14ac:dyDescent="0.25">
      <c r="C233" s="8"/>
      <c r="D233" s="8"/>
      <c r="E233" s="8"/>
      <c r="G233" s="8"/>
      <c r="H233" s="8"/>
      <c r="J233" s="9">
        <f>SUM(I231:I232)</f>
        <v>41463</v>
      </c>
      <c r="K233" s="9">
        <f>IF(J233&lt;0,$I$264,$I$265)</f>
        <v>903.13346574503635</v>
      </c>
      <c r="L233" s="9">
        <f>IF(J233&gt;0,(J233*K233)/2000,0)</f>
        <v>18723.311445093223</v>
      </c>
      <c r="M233" s="9">
        <f>IF(J233&lt;0,(J233*K233)/2000,0)</f>
        <v>0</v>
      </c>
      <c r="R233" s="12"/>
      <c r="S233" s="13"/>
      <c r="T233" s="13"/>
      <c r="U233" s="13"/>
      <c r="V233" s="13"/>
    </row>
    <row r="234" spans="1:22" x14ac:dyDescent="0.25">
      <c r="A234" s="7">
        <v>2482</v>
      </c>
      <c r="B234" s="7">
        <v>2012</v>
      </c>
      <c r="C234" s="8" t="s">
        <v>254</v>
      </c>
      <c r="D234" s="8" t="s">
        <v>266</v>
      </c>
      <c r="E234" s="8" t="s">
        <v>38</v>
      </c>
      <c r="F234" s="7" t="s">
        <v>39</v>
      </c>
      <c r="G234" s="8" t="s">
        <v>22</v>
      </c>
      <c r="H234" s="8" t="s">
        <v>254</v>
      </c>
      <c r="I234" s="9">
        <v>-36412</v>
      </c>
      <c r="R234" s="12"/>
      <c r="S234" s="13"/>
      <c r="T234" s="13"/>
      <c r="U234" s="13"/>
      <c r="V234" s="13"/>
    </row>
    <row r="235" spans="1:22" x14ac:dyDescent="0.25">
      <c r="A235" s="7">
        <v>2360</v>
      </c>
      <c r="B235" s="7">
        <v>2012</v>
      </c>
      <c r="C235" s="8" t="s">
        <v>254</v>
      </c>
      <c r="D235" s="8" t="s">
        <v>165</v>
      </c>
      <c r="E235" s="8" t="s">
        <v>38</v>
      </c>
      <c r="F235" s="7" t="s">
        <v>39</v>
      </c>
      <c r="G235" s="8" t="s">
        <v>22</v>
      </c>
      <c r="H235" s="8" t="s">
        <v>254</v>
      </c>
      <c r="I235" s="9">
        <v>32812</v>
      </c>
      <c r="R235" s="12"/>
      <c r="S235" s="13"/>
      <c r="T235" s="13"/>
      <c r="U235" s="13"/>
      <c r="V235" s="13"/>
    </row>
    <row r="236" spans="1:22" x14ac:dyDescent="0.25">
      <c r="C236" s="8"/>
      <c r="D236" s="8"/>
      <c r="E236" s="8"/>
      <c r="G236" s="8"/>
      <c r="H236" s="8"/>
      <c r="J236" s="9">
        <f>SUM(I234:I235)</f>
        <v>-3600</v>
      </c>
      <c r="K236" s="9">
        <f>IF(J236&lt;0,$I$264,$I$265)</f>
        <v>895.24573770856875</v>
      </c>
      <c r="L236" s="9">
        <f>IF(J236&gt;0,(J236*K236)/2000,0)</f>
        <v>0</v>
      </c>
      <c r="M236" s="9">
        <f>IF(J236&lt;0,(J236*K236)/2000,0)</f>
        <v>-1611.4423278754236</v>
      </c>
      <c r="R236" s="12"/>
      <c r="S236" s="13"/>
      <c r="T236" s="13"/>
      <c r="U236" s="13"/>
      <c r="V236" s="13"/>
    </row>
    <row r="237" spans="1:22" x14ac:dyDescent="0.25">
      <c r="A237" s="7">
        <v>2483</v>
      </c>
      <c r="B237" s="7">
        <v>2012</v>
      </c>
      <c r="C237" s="8" t="s">
        <v>255</v>
      </c>
      <c r="D237" s="8" t="s">
        <v>266</v>
      </c>
      <c r="E237" s="8" t="s">
        <v>38</v>
      </c>
      <c r="F237" s="7" t="s">
        <v>39</v>
      </c>
      <c r="G237" s="8" t="s">
        <v>22</v>
      </c>
      <c r="H237" s="8" t="s">
        <v>255</v>
      </c>
      <c r="I237" s="9">
        <v>-34934</v>
      </c>
      <c r="R237" s="12"/>
      <c r="S237" s="13"/>
      <c r="T237" s="13"/>
      <c r="U237" s="13"/>
      <c r="V237" s="13"/>
    </row>
    <row r="238" spans="1:22" x14ac:dyDescent="0.25">
      <c r="A238" s="7">
        <v>2361</v>
      </c>
      <c r="B238" s="7">
        <v>2012</v>
      </c>
      <c r="C238" s="8" t="s">
        <v>255</v>
      </c>
      <c r="D238" s="8" t="s">
        <v>165</v>
      </c>
      <c r="E238" s="8" t="s">
        <v>38</v>
      </c>
      <c r="F238" s="7" t="s">
        <v>39</v>
      </c>
      <c r="G238" s="8" t="s">
        <v>22</v>
      </c>
      <c r="H238" s="8" t="s">
        <v>255</v>
      </c>
      <c r="I238" s="9">
        <v>457673</v>
      </c>
      <c r="R238" s="12"/>
      <c r="S238" s="13"/>
      <c r="T238" s="13"/>
      <c r="U238" s="13"/>
      <c r="V238" s="13"/>
    </row>
    <row r="239" spans="1:22" x14ac:dyDescent="0.25">
      <c r="C239" s="8"/>
      <c r="D239" s="8"/>
      <c r="E239" s="8"/>
      <c r="G239" s="8"/>
      <c r="H239" s="8"/>
      <c r="J239" s="9">
        <f>SUM(I237:I238)</f>
        <v>422739</v>
      </c>
      <c r="K239" s="9">
        <f>IF(J239&lt;0,$I$264,$I$265)</f>
        <v>903.13346574503635</v>
      </c>
      <c r="L239" s="9">
        <f>IF(J239&gt;0,(J239*K239)/2000,0)</f>
        <v>190894.86908779547</v>
      </c>
      <c r="M239" s="9">
        <f>IF(J239&lt;0,(J239*K239)/2000,0)</f>
        <v>0</v>
      </c>
      <c r="R239" s="12"/>
      <c r="S239" s="13"/>
      <c r="T239" s="13"/>
      <c r="U239" s="13"/>
      <c r="V239" s="13"/>
    </row>
    <row r="240" spans="1:22" x14ac:dyDescent="0.25">
      <c r="A240" s="7">
        <v>2484</v>
      </c>
      <c r="B240" s="7">
        <v>2012</v>
      </c>
      <c r="C240" s="8" t="s">
        <v>83</v>
      </c>
      <c r="D240" s="8" t="s">
        <v>266</v>
      </c>
      <c r="E240" s="8" t="s">
        <v>38</v>
      </c>
      <c r="F240" s="7" t="s">
        <v>39</v>
      </c>
      <c r="G240" s="8" t="s">
        <v>22</v>
      </c>
      <c r="H240" s="8" t="s">
        <v>83</v>
      </c>
      <c r="I240" s="9">
        <v>-443951</v>
      </c>
      <c r="R240" s="12"/>
      <c r="S240" s="13"/>
      <c r="T240" s="13"/>
      <c r="U240" s="13"/>
      <c r="V240" s="13"/>
    </row>
    <row r="241" spans="1:22" x14ac:dyDescent="0.25">
      <c r="A241" s="7">
        <v>2362</v>
      </c>
      <c r="B241" s="7">
        <v>2012</v>
      </c>
      <c r="C241" s="8" t="s">
        <v>83</v>
      </c>
      <c r="D241" s="8" t="s">
        <v>165</v>
      </c>
      <c r="E241" s="8" t="s">
        <v>38</v>
      </c>
      <c r="F241" s="7" t="s">
        <v>39</v>
      </c>
      <c r="G241" s="8" t="s">
        <v>22</v>
      </c>
      <c r="H241" s="8" t="s">
        <v>83</v>
      </c>
      <c r="I241" s="9">
        <v>1404952</v>
      </c>
      <c r="R241" s="12"/>
      <c r="S241" s="13"/>
      <c r="T241" s="13"/>
      <c r="U241" s="13"/>
      <c r="V241" s="13"/>
    </row>
    <row r="242" spans="1:22" x14ac:dyDescent="0.25">
      <c r="C242" s="8"/>
      <c r="D242" s="8"/>
      <c r="E242" s="8"/>
      <c r="G242" s="8"/>
      <c r="H242" s="8"/>
      <c r="J242" s="9">
        <f>SUM(I240:I241)</f>
        <v>961001</v>
      </c>
      <c r="K242" s="9">
        <f>IF(J242&lt;0,$I$264,$I$265)</f>
        <v>903.13346574503635</v>
      </c>
      <c r="L242" s="9">
        <f>IF(J242&gt;0,(J242*K242)/2000,0)</f>
        <v>433956.08185722283</v>
      </c>
      <c r="M242" s="9">
        <f>IF(J242&lt;0,(J242*K242)/2000,0)</f>
        <v>0</v>
      </c>
      <c r="R242" s="12"/>
      <c r="S242" s="13"/>
      <c r="T242" s="13"/>
      <c r="U242" s="13"/>
      <c r="V242" s="13"/>
    </row>
    <row r="243" spans="1:22" x14ac:dyDescent="0.25">
      <c r="A243" s="7">
        <v>2363</v>
      </c>
      <c r="B243" s="7">
        <v>2012</v>
      </c>
      <c r="C243" s="8" t="s">
        <v>256</v>
      </c>
      <c r="D243" s="8" t="s">
        <v>165</v>
      </c>
      <c r="E243" s="8" t="s">
        <v>38</v>
      </c>
      <c r="F243" s="7" t="s">
        <v>39</v>
      </c>
      <c r="G243" s="8" t="s">
        <v>22</v>
      </c>
      <c r="H243" s="8" t="s">
        <v>256</v>
      </c>
      <c r="I243" s="9">
        <v>200</v>
      </c>
      <c r="J243" s="9">
        <f>I243</f>
        <v>200</v>
      </c>
      <c r="K243" s="9">
        <f>IF(J243&lt;0,$I$264,$I$265)</f>
        <v>903.13346574503635</v>
      </c>
      <c r="L243" s="9">
        <f>IF(J243&gt;0,(J243*K243)/2000,0)</f>
        <v>90.31334657450364</v>
      </c>
      <c r="M243" s="9">
        <f>IF(J243&lt;0,(J243*K243)/2000,0)</f>
        <v>0</v>
      </c>
      <c r="R243" s="12"/>
      <c r="S243" s="13"/>
      <c r="T243" s="13"/>
      <c r="U243" s="13"/>
      <c r="V243" s="13"/>
    </row>
    <row r="244" spans="1:22" x14ac:dyDescent="0.25">
      <c r="C244" s="8"/>
      <c r="D244" s="8"/>
      <c r="E244" s="8"/>
      <c r="G244" s="8"/>
      <c r="H244" s="8"/>
      <c r="R244" s="12"/>
      <c r="S244" s="13"/>
      <c r="T244" s="13"/>
      <c r="U244" s="13"/>
      <c r="V244" s="13"/>
    </row>
    <row r="245" spans="1:22" x14ac:dyDescent="0.25">
      <c r="A245" s="7">
        <v>2486</v>
      </c>
      <c r="B245" s="7">
        <v>2012</v>
      </c>
      <c r="C245" s="8" t="s">
        <v>257</v>
      </c>
      <c r="D245" s="8" t="s">
        <v>266</v>
      </c>
      <c r="E245" s="8" t="s">
        <v>38</v>
      </c>
      <c r="F245" s="7" t="s">
        <v>39</v>
      </c>
      <c r="G245" s="8" t="s">
        <v>22</v>
      </c>
      <c r="H245" s="8" t="s">
        <v>257</v>
      </c>
      <c r="I245" s="9">
        <v>-49555</v>
      </c>
      <c r="R245" s="12"/>
      <c r="S245" s="13"/>
      <c r="T245" s="13"/>
      <c r="U245" s="13"/>
      <c r="V245" s="13"/>
    </row>
    <row r="246" spans="1:22" x14ac:dyDescent="0.25">
      <c r="A246" s="7">
        <v>2364</v>
      </c>
      <c r="B246" s="7">
        <v>2012</v>
      </c>
      <c r="C246" s="8" t="s">
        <v>257</v>
      </c>
      <c r="D246" s="8" t="s">
        <v>165</v>
      </c>
      <c r="E246" s="8" t="s">
        <v>38</v>
      </c>
      <c r="F246" s="7" t="s">
        <v>39</v>
      </c>
      <c r="G246" s="8" t="s">
        <v>22</v>
      </c>
      <c r="H246" s="8" t="s">
        <v>257</v>
      </c>
      <c r="I246" s="9">
        <v>-200</v>
      </c>
      <c r="R246" s="12"/>
      <c r="S246" s="13"/>
      <c r="T246" s="13"/>
      <c r="U246" s="13"/>
      <c r="V246" s="13"/>
    </row>
    <row r="247" spans="1:22" x14ac:dyDescent="0.25">
      <c r="C247" s="8"/>
      <c r="D247" s="8"/>
      <c r="E247" s="8"/>
      <c r="G247" s="8"/>
      <c r="H247" s="8"/>
      <c r="J247" s="9">
        <f>SUM(I245:I246)</f>
        <v>-49755</v>
      </c>
      <c r="K247" s="9">
        <f>IF(J247&lt;0,$I$264,$I$265)</f>
        <v>895.24573770856875</v>
      </c>
      <c r="L247" s="9">
        <f>IF(J247&gt;0,(J247*K247)/2000,0)</f>
        <v>0</v>
      </c>
      <c r="M247" s="9">
        <f>IF(J247&lt;0,(J247*K247)/2000,0)</f>
        <v>-22271.475839844919</v>
      </c>
      <c r="R247" s="12"/>
      <c r="S247" s="13"/>
      <c r="T247" s="13"/>
      <c r="U247" s="13"/>
      <c r="V247" s="13"/>
    </row>
    <row r="248" spans="1:22" x14ac:dyDescent="0.25">
      <c r="A248" s="7">
        <v>2487</v>
      </c>
      <c r="B248" s="7">
        <v>2012</v>
      </c>
      <c r="C248" s="8" t="s">
        <v>259</v>
      </c>
      <c r="D248" s="8" t="s">
        <v>266</v>
      </c>
      <c r="E248" s="8" t="s">
        <v>38</v>
      </c>
      <c r="F248" s="7" t="s">
        <v>39</v>
      </c>
      <c r="G248" s="8" t="s">
        <v>22</v>
      </c>
      <c r="H248" s="8" t="s">
        <v>259</v>
      </c>
      <c r="I248" s="9">
        <v>-12499</v>
      </c>
      <c r="R248" s="12"/>
      <c r="S248" s="13"/>
      <c r="T248" s="13"/>
      <c r="U248" s="13"/>
      <c r="V248" s="13"/>
    </row>
    <row r="249" spans="1:22" x14ac:dyDescent="0.25">
      <c r="A249" s="7">
        <v>2365</v>
      </c>
      <c r="B249" s="7">
        <v>2012</v>
      </c>
      <c r="C249" s="8" t="s">
        <v>259</v>
      </c>
      <c r="D249" s="8" t="s">
        <v>165</v>
      </c>
      <c r="E249" s="8" t="s">
        <v>38</v>
      </c>
      <c r="F249" s="7" t="s">
        <v>39</v>
      </c>
      <c r="G249" s="8" t="s">
        <v>22</v>
      </c>
      <c r="H249" s="8" t="s">
        <v>259</v>
      </c>
      <c r="I249" s="9">
        <v>124</v>
      </c>
      <c r="R249" s="12"/>
      <c r="S249" s="13"/>
      <c r="T249" s="13"/>
      <c r="U249" s="13"/>
      <c r="V249" s="13"/>
    </row>
    <row r="250" spans="1:22" x14ac:dyDescent="0.25">
      <c r="C250" s="8"/>
      <c r="D250" s="8"/>
      <c r="E250" s="8"/>
      <c r="G250" s="8"/>
      <c r="H250" s="8"/>
      <c r="J250" s="9">
        <f>SUM(I248:I249)</f>
        <v>-12375</v>
      </c>
      <c r="K250" s="9">
        <f>IF(J250&lt;0,$I$264,$I$265)</f>
        <v>895.24573770856875</v>
      </c>
      <c r="L250" s="9">
        <f>IF(J250&gt;0,(J250*K250)/2000,0)</f>
        <v>0</v>
      </c>
      <c r="M250" s="9">
        <f>IF(J250&lt;0,(J250*K250)/2000,0)</f>
        <v>-5539.3330020717685</v>
      </c>
      <c r="R250" s="12"/>
      <c r="S250" s="13"/>
      <c r="T250" s="13"/>
      <c r="U250" s="13"/>
      <c r="V250" s="13"/>
    </row>
    <row r="251" spans="1:22" x14ac:dyDescent="0.25">
      <c r="A251" s="7">
        <v>2488</v>
      </c>
      <c r="B251" s="7">
        <v>2012</v>
      </c>
      <c r="C251" s="8" t="s">
        <v>260</v>
      </c>
      <c r="D251" s="8" t="s">
        <v>266</v>
      </c>
      <c r="E251" s="8" t="s">
        <v>38</v>
      </c>
      <c r="F251" s="7" t="s">
        <v>39</v>
      </c>
      <c r="G251" s="8" t="s">
        <v>22</v>
      </c>
      <c r="H251" s="8" t="s">
        <v>260</v>
      </c>
      <c r="I251" s="9">
        <v>-3606</v>
      </c>
      <c r="R251" s="12"/>
      <c r="S251" s="13"/>
      <c r="T251" s="13"/>
      <c r="U251" s="13"/>
      <c r="V251" s="13"/>
    </row>
    <row r="252" spans="1:22" x14ac:dyDescent="0.25">
      <c r="A252" s="7">
        <v>2366</v>
      </c>
      <c r="B252" s="7">
        <v>2012</v>
      </c>
      <c r="C252" s="8" t="s">
        <v>260</v>
      </c>
      <c r="D252" s="8" t="s">
        <v>165</v>
      </c>
      <c r="E252" s="8" t="s">
        <v>38</v>
      </c>
      <c r="F252" s="7" t="s">
        <v>39</v>
      </c>
      <c r="G252" s="8" t="s">
        <v>22</v>
      </c>
      <c r="H252" s="8" t="s">
        <v>260</v>
      </c>
      <c r="I252" s="9">
        <v>3343</v>
      </c>
      <c r="R252" s="12"/>
      <c r="S252" s="13"/>
      <c r="T252" s="13"/>
      <c r="U252" s="13"/>
      <c r="V252" s="13"/>
    </row>
    <row r="253" spans="1:22" x14ac:dyDescent="0.25">
      <c r="C253" s="8"/>
      <c r="D253" s="8"/>
      <c r="E253" s="8"/>
      <c r="G253" s="8"/>
      <c r="H253" s="8"/>
      <c r="J253" s="9">
        <f>SUM(I251:I252)</f>
        <v>-263</v>
      </c>
      <c r="K253" s="9">
        <f>IF(J253&lt;0,$I$264,$I$265)</f>
        <v>895.24573770856875</v>
      </c>
      <c r="L253" s="9">
        <f>IF(J253&gt;0,(J253*K253)/2000,0)</f>
        <v>0</v>
      </c>
      <c r="M253" s="9">
        <f>IF(J253&lt;0,(J253*K253)/2000,0)</f>
        <v>-117.72481450867679</v>
      </c>
      <c r="R253" s="12"/>
      <c r="S253" s="13"/>
      <c r="T253" s="13"/>
      <c r="U253" s="13"/>
      <c r="V253" s="13"/>
    </row>
    <row r="254" spans="1:22" x14ac:dyDescent="0.25">
      <c r="A254" s="7">
        <v>2489</v>
      </c>
      <c r="B254" s="7">
        <v>2012</v>
      </c>
      <c r="C254" s="8" t="s">
        <v>263</v>
      </c>
      <c r="D254" s="8" t="s">
        <v>266</v>
      </c>
      <c r="E254" s="8" t="s">
        <v>38</v>
      </c>
      <c r="F254" s="7" t="s">
        <v>39</v>
      </c>
      <c r="G254" s="8" t="s">
        <v>22</v>
      </c>
      <c r="H254" s="8" t="s">
        <v>263</v>
      </c>
      <c r="I254" s="9">
        <v>-407</v>
      </c>
      <c r="J254" s="9">
        <f>I254</f>
        <v>-407</v>
      </c>
      <c r="K254" s="9">
        <f>IF(J254&lt;0,$I$264,$I$265)</f>
        <v>895.24573770856875</v>
      </c>
      <c r="L254" s="9">
        <f>IF(J254&gt;0,(J254*K254)/2000,0)</f>
        <v>0</v>
      </c>
      <c r="M254" s="9">
        <f>IF(J254&lt;0,(J254*K254)/2000,0)</f>
        <v>-182.18250762369374</v>
      </c>
      <c r="R254" s="12"/>
      <c r="S254" s="13"/>
      <c r="T254" s="13"/>
      <c r="U254" s="13"/>
      <c r="V254" s="13"/>
    </row>
    <row r="255" spans="1:22" x14ac:dyDescent="0.25">
      <c r="C255" s="8"/>
      <c r="D255" s="8"/>
      <c r="E255" s="8"/>
      <c r="G255" s="8"/>
      <c r="H255" s="8"/>
      <c r="R255" s="12"/>
      <c r="S255" s="13"/>
      <c r="T255" s="13"/>
      <c r="U255" s="13"/>
      <c r="V255" s="13"/>
    </row>
    <row r="256" spans="1:22" x14ac:dyDescent="0.25">
      <c r="H256" s="57"/>
      <c r="I256" s="58">
        <f>SUM(I71:I254)</f>
        <v>7727006.4249999998</v>
      </c>
      <c r="J256" s="58"/>
      <c r="K256" s="58"/>
      <c r="L256" s="58">
        <f>SUM(L71:L254)</f>
        <v>3903912.004949328</v>
      </c>
      <c r="M256" s="58">
        <f>SUM(M71:M254)</f>
        <v>-411031.48981692205</v>
      </c>
      <c r="N256" s="37" t="s">
        <v>334</v>
      </c>
      <c r="P256" s="7"/>
      <c r="Q256" s="7"/>
      <c r="R256" s="7"/>
      <c r="S256" s="21"/>
      <c r="T256" s="21"/>
      <c r="U256" s="21"/>
      <c r="V256" s="21"/>
    </row>
    <row r="257" spans="8:22" x14ac:dyDescent="0.25">
      <c r="I257" s="7"/>
      <c r="J257" s="7"/>
      <c r="K257" s="7"/>
      <c r="L257" s="7"/>
      <c r="M257" s="7"/>
      <c r="P257" s="7"/>
      <c r="Q257" s="7"/>
      <c r="R257" s="7"/>
      <c r="S257" s="21"/>
      <c r="T257" s="21"/>
      <c r="U257" s="21"/>
      <c r="V257" s="21"/>
    </row>
    <row r="258" spans="8:22" x14ac:dyDescent="0.25">
      <c r="H258" s="57" t="s">
        <v>364</v>
      </c>
      <c r="I258" s="58">
        <f>L256</f>
        <v>3903912.004949328</v>
      </c>
      <c r="J258" s="58"/>
      <c r="K258" s="58" t="s">
        <v>325</v>
      </c>
      <c r="L258" s="58"/>
      <c r="M258" s="37"/>
      <c r="P258" s="7"/>
      <c r="Q258" s="7"/>
      <c r="R258" s="7"/>
      <c r="S258" s="21"/>
      <c r="T258" s="21"/>
      <c r="U258" s="21"/>
      <c r="V258" s="21"/>
    </row>
    <row r="259" spans="8:22" x14ac:dyDescent="0.25">
      <c r="H259" s="57" t="s">
        <v>365</v>
      </c>
      <c r="I259" s="58">
        <f>M256</f>
        <v>-411031.48981692205</v>
      </c>
      <c r="J259" s="58"/>
      <c r="K259" s="58" t="s">
        <v>325</v>
      </c>
      <c r="L259" s="58"/>
      <c r="P259" s="7"/>
      <c r="Q259" s="7"/>
      <c r="R259" s="7"/>
      <c r="S259" s="21"/>
      <c r="T259" s="21"/>
      <c r="U259" s="21"/>
      <c r="V259" s="21"/>
    </row>
    <row r="260" spans="8:22" x14ac:dyDescent="0.25">
      <c r="H260" s="57" t="s">
        <v>366</v>
      </c>
      <c r="I260" s="58">
        <f>(I256*I265)/2000</f>
        <v>3489259.0462222067</v>
      </c>
      <c r="J260" s="58"/>
      <c r="K260" s="58"/>
      <c r="L260" s="59"/>
      <c r="P260" s="7"/>
      <c r="Q260" s="7"/>
      <c r="R260" s="7"/>
      <c r="S260" s="21"/>
      <c r="T260" s="21"/>
      <c r="U260" s="21"/>
      <c r="V260" s="21"/>
    </row>
    <row r="261" spans="8:22" x14ac:dyDescent="0.25">
      <c r="H261" s="61"/>
      <c r="I261" s="10"/>
      <c r="J261" s="10"/>
      <c r="K261" s="10"/>
      <c r="L261" s="32"/>
      <c r="P261" s="7"/>
      <c r="Q261" s="7"/>
      <c r="R261" s="7"/>
      <c r="S261" s="21"/>
      <c r="T261" s="21"/>
      <c r="U261" s="21"/>
      <c r="V261" s="21"/>
    </row>
    <row r="262" spans="8:22" x14ac:dyDescent="0.25">
      <c r="H262" s="60" t="s">
        <v>368</v>
      </c>
      <c r="I262" s="32">
        <f>(I258+I259)-I260</f>
        <v>3621.4689101991244</v>
      </c>
      <c r="J262" s="32"/>
      <c r="K262" s="32" t="s">
        <v>325</v>
      </c>
      <c r="L262" s="10"/>
      <c r="M262" s="10"/>
      <c r="P262" s="7"/>
      <c r="Q262" s="7"/>
      <c r="R262" s="7"/>
      <c r="S262" s="21"/>
      <c r="T262" s="21"/>
      <c r="U262" s="21"/>
      <c r="V262" s="21"/>
    </row>
    <row r="263" spans="8:22" x14ac:dyDescent="0.25">
      <c r="H263" s="61"/>
      <c r="I263" s="10"/>
      <c r="J263" s="10"/>
      <c r="K263" s="10"/>
      <c r="L263" s="10"/>
      <c r="M263" s="10"/>
      <c r="P263" s="7"/>
      <c r="Q263" s="7"/>
      <c r="R263" s="7"/>
      <c r="S263" s="21"/>
      <c r="T263" s="21"/>
      <c r="U263" s="21"/>
      <c r="V263" s="21"/>
    </row>
    <row r="264" spans="8:22" x14ac:dyDescent="0.25">
      <c r="H264" s="7" t="s">
        <v>355</v>
      </c>
      <c r="I264" s="9">
        <f>$N$68</f>
        <v>895.24573770856875</v>
      </c>
      <c r="M264" s="37"/>
      <c r="P264" s="7"/>
      <c r="Q264" s="7"/>
      <c r="R264" s="7"/>
      <c r="S264" s="21"/>
      <c r="T264" s="21"/>
      <c r="U264" s="21"/>
      <c r="V264" s="21"/>
    </row>
    <row r="265" spans="8:22" x14ac:dyDescent="0.25">
      <c r="H265" s="7" t="s">
        <v>332</v>
      </c>
      <c r="I265" s="10">
        <v>903.13346574503635</v>
      </c>
      <c r="J265" s="10"/>
      <c r="P265" s="7"/>
      <c r="Q265" s="7"/>
      <c r="R265" s="7"/>
      <c r="S265" s="21"/>
      <c r="T265" s="21"/>
      <c r="U265" s="21"/>
      <c r="V265" s="21"/>
    </row>
    <row r="266" spans="8:22" x14ac:dyDescent="0.25">
      <c r="I266" s="10"/>
      <c r="J266" s="10"/>
      <c r="P266" s="7"/>
      <c r="Q266" s="7"/>
      <c r="R266" s="7"/>
      <c r="S266" s="21"/>
      <c r="T266" s="21"/>
      <c r="U266" s="21"/>
      <c r="V266" s="21"/>
    </row>
    <row r="267" spans="8:22" x14ac:dyDescent="0.25">
      <c r="H267" s="7" t="s">
        <v>360</v>
      </c>
      <c r="I267" s="9">
        <f>SUMIF(I71:I254,"&lt;0",I71:I254)</f>
        <v>-7143982</v>
      </c>
      <c r="P267" s="7"/>
      <c r="Q267" s="7"/>
      <c r="R267" s="7"/>
      <c r="S267" s="21"/>
      <c r="T267" s="21"/>
      <c r="U267" s="21"/>
      <c r="V267" s="21"/>
    </row>
    <row r="268" spans="8:22" x14ac:dyDescent="0.25">
      <c r="H268" s="7" t="s">
        <v>358</v>
      </c>
      <c r="I268" s="9">
        <f>SUMIF(I71:I254,"&gt;0",I71:I254)</f>
        <v>14870988.425000001</v>
      </c>
      <c r="P268" s="7"/>
      <c r="Q268" s="7"/>
      <c r="R268" s="7"/>
      <c r="S268" s="21"/>
      <c r="T268" s="21"/>
      <c r="U268" s="21"/>
      <c r="V268" s="21"/>
    </row>
    <row r="269" spans="8:22" x14ac:dyDescent="0.25">
      <c r="I269" s="10"/>
      <c r="J269" s="10"/>
      <c r="P269" s="7"/>
      <c r="Q269" s="7"/>
      <c r="R269" s="7"/>
      <c r="S269" s="21"/>
      <c r="T269" s="21"/>
      <c r="U269" s="21"/>
      <c r="V269" s="21"/>
    </row>
    <row r="270" spans="8:22" x14ac:dyDescent="0.25">
      <c r="I270" s="10"/>
      <c r="J270" s="10"/>
      <c r="P270" s="7"/>
      <c r="Q270" s="7"/>
      <c r="R270" s="7"/>
      <c r="S270" s="21"/>
      <c r="T270" s="21"/>
      <c r="U270" s="21"/>
      <c r="V270" s="21"/>
    </row>
    <row r="271" spans="8:22" x14ac:dyDescent="0.25">
      <c r="I271" s="10"/>
      <c r="J271" s="10"/>
      <c r="P271" s="7"/>
      <c r="Q271" s="7"/>
      <c r="R271" s="7"/>
      <c r="S271" s="21"/>
      <c r="T271" s="21"/>
      <c r="U271" s="21"/>
      <c r="V271" s="21"/>
    </row>
    <row r="272" spans="8:22" x14ac:dyDescent="0.25">
      <c r="I272" s="10"/>
      <c r="J272" s="10"/>
      <c r="P272" s="7"/>
      <c r="Q272" s="7"/>
      <c r="R272" s="7"/>
      <c r="S272" s="21"/>
      <c r="T272" s="21"/>
      <c r="U272" s="21"/>
      <c r="V272" s="21"/>
    </row>
    <row r="273" spans="8:22" x14ac:dyDescent="0.25">
      <c r="H273" s="7" t="s">
        <v>326</v>
      </c>
      <c r="P273" s="7"/>
      <c r="Q273" s="7"/>
      <c r="R273" s="7"/>
      <c r="S273" s="21"/>
      <c r="T273" s="21"/>
      <c r="U273" s="21"/>
      <c r="V273" s="21"/>
    </row>
    <row r="274" spans="8:22" x14ac:dyDescent="0.25">
      <c r="H274" s="7" t="s">
        <v>327</v>
      </c>
      <c r="P274" s="7"/>
      <c r="Q274" s="7"/>
      <c r="R274" s="7"/>
      <c r="S274" s="21"/>
      <c r="T274" s="21"/>
      <c r="U274" s="21"/>
      <c r="V274" s="21"/>
    </row>
    <row r="275" spans="8:22" x14ac:dyDescent="0.25">
      <c r="H275" s="7" t="s">
        <v>328</v>
      </c>
      <c r="P275" s="7"/>
      <c r="Q275" s="7"/>
      <c r="R275" s="7"/>
      <c r="S275" s="21"/>
      <c r="T275" s="21"/>
      <c r="U275" s="21"/>
      <c r="V275" s="21"/>
    </row>
    <row r="276" spans="8:22" x14ac:dyDescent="0.25"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21"/>
      <c r="T276" s="21"/>
      <c r="U276" s="21"/>
      <c r="V276" s="21"/>
    </row>
  </sheetData>
  <sortState ref="A71:V191">
    <sortCondition ref="C71:C191"/>
    <sortCondition ref="I71:I191"/>
    <sortCondition ref="A71:A19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8"/>
  <sheetViews>
    <sheetView tabSelected="1" topLeftCell="G1" workbookViewId="0">
      <pane ySplit="2385" topLeftCell="A45" activePane="bottomLeft"/>
      <selection activeCell="J2" sqref="J2:M2"/>
      <selection pane="bottomLeft" activeCell="I65" sqref="I65"/>
    </sheetView>
  </sheetViews>
  <sheetFormatPr defaultRowHeight="12.75" x14ac:dyDescent="0.25"/>
  <cols>
    <col min="1" max="2" width="9.28515625" style="7" bestFit="1" customWidth="1"/>
    <col min="3" max="3" width="34" style="7" customWidth="1"/>
    <col min="4" max="5" width="19.140625" style="7" customWidth="1"/>
    <col min="6" max="6" width="13.7109375" style="7" customWidth="1"/>
    <col min="7" max="7" width="16.28515625" style="7" customWidth="1"/>
    <col min="8" max="8" width="34" style="7" customWidth="1"/>
    <col min="9" max="10" width="21.85546875" style="9" customWidth="1"/>
    <col min="11" max="11" width="12.42578125" style="9" bestFit="1" customWidth="1"/>
    <col min="12" max="12" width="12.5703125" style="9" customWidth="1"/>
    <col min="13" max="16" width="12.42578125" style="9" customWidth="1"/>
    <col min="17" max="17" width="15.140625" style="11" customWidth="1"/>
    <col min="18" max="18" width="14.28515625" style="20" customWidth="1"/>
    <col min="19" max="19" width="13.5703125" style="22" bestFit="1" customWidth="1"/>
    <col min="20" max="20" width="13.7109375" style="22" bestFit="1" customWidth="1"/>
    <col min="21" max="22" width="10.7109375" style="22" customWidth="1"/>
    <col min="23" max="16384" width="9.140625" style="7"/>
  </cols>
  <sheetData>
    <row r="1" spans="1:23" x14ac:dyDescent="0.25">
      <c r="K1" s="37" t="s">
        <v>321</v>
      </c>
      <c r="N1" s="37" t="s">
        <v>322</v>
      </c>
    </row>
    <row r="2" spans="1:23" s="1" customFormat="1" ht="66.7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2</v>
      </c>
      <c r="I2" s="3" t="s">
        <v>7</v>
      </c>
      <c r="J2" s="3" t="s">
        <v>367</v>
      </c>
      <c r="K2" s="4" t="s">
        <v>8</v>
      </c>
      <c r="L2" s="4" t="s">
        <v>362</v>
      </c>
      <c r="M2" s="4" t="s">
        <v>363</v>
      </c>
      <c r="N2" s="4"/>
      <c r="O2" s="4"/>
      <c r="P2" s="4"/>
      <c r="Q2" s="1" t="s">
        <v>11</v>
      </c>
      <c r="R2" s="5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2" t="s">
        <v>17</v>
      </c>
    </row>
    <row r="3" spans="1:23" x14ac:dyDescent="0.2">
      <c r="A3" s="26">
        <v>3237</v>
      </c>
      <c r="B3" s="7">
        <v>2016</v>
      </c>
      <c r="C3" s="27" t="s">
        <v>24</v>
      </c>
      <c r="D3" s="27" t="s">
        <v>19</v>
      </c>
      <c r="E3" s="8" t="s">
        <v>20</v>
      </c>
      <c r="F3" s="28" t="s">
        <v>21</v>
      </c>
      <c r="G3" s="8" t="s">
        <v>22</v>
      </c>
      <c r="H3" s="27" t="s">
        <v>24</v>
      </c>
      <c r="I3" s="9">
        <v>358832.6</v>
      </c>
      <c r="K3" s="10">
        <v>0</v>
      </c>
      <c r="L3" s="10">
        <v>0</v>
      </c>
      <c r="N3" s="11"/>
      <c r="O3" s="20"/>
      <c r="P3" s="29"/>
      <c r="Q3" s="21"/>
      <c r="R3" s="29"/>
      <c r="S3" s="21"/>
      <c r="T3" s="7"/>
      <c r="U3" s="7"/>
      <c r="V3" s="7"/>
    </row>
    <row r="4" spans="1:23" x14ac:dyDescent="0.2">
      <c r="A4" s="7">
        <v>3238</v>
      </c>
      <c r="B4" s="7">
        <v>2016</v>
      </c>
      <c r="C4" s="27" t="s">
        <v>25</v>
      </c>
      <c r="D4" s="27" t="s">
        <v>19</v>
      </c>
      <c r="E4" s="8" t="s">
        <v>20</v>
      </c>
      <c r="F4" s="28" t="s">
        <v>21</v>
      </c>
      <c r="G4" s="8" t="s">
        <v>22</v>
      </c>
      <c r="H4" s="27" t="s">
        <v>25</v>
      </c>
      <c r="I4" s="9">
        <v>53046.2</v>
      </c>
      <c r="K4" s="10">
        <v>0</v>
      </c>
      <c r="L4" s="10">
        <v>0</v>
      </c>
      <c r="N4" s="30"/>
      <c r="O4" s="20"/>
      <c r="P4" s="29"/>
      <c r="Q4" s="21"/>
      <c r="R4" s="29"/>
      <c r="S4" s="21"/>
      <c r="T4" s="7"/>
      <c r="U4" s="7"/>
      <c r="V4" s="7"/>
    </row>
    <row r="5" spans="1:23" x14ac:dyDescent="0.2">
      <c r="A5" s="7">
        <v>3239</v>
      </c>
      <c r="B5" s="7">
        <v>2016</v>
      </c>
      <c r="C5" s="27" t="s">
        <v>26</v>
      </c>
      <c r="D5" s="27" t="s">
        <v>19</v>
      </c>
      <c r="E5" s="8" t="s">
        <v>20</v>
      </c>
      <c r="F5" s="28" t="s">
        <v>21</v>
      </c>
      <c r="G5" s="8" t="s">
        <v>22</v>
      </c>
      <c r="H5" s="27" t="s">
        <v>26</v>
      </c>
      <c r="I5" s="9">
        <v>152538</v>
      </c>
      <c r="K5" s="10">
        <v>0</v>
      </c>
      <c r="L5" s="10">
        <v>0</v>
      </c>
      <c r="N5" s="30"/>
      <c r="O5" s="20"/>
      <c r="P5" s="22"/>
      <c r="Q5" s="22"/>
      <c r="R5" s="22"/>
      <c r="S5" s="21"/>
      <c r="T5" s="7"/>
      <c r="U5" s="7"/>
      <c r="V5" s="7"/>
    </row>
    <row r="6" spans="1:23" x14ac:dyDescent="0.2">
      <c r="A6" s="7">
        <v>3240</v>
      </c>
      <c r="B6" s="7">
        <v>2016</v>
      </c>
      <c r="C6" s="27" t="s">
        <v>27</v>
      </c>
      <c r="D6" s="27" t="s">
        <v>19</v>
      </c>
      <c r="E6" s="8" t="s">
        <v>20</v>
      </c>
      <c r="F6" s="28" t="s">
        <v>21</v>
      </c>
      <c r="G6" s="8" t="s">
        <v>22</v>
      </c>
      <c r="H6" s="27" t="s">
        <v>27</v>
      </c>
      <c r="I6" s="9">
        <v>369104.94</v>
      </c>
      <c r="K6" s="10">
        <v>0</v>
      </c>
      <c r="L6" s="10">
        <v>0</v>
      </c>
      <c r="N6" s="11"/>
      <c r="O6" s="20"/>
      <c r="P6" s="22"/>
      <c r="Q6" s="22"/>
      <c r="R6" s="22"/>
      <c r="S6" s="21"/>
      <c r="T6" s="7"/>
      <c r="U6" s="7"/>
      <c r="V6" s="7"/>
    </row>
    <row r="7" spans="1:23" x14ac:dyDescent="0.2">
      <c r="A7" s="7">
        <v>3241</v>
      </c>
      <c r="B7" s="7">
        <v>2016</v>
      </c>
      <c r="C7" s="27" t="s">
        <v>55</v>
      </c>
      <c r="D7" s="8" t="s">
        <v>56</v>
      </c>
      <c r="E7" s="8" t="s">
        <v>20</v>
      </c>
      <c r="F7" s="28" t="s">
        <v>57</v>
      </c>
      <c r="G7" s="8" t="s">
        <v>22</v>
      </c>
      <c r="H7" s="27" t="s">
        <v>55</v>
      </c>
      <c r="I7" s="9">
        <v>1958039</v>
      </c>
      <c r="K7" s="9">
        <f t="shared" ref="K7:K18" si="0">(L7*2000)/I7</f>
        <v>2336.8828001621491</v>
      </c>
      <c r="L7" s="9">
        <v>2287853.8305733469</v>
      </c>
      <c r="N7" s="11" t="s">
        <v>270</v>
      </c>
      <c r="O7" s="20"/>
      <c r="P7" s="22"/>
      <c r="Q7" s="22"/>
      <c r="R7" s="22"/>
      <c r="S7" s="21"/>
      <c r="T7" s="7"/>
      <c r="U7" s="7"/>
      <c r="V7" s="7"/>
    </row>
    <row r="8" spans="1:23" x14ac:dyDescent="0.2">
      <c r="A8" s="7">
        <v>3242</v>
      </c>
      <c r="B8" s="7">
        <v>2016</v>
      </c>
      <c r="C8" s="27" t="s">
        <v>63</v>
      </c>
      <c r="D8" s="8" t="s">
        <v>56</v>
      </c>
      <c r="E8" s="8" t="s">
        <v>20</v>
      </c>
      <c r="F8" s="28" t="s">
        <v>57</v>
      </c>
      <c r="G8" s="8" t="s">
        <v>22</v>
      </c>
      <c r="H8" s="27" t="s">
        <v>63</v>
      </c>
      <c r="I8" s="9">
        <v>2571140</v>
      </c>
      <c r="K8" s="9">
        <f t="shared" si="0"/>
        <v>2171.5638265088828</v>
      </c>
      <c r="L8" s="9">
        <v>2791697.3084450243</v>
      </c>
      <c r="N8" s="11" t="s">
        <v>270</v>
      </c>
      <c r="O8" s="20"/>
      <c r="P8" s="22"/>
      <c r="Q8" s="22"/>
      <c r="R8" s="22"/>
      <c r="S8" s="21"/>
      <c r="T8" s="7"/>
      <c r="U8" s="7"/>
      <c r="V8" s="7"/>
    </row>
    <row r="9" spans="1:23" x14ac:dyDescent="0.2">
      <c r="A9" s="7">
        <v>3243</v>
      </c>
      <c r="B9" s="7">
        <v>2016</v>
      </c>
      <c r="C9" s="27" t="s">
        <v>40</v>
      </c>
      <c r="D9" s="8" t="s">
        <v>271</v>
      </c>
      <c r="E9" s="8" t="s">
        <v>20</v>
      </c>
      <c r="F9" s="31" t="s">
        <v>41</v>
      </c>
      <c r="G9" s="8" t="s">
        <v>22</v>
      </c>
      <c r="H9" s="27" t="s">
        <v>40</v>
      </c>
      <c r="I9" s="9">
        <f>70580.4+141809.9</f>
        <v>212390.3</v>
      </c>
      <c r="K9" s="9">
        <f t="shared" si="0"/>
        <v>1075.436710157667</v>
      </c>
      <c r="L9" s="9">
        <v>114206.16275069995</v>
      </c>
      <c r="N9" s="11"/>
      <c r="O9" s="20"/>
      <c r="P9" s="22"/>
      <c r="Q9" s="22"/>
      <c r="R9" s="22"/>
      <c r="S9" s="21"/>
      <c r="T9" s="7"/>
      <c r="U9" s="7"/>
      <c r="V9" s="7"/>
    </row>
    <row r="10" spans="1:23" x14ac:dyDescent="0.2">
      <c r="A10" s="7">
        <v>3244</v>
      </c>
      <c r="B10" s="7">
        <v>2016</v>
      </c>
      <c r="C10" s="27" t="s">
        <v>42</v>
      </c>
      <c r="D10" s="8" t="s">
        <v>271</v>
      </c>
      <c r="E10" s="8" t="s">
        <v>20</v>
      </c>
      <c r="F10" s="31" t="s">
        <v>41</v>
      </c>
      <c r="G10" s="8" t="s">
        <v>22</v>
      </c>
      <c r="H10" s="27" t="s">
        <v>42</v>
      </c>
      <c r="I10" s="9">
        <f>241740.638+499396.13</f>
        <v>741136.76800000004</v>
      </c>
      <c r="K10" s="9">
        <f t="shared" si="0"/>
        <v>1052.3786961958094</v>
      </c>
      <c r="L10" s="9">
        <v>389978.27280530805</v>
      </c>
      <c r="N10" s="11"/>
      <c r="O10" s="20"/>
      <c r="P10" s="22"/>
      <c r="Q10" s="22"/>
      <c r="R10" s="22"/>
      <c r="S10" s="21"/>
      <c r="T10" s="7"/>
      <c r="U10" s="7"/>
      <c r="V10" s="7"/>
    </row>
    <row r="11" spans="1:23" x14ac:dyDescent="0.2">
      <c r="A11" s="7">
        <v>3245</v>
      </c>
      <c r="B11" s="7">
        <v>2016</v>
      </c>
      <c r="C11" s="27" t="s">
        <v>43</v>
      </c>
      <c r="D11" s="8" t="s">
        <v>271</v>
      </c>
      <c r="E11" s="8" t="s">
        <v>20</v>
      </c>
      <c r="F11" s="31" t="s">
        <v>41</v>
      </c>
      <c r="G11" s="8" t="s">
        <v>22</v>
      </c>
      <c r="H11" s="27" t="s">
        <v>43</v>
      </c>
      <c r="I11" s="9">
        <f>59113.459+358411.399</f>
        <v>417524.85800000001</v>
      </c>
      <c r="K11" s="9">
        <f t="shared" si="0"/>
        <v>868.74358243637118</v>
      </c>
      <c r="L11" s="9">
        <v>181361.02044757857</v>
      </c>
      <c r="N11" s="11"/>
      <c r="O11" s="20"/>
      <c r="P11" s="22"/>
      <c r="Q11" s="22"/>
      <c r="R11" s="22"/>
      <c r="S11" s="21"/>
      <c r="T11" s="7"/>
      <c r="U11" s="7"/>
      <c r="V11" s="7"/>
    </row>
    <row r="12" spans="1:23" x14ac:dyDescent="0.2">
      <c r="A12" s="7">
        <v>3246</v>
      </c>
      <c r="B12" s="7">
        <v>2016</v>
      </c>
      <c r="C12" s="27" t="s">
        <v>47</v>
      </c>
      <c r="D12" s="8" t="s">
        <v>271</v>
      </c>
      <c r="E12" s="8" t="s">
        <v>20</v>
      </c>
      <c r="F12" s="31" t="s">
        <v>41</v>
      </c>
      <c r="G12" s="8" t="s">
        <v>22</v>
      </c>
      <c r="H12" s="27" t="s">
        <v>47</v>
      </c>
      <c r="I12" s="9">
        <f>365531+662944</f>
        <v>1028475</v>
      </c>
      <c r="K12" s="9">
        <f t="shared" si="0"/>
        <v>825.04107853225662</v>
      </c>
      <c r="L12" s="9">
        <v>424267.06162173132</v>
      </c>
      <c r="N12" s="11"/>
      <c r="O12" s="20"/>
      <c r="P12" s="22"/>
      <c r="Q12" s="22"/>
      <c r="R12" s="22"/>
      <c r="S12" s="21"/>
      <c r="T12" s="7"/>
      <c r="U12" s="7"/>
      <c r="V12" s="7"/>
    </row>
    <row r="13" spans="1:23" x14ac:dyDescent="0.2">
      <c r="A13" s="7">
        <v>3247</v>
      </c>
      <c r="B13" s="7">
        <v>2016</v>
      </c>
      <c r="C13" s="27" t="s">
        <v>51</v>
      </c>
      <c r="D13" s="8" t="s">
        <v>271</v>
      </c>
      <c r="E13" s="8" t="s">
        <v>20</v>
      </c>
      <c r="F13" s="31" t="s">
        <v>41</v>
      </c>
      <c r="G13" s="8" t="s">
        <v>22</v>
      </c>
      <c r="H13" s="27" t="s">
        <v>51</v>
      </c>
      <c r="I13" s="9">
        <f>393463.5+664483.3</f>
        <v>1057946.8</v>
      </c>
      <c r="K13" s="9">
        <f t="shared" si="0"/>
        <v>902.32806474225731</v>
      </c>
      <c r="L13" s="9">
        <v>477307.54432213202</v>
      </c>
      <c r="N13" s="11"/>
      <c r="O13" s="20"/>
      <c r="P13" s="21"/>
      <c r="Q13" s="21"/>
      <c r="R13" s="21"/>
      <c r="S13" s="21"/>
      <c r="T13" s="7"/>
      <c r="U13" s="7"/>
      <c r="V13" s="7"/>
    </row>
    <row r="14" spans="1:23" x14ac:dyDescent="0.2">
      <c r="A14" s="7">
        <v>3248</v>
      </c>
      <c r="B14" s="7">
        <v>2016</v>
      </c>
      <c r="C14" s="27" t="s">
        <v>52</v>
      </c>
      <c r="D14" s="8" t="s">
        <v>271</v>
      </c>
      <c r="E14" s="8" t="s">
        <v>20</v>
      </c>
      <c r="F14" s="31" t="s">
        <v>41</v>
      </c>
      <c r="G14" s="8" t="s">
        <v>22</v>
      </c>
      <c r="H14" s="27" t="s">
        <v>52</v>
      </c>
      <c r="I14" s="9">
        <f>118114.3+276881.9</f>
        <v>394996.2</v>
      </c>
      <c r="K14" s="9">
        <f t="shared" si="0"/>
        <v>1073.7249160133433</v>
      </c>
      <c r="L14" s="9">
        <v>212058.6308352949</v>
      </c>
      <c r="N14" s="11"/>
      <c r="O14" s="20"/>
      <c r="P14" s="21"/>
      <c r="Q14" s="21"/>
      <c r="R14" s="21"/>
      <c r="S14" s="21"/>
      <c r="T14" s="7"/>
      <c r="U14" s="7"/>
      <c r="V14" s="7"/>
    </row>
    <row r="15" spans="1:23" x14ac:dyDescent="0.2">
      <c r="A15" s="7">
        <v>3249</v>
      </c>
      <c r="B15" s="7">
        <v>2016</v>
      </c>
      <c r="C15" s="27" t="s">
        <v>28</v>
      </c>
      <c r="D15" s="8" t="s">
        <v>29</v>
      </c>
      <c r="E15" s="8" t="s">
        <v>20</v>
      </c>
      <c r="F15" s="31" t="s">
        <v>272</v>
      </c>
      <c r="G15" s="8" t="s">
        <v>22</v>
      </c>
      <c r="H15" s="27" t="s">
        <v>28</v>
      </c>
      <c r="I15" s="9">
        <v>196.41</v>
      </c>
      <c r="K15" s="10">
        <f t="shared" si="0"/>
        <v>1732.2011450560933</v>
      </c>
      <c r="L15" s="10">
        <v>170.11081345023362</v>
      </c>
      <c r="M15" s="10"/>
      <c r="N15" s="11" t="s">
        <v>36</v>
      </c>
      <c r="O15" s="20"/>
      <c r="P15" s="21"/>
      <c r="Q15" s="21"/>
      <c r="R15" s="21"/>
      <c r="S15" s="21"/>
      <c r="T15" s="7"/>
      <c r="U15" s="7"/>
      <c r="V15" s="7"/>
    </row>
    <row r="16" spans="1:23" x14ac:dyDescent="0.2">
      <c r="A16" s="7">
        <v>3253</v>
      </c>
      <c r="B16" s="7">
        <v>2016</v>
      </c>
      <c r="C16" s="27" t="s">
        <v>273</v>
      </c>
      <c r="D16" s="8" t="s">
        <v>29</v>
      </c>
      <c r="E16" s="8" t="s">
        <v>20</v>
      </c>
      <c r="F16" s="31" t="s">
        <v>41</v>
      </c>
      <c r="G16" s="8" t="s">
        <v>22</v>
      </c>
      <c r="H16" s="27" t="s">
        <v>44</v>
      </c>
      <c r="I16" s="9">
        <v>108950.5</v>
      </c>
      <c r="K16" s="9">
        <f t="shared" si="0"/>
        <v>1751.4121464534605</v>
      </c>
      <c r="L16" s="9">
        <v>95408.614531088868</v>
      </c>
      <c r="N16" s="11"/>
      <c r="O16" s="20"/>
      <c r="P16" s="21"/>
      <c r="Q16" s="21"/>
      <c r="R16" s="21"/>
      <c r="S16" s="21"/>
      <c r="T16" s="7"/>
      <c r="U16" s="7"/>
      <c r="V16" s="7"/>
    </row>
    <row r="17" spans="1:22" x14ac:dyDescent="0.2">
      <c r="A17" s="7">
        <v>3254</v>
      </c>
      <c r="B17" s="7">
        <v>2016</v>
      </c>
      <c r="C17" s="27" t="s">
        <v>45</v>
      </c>
      <c r="D17" s="8" t="s">
        <v>29</v>
      </c>
      <c r="E17" s="8" t="s">
        <v>20</v>
      </c>
      <c r="F17" s="31" t="s">
        <v>41</v>
      </c>
      <c r="G17" s="8" t="s">
        <v>22</v>
      </c>
      <c r="H17" s="27" t="s">
        <v>45</v>
      </c>
      <c r="I17" s="9">
        <v>136862.6</v>
      </c>
      <c r="K17" s="9">
        <f t="shared" si="0"/>
        <v>1240.2361539035342</v>
      </c>
      <c r="L17" s="9">
        <v>84870.972318618922</v>
      </c>
      <c r="N17" s="11"/>
      <c r="O17" s="20"/>
      <c r="P17" s="21"/>
      <c r="Q17" s="21"/>
      <c r="R17" s="21"/>
      <c r="S17" s="21"/>
      <c r="T17" s="7"/>
      <c r="U17" s="7"/>
      <c r="V17" s="7"/>
    </row>
    <row r="18" spans="1:22" x14ac:dyDescent="0.2">
      <c r="A18" s="7">
        <v>3255</v>
      </c>
      <c r="B18" s="7">
        <v>2016</v>
      </c>
      <c r="C18" s="27" t="s">
        <v>46</v>
      </c>
      <c r="D18" s="8" t="s">
        <v>29</v>
      </c>
      <c r="E18" s="8" t="s">
        <v>20</v>
      </c>
      <c r="F18" s="31" t="s">
        <v>41</v>
      </c>
      <c r="G18" s="8" t="s">
        <v>22</v>
      </c>
      <c r="H18" s="27" t="s">
        <v>46</v>
      </c>
      <c r="I18" s="9">
        <v>19942.310000000001</v>
      </c>
      <c r="K18" s="9">
        <f t="shared" si="0"/>
        <v>3345.749389215272</v>
      </c>
      <c r="L18" s="9">
        <v>33360.985751020809</v>
      </c>
      <c r="N18" s="11"/>
      <c r="O18" s="20"/>
      <c r="P18" s="21"/>
      <c r="Q18" s="21"/>
      <c r="R18" s="21"/>
      <c r="S18" s="21"/>
      <c r="T18" s="7"/>
      <c r="U18" s="7"/>
      <c r="V18" s="7"/>
    </row>
    <row r="19" spans="1:22" x14ac:dyDescent="0.2">
      <c r="A19" s="7">
        <v>3257</v>
      </c>
      <c r="B19" s="7">
        <v>2016</v>
      </c>
      <c r="C19" s="27" t="s">
        <v>48</v>
      </c>
      <c r="D19" s="8" t="s">
        <v>29</v>
      </c>
      <c r="E19" s="8" t="s">
        <v>20</v>
      </c>
      <c r="F19" s="28" t="s">
        <v>21</v>
      </c>
      <c r="G19" s="8" t="s">
        <v>22</v>
      </c>
      <c r="H19" s="27" t="s">
        <v>48</v>
      </c>
      <c r="I19" s="9">
        <v>417242.31400000001</v>
      </c>
      <c r="K19" s="10">
        <v>0</v>
      </c>
      <c r="L19" s="10">
        <v>0</v>
      </c>
      <c r="N19" s="11"/>
      <c r="O19" s="20"/>
      <c r="P19" s="21"/>
      <c r="Q19" s="21"/>
      <c r="R19" s="21"/>
      <c r="S19" s="21"/>
      <c r="T19" s="7"/>
      <c r="U19" s="7"/>
      <c r="V19" s="7"/>
    </row>
    <row r="20" spans="1:22" x14ac:dyDescent="0.2">
      <c r="A20" s="7">
        <v>3258</v>
      </c>
      <c r="B20" s="7">
        <v>2016</v>
      </c>
      <c r="C20" s="27" t="s">
        <v>50</v>
      </c>
      <c r="D20" s="8" t="s">
        <v>29</v>
      </c>
      <c r="E20" s="8" t="s">
        <v>20</v>
      </c>
      <c r="F20" s="28" t="s">
        <v>21</v>
      </c>
      <c r="G20" s="8" t="s">
        <v>22</v>
      </c>
      <c r="H20" s="27" t="s">
        <v>50</v>
      </c>
      <c r="I20" s="9">
        <v>873260.06099999999</v>
      </c>
      <c r="K20" s="10">
        <v>0</v>
      </c>
      <c r="L20" s="10">
        <v>0</v>
      </c>
      <c r="N20" s="30"/>
      <c r="O20" s="20"/>
      <c r="P20" s="21"/>
      <c r="Q20" s="21"/>
      <c r="R20" s="21"/>
      <c r="S20" s="21"/>
      <c r="T20" s="7"/>
      <c r="U20" s="7"/>
      <c r="V20" s="7"/>
    </row>
    <row r="21" spans="1:22" x14ac:dyDescent="0.2">
      <c r="A21" s="7">
        <v>3261</v>
      </c>
      <c r="B21" s="7">
        <v>2016</v>
      </c>
      <c r="C21" s="27" t="s">
        <v>53</v>
      </c>
      <c r="D21" s="8" t="s">
        <v>29</v>
      </c>
      <c r="E21" s="8" t="s">
        <v>20</v>
      </c>
      <c r="F21" s="31" t="s">
        <v>41</v>
      </c>
      <c r="G21" s="8" t="s">
        <v>22</v>
      </c>
      <c r="H21" s="27" t="s">
        <v>53</v>
      </c>
      <c r="I21" s="9">
        <v>33783.050000000003</v>
      </c>
      <c r="K21" s="9">
        <f>(L21*2000)/I21</f>
        <v>2930.2857219472094</v>
      </c>
      <c r="L21" s="9">
        <v>49496.99452941434</v>
      </c>
      <c r="N21" s="11"/>
      <c r="O21" s="20"/>
      <c r="P21" s="21"/>
      <c r="Q21" s="21"/>
      <c r="R21" s="21"/>
      <c r="S21" s="21"/>
      <c r="T21" s="7"/>
      <c r="U21" s="7"/>
      <c r="V21" s="7"/>
    </row>
    <row r="22" spans="1:22" x14ac:dyDescent="0.2">
      <c r="A22" s="7">
        <v>3262</v>
      </c>
      <c r="B22" s="7">
        <v>2016</v>
      </c>
      <c r="C22" s="27" t="s">
        <v>54</v>
      </c>
      <c r="D22" s="8" t="s">
        <v>29</v>
      </c>
      <c r="E22" s="8" t="s">
        <v>20</v>
      </c>
      <c r="F22" s="28" t="s">
        <v>21</v>
      </c>
      <c r="G22" s="8" t="s">
        <v>22</v>
      </c>
      <c r="H22" s="27" t="s">
        <v>54</v>
      </c>
      <c r="I22" s="9">
        <v>672199.75300000003</v>
      </c>
      <c r="K22" s="10">
        <v>0</v>
      </c>
      <c r="L22" s="10">
        <v>0</v>
      </c>
      <c r="N22" s="11"/>
      <c r="O22" s="20"/>
      <c r="P22" s="21"/>
      <c r="Q22" s="21"/>
      <c r="R22" s="21"/>
      <c r="S22" s="21"/>
      <c r="T22" s="7"/>
      <c r="U22" s="7"/>
      <c r="V22" s="7"/>
    </row>
    <row r="23" spans="1:22" s="49" customFormat="1" x14ac:dyDescent="0.25">
      <c r="C23" s="50"/>
      <c r="D23" s="50"/>
      <c r="E23" s="50"/>
      <c r="G23" s="50"/>
      <c r="H23" s="51" t="s">
        <v>323</v>
      </c>
      <c r="I23" s="52">
        <f>SUM(I3:I22)</f>
        <v>11577607.664000001</v>
      </c>
      <c r="J23" s="52"/>
      <c r="K23" s="52"/>
      <c r="L23" s="52">
        <f>SUM(L3:L22)</f>
        <v>7142037.5097447075</v>
      </c>
      <c r="M23" s="53" t="s">
        <v>324</v>
      </c>
      <c r="N23" s="52">
        <f>(L23*2000)/I23</f>
        <v>1233.7674098168864</v>
      </c>
      <c r="O23" s="52"/>
      <c r="P23" s="52"/>
      <c r="Q23" s="54"/>
      <c r="R23" s="55"/>
      <c r="S23" s="56"/>
      <c r="T23" s="56"/>
      <c r="U23" s="56"/>
      <c r="V23" s="56"/>
    </row>
    <row r="24" spans="1:22" s="49" customFormat="1" x14ac:dyDescent="0.25">
      <c r="C24" s="50"/>
      <c r="D24" s="50"/>
      <c r="E24" s="50"/>
      <c r="G24" s="50"/>
      <c r="H24" s="51" t="s">
        <v>348</v>
      </c>
      <c r="I24" s="52">
        <f>SUMIFS(I3:I22,K3:K22,0)</f>
        <v>2896223.8680000002</v>
      </c>
      <c r="J24" s="52"/>
      <c r="K24" s="52"/>
      <c r="L24" s="52"/>
      <c r="M24" s="53"/>
      <c r="N24" s="52"/>
      <c r="O24" s="52"/>
      <c r="P24" s="52"/>
      <c r="Q24" s="54"/>
      <c r="R24" s="55"/>
      <c r="S24" s="56"/>
      <c r="T24" s="56"/>
      <c r="U24" s="56"/>
      <c r="V24" s="56"/>
    </row>
    <row r="25" spans="1:22" x14ac:dyDescent="0.25">
      <c r="C25" s="8"/>
      <c r="D25" s="8"/>
      <c r="E25" s="8"/>
      <c r="G25" s="8"/>
      <c r="H25" s="8"/>
      <c r="I25" s="105"/>
      <c r="J25" s="105"/>
      <c r="K25" s="10"/>
      <c r="L25" s="10"/>
      <c r="M25" s="10"/>
      <c r="N25" s="10"/>
      <c r="O25" s="10"/>
      <c r="P25" s="10"/>
      <c r="R25" s="12"/>
      <c r="S25" s="13"/>
      <c r="T25" s="13"/>
      <c r="U25" s="13"/>
      <c r="V25" s="13"/>
    </row>
    <row r="26" spans="1:22" x14ac:dyDescent="0.2">
      <c r="A26" s="7">
        <v>3263</v>
      </c>
      <c r="B26" s="7">
        <v>2016</v>
      </c>
      <c r="C26" s="27" t="s">
        <v>89</v>
      </c>
      <c r="D26" s="27" t="s">
        <v>90</v>
      </c>
      <c r="E26" s="8" t="s">
        <v>91</v>
      </c>
      <c r="F26" s="27" t="s">
        <v>21</v>
      </c>
      <c r="G26" s="8" t="s">
        <v>22</v>
      </c>
      <c r="H26" s="27" t="s">
        <v>89</v>
      </c>
      <c r="I26" s="9">
        <v>147.732</v>
      </c>
      <c r="K26" s="10">
        <v>0</v>
      </c>
      <c r="L26" s="10">
        <f t="shared" ref="L26:L60" si="1">(K26*I26)/2000</f>
        <v>0</v>
      </c>
      <c r="N26" s="11"/>
      <c r="O26" s="20"/>
      <c r="P26" s="21"/>
      <c r="Q26" s="21"/>
      <c r="R26" s="21"/>
      <c r="S26" s="21"/>
      <c r="T26" s="7"/>
      <c r="U26" s="7"/>
      <c r="V26" s="7"/>
    </row>
    <row r="27" spans="1:22" x14ac:dyDescent="0.2">
      <c r="A27" s="7">
        <v>3264</v>
      </c>
      <c r="B27" s="7">
        <v>2016</v>
      </c>
      <c r="C27" s="27" t="s">
        <v>94</v>
      </c>
      <c r="D27" s="27" t="s">
        <v>90</v>
      </c>
      <c r="E27" s="8" t="s">
        <v>91</v>
      </c>
      <c r="F27" s="27" t="s">
        <v>39</v>
      </c>
      <c r="G27" s="8" t="s">
        <v>22</v>
      </c>
      <c r="H27" s="27" t="s">
        <v>94</v>
      </c>
      <c r="I27" s="9">
        <v>19758.352999999999</v>
      </c>
      <c r="K27" s="32">
        <v>1001.857310365237</v>
      </c>
      <c r="L27" s="10">
        <f t="shared" si="1"/>
        <v>9897.525196913457</v>
      </c>
      <c r="N27" s="11" t="s">
        <v>93</v>
      </c>
      <c r="O27" s="20"/>
      <c r="P27" s="21"/>
      <c r="Q27" s="21"/>
      <c r="R27" s="21"/>
      <c r="S27" s="21"/>
      <c r="T27" s="7"/>
      <c r="U27" s="7"/>
      <c r="V27" s="7"/>
    </row>
    <row r="28" spans="1:22" x14ac:dyDescent="0.2">
      <c r="A28" s="7">
        <v>3265</v>
      </c>
      <c r="B28" s="7">
        <v>2016</v>
      </c>
      <c r="C28" s="27" t="s">
        <v>95</v>
      </c>
      <c r="D28" s="27" t="s">
        <v>90</v>
      </c>
      <c r="E28" s="8" t="s">
        <v>91</v>
      </c>
      <c r="F28" s="27" t="s">
        <v>21</v>
      </c>
      <c r="G28" s="8" t="s">
        <v>22</v>
      </c>
      <c r="H28" s="27" t="s">
        <v>95</v>
      </c>
      <c r="I28" s="9">
        <v>5.2510000000000003</v>
      </c>
      <c r="K28" s="10">
        <v>0</v>
      </c>
      <c r="L28" s="10">
        <f t="shared" si="1"/>
        <v>0</v>
      </c>
      <c r="N28" s="11"/>
      <c r="O28" s="20"/>
      <c r="P28" s="21"/>
      <c r="Q28" s="21"/>
      <c r="R28" s="21"/>
      <c r="S28" s="21"/>
      <c r="T28" s="7"/>
      <c r="U28" s="7"/>
      <c r="V28" s="7"/>
    </row>
    <row r="29" spans="1:22" x14ac:dyDescent="0.2">
      <c r="A29" s="7">
        <v>3266</v>
      </c>
      <c r="B29" s="7">
        <v>2016</v>
      </c>
      <c r="C29" s="27" t="s">
        <v>97</v>
      </c>
      <c r="D29" s="27" t="s">
        <v>90</v>
      </c>
      <c r="E29" s="8" t="s">
        <v>91</v>
      </c>
      <c r="F29" s="27" t="s">
        <v>21</v>
      </c>
      <c r="G29" s="8" t="s">
        <v>22</v>
      </c>
      <c r="H29" s="27" t="s">
        <v>97</v>
      </c>
      <c r="I29" s="9">
        <v>12262.769</v>
      </c>
      <c r="K29" s="10">
        <v>0</v>
      </c>
      <c r="L29" s="10">
        <f t="shared" si="1"/>
        <v>0</v>
      </c>
      <c r="N29" s="11"/>
      <c r="O29" s="20"/>
      <c r="P29" s="21"/>
      <c r="Q29" s="21"/>
      <c r="R29" s="21"/>
      <c r="S29" s="21"/>
      <c r="T29" s="7"/>
      <c r="U29" s="7"/>
      <c r="V29" s="7"/>
    </row>
    <row r="30" spans="1:22" x14ac:dyDescent="0.2">
      <c r="A30" s="7">
        <v>3267</v>
      </c>
      <c r="B30" s="7">
        <v>2016</v>
      </c>
      <c r="C30" s="27" t="s">
        <v>98</v>
      </c>
      <c r="D30" s="27" t="s">
        <v>90</v>
      </c>
      <c r="E30" s="8" t="s">
        <v>91</v>
      </c>
      <c r="F30" s="27" t="s">
        <v>99</v>
      </c>
      <c r="G30" s="8" t="s">
        <v>22</v>
      </c>
      <c r="H30" s="27" t="s">
        <v>98</v>
      </c>
      <c r="I30" s="9">
        <v>-2580</v>
      </c>
      <c r="K30" s="10">
        <v>0</v>
      </c>
      <c r="L30" s="10">
        <f t="shared" si="1"/>
        <v>0</v>
      </c>
      <c r="N30" s="11" t="s">
        <v>274</v>
      </c>
      <c r="O30" s="20"/>
      <c r="P30" s="21"/>
      <c r="Q30" s="21"/>
      <c r="R30" s="21"/>
      <c r="S30" s="21"/>
      <c r="T30" s="7"/>
      <c r="U30" s="7"/>
      <c r="V30" s="7"/>
    </row>
    <row r="31" spans="1:22" x14ac:dyDescent="0.2">
      <c r="A31" s="7">
        <v>3268</v>
      </c>
      <c r="B31" s="7">
        <v>2016</v>
      </c>
      <c r="C31" s="27" t="s">
        <v>69</v>
      </c>
      <c r="D31" s="27" t="s">
        <v>90</v>
      </c>
      <c r="E31" s="8" t="s">
        <v>91</v>
      </c>
      <c r="F31" s="27" t="s">
        <v>21</v>
      </c>
      <c r="G31" s="8" t="s">
        <v>22</v>
      </c>
      <c r="H31" s="27" t="s">
        <v>69</v>
      </c>
      <c r="I31" s="9">
        <v>7084</v>
      </c>
      <c r="K31" s="10">
        <v>0</v>
      </c>
      <c r="L31" s="10">
        <f t="shared" si="1"/>
        <v>0</v>
      </c>
      <c r="N31" s="11"/>
      <c r="O31" s="20"/>
      <c r="P31" s="21"/>
      <c r="Q31" s="21"/>
      <c r="R31" s="21"/>
      <c r="S31" s="21"/>
      <c r="T31" s="7"/>
      <c r="U31" s="7"/>
      <c r="V31" s="7"/>
    </row>
    <row r="32" spans="1:22" x14ac:dyDescent="0.2">
      <c r="A32" s="7">
        <v>3269</v>
      </c>
      <c r="B32" s="7">
        <v>2016</v>
      </c>
      <c r="C32" s="27" t="s">
        <v>103</v>
      </c>
      <c r="D32" s="27" t="s">
        <v>90</v>
      </c>
      <c r="E32" s="8" t="s">
        <v>91</v>
      </c>
      <c r="F32" s="27" t="s">
        <v>39</v>
      </c>
      <c r="G32" s="8" t="s">
        <v>22</v>
      </c>
      <c r="H32" s="27" t="s">
        <v>103</v>
      </c>
      <c r="I32" s="9">
        <v>398392</v>
      </c>
      <c r="K32" s="32">
        <v>1001.857310365237</v>
      </c>
      <c r="L32" s="10">
        <f t="shared" si="1"/>
        <v>199565.96879551376</v>
      </c>
      <c r="N32" s="11" t="s">
        <v>93</v>
      </c>
      <c r="O32" s="20"/>
      <c r="P32" s="21"/>
      <c r="Q32" s="21"/>
      <c r="R32" s="21"/>
      <c r="S32" s="21"/>
      <c r="T32" s="7"/>
      <c r="U32" s="7"/>
      <c r="V32" s="7"/>
    </row>
    <row r="33" spans="1:22" x14ac:dyDescent="0.2">
      <c r="A33" s="7">
        <v>3270</v>
      </c>
      <c r="B33" s="7">
        <v>2016</v>
      </c>
      <c r="C33" s="27" t="s">
        <v>105</v>
      </c>
      <c r="D33" s="27" t="s">
        <v>90</v>
      </c>
      <c r="E33" s="8" t="s">
        <v>91</v>
      </c>
      <c r="F33" s="27" t="s">
        <v>21</v>
      </c>
      <c r="G33" s="8" t="s">
        <v>22</v>
      </c>
      <c r="H33" s="27" t="s">
        <v>105</v>
      </c>
      <c r="I33" s="9">
        <v>28.61</v>
      </c>
      <c r="K33" s="10">
        <v>0</v>
      </c>
      <c r="L33" s="10">
        <f t="shared" si="1"/>
        <v>0</v>
      </c>
      <c r="N33" s="11"/>
      <c r="O33" s="20"/>
      <c r="P33" s="21"/>
      <c r="Q33" s="21"/>
      <c r="R33" s="21"/>
      <c r="S33" s="21"/>
      <c r="T33" s="7"/>
      <c r="U33" s="7"/>
      <c r="V33" s="7"/>
    </row>
    <row r="34" spans="1:22" x14ac:dyDescent="0.2">
      <c r="A34" s="7">
        <v>3271</v>
      </c>
      <c r="B34" s="7">
        <v>2016</v>
      </c>
      <c r="C34" s="27" t="s">
        <v>106</v>
      </c>
      <c r="D34" s="27" t="s">
        <v>90</v>
      </c>
      <c r="E34" s="8" t="s">
        <v>91</v>
      </c>
      <c r="F34" s="27" t="s">
        <v>21</v>
      </c>
      <c r="G34" s="8" t="s">
        <v>22</v>
      </c>
      <c r="H34" s="27" t="s">
        <v>106</v>
      </c>
      <c r="I34" s="9">
        <v>2313083</v>
      </c>
      <c r="K34" s="10">
        <v>0</v>
      </c>
      <c r="L34" s="10">
        <f t="shared" si="1"/>
        <v>0</v>
      </c>
      <c r="N34" s="11"/>
      <c r="O34" s="20"/>
      <c r="P34" s="21"/>
      <c r="Q34" s="21"/>
      <c r="R34" s="21"/>
      <c r="S34" s="21"/>
      <c r="T34" s="7"/>
      <c r="U34" s="7"/>
      <c r="V34" s="7"/>
    </row>
    <row r="35" spans="1:22" x14ac:dyDescent="0.2">
      <c r="A35" s="7">
        <v>3272</v>
      </c>
      <c r="B35" s="7">
        <v>2016</v>
      </c>
      <c r="C35" s="27" t="s">
        <v>107</v>
      </c>
      <c r="D35" s="27" t="s">
        <v>90</v>
      </c>
      <c r="E35" s="8" t="s">
        <v>91</v>
      </c>
      <c r="F35" s="27" t="s">
        <v>21</v>
      </c>
      <c r="G35" s="8" t="s">
        <v>22</v>
      </c>
      <c r="H35" s="27" t="s">
        <v>107</v>
      </c>
      <c r="I35" s="9">
        <v>-39689</v>
      </c>
      <c r="K35" s="10">
        <v>0</v>
      </c>
      <c r="L35" s="10">
        <f t="shared" si="1"/>
        <v>0</v>
      </c>
      <c r="N35" s="11"/>
      <c r="O35" s="20"/>
      <c r="P35" s="21"/>
      <c r="Q35" s="21"/>
      <c r="R35" s="21"/>
      <c r="S35" s="21"/>
      <c r="T35" s="7"/>
      <c r="U35" s="7"/>
      <c r="V35" s="7"/>
    </row>
    <row r="36" spans="1:22" x14ac:dyDescent="0.2">
      <c r="A36" s="7">
        <v>3273</v>
      </c>
      <c r="B36" s="7">
        <v>2016</v>
      </c>
      <c r="C36" s="27" t="s">
        <v>108</v>
      </c>
      <c r="D36" s="27" t="s">
        <v>90</v>
      </c>
      <c r="E36" s="8" t="s">
        <v>91</v>
      </c>
      <c r="F36" s="27" t="s">
        <v>21</v>
      </c>
      <c r="G36" s="8" t="s">
        <v>22</v>
      </c>
      <c r="H36" s="27" t="s">
        <v>108</v>
      </c>
      <c r="I36" s="9">
        <v>-82394</v>
      </c>
      <c r="K36" s="10">
        <v>0</v>
      </c>
      <c r="L36" s="10">
        <f t="shared" si="1"/>
        <v>0</v>
      </c>
      <c r="N36" s="11"/>
      <c r="O36" s="20"/>
      <c r="P36" s="21"/>
      <c r="Q36" s="21"/>
      <c r="R36" s="21"/>
      <c r="S36" s="21"/>
      <c r="T36" s="7"/>
      <c r="U36" s="7"/>
      <c r="V36" s="7"/>
    </row>
    <row r="37" spans="1:22" x14ac:dyDescent="0.2">
      <c r="A37" s="7">
        <v>3274</v>
      </c>
      <c r="B37" s="7">
        <v>2016</v>
      </c>
      <c r="C37" s="27" t="s">
        <v>110</v>
      </c>
      <c r="D37" s="27" t="s">
        <v>90</v>
      </c>
      <c r="E37" s="8" t="s">
        <v>91</v>
      </c>
      <c r="F37" s="27" t="s">
        <v>21</v>
      </c>
      <c r="G37" s="8" t="s">
        <v>22</v>
      </c>
      <c r="H37" s="27" t="s">
        <v>110</v>
      </c>
      <c r="I37" s="9">
        <v>1120584</v>
      </c>
      <c r="K37" s="10">
        <v>0</v>
      </c>
      <c r="L37" s="10">
        <f t="shared" si="1"/>
        <v>0</v>
      </c>
      <c r="N37" s="11"/>
      <c r="O37" s="20"/>
      <c r="P37" s="21"/>
      <c r="Q37" s="21"/>
      <c r="R37" s="21"/>
      <c r="S37" s="21"/>
      <c r="T37" s="7"/>
      <c r="U37" s="7"/>
      <c r="V37" s="7"/>
    </row>
    <row r="38" spans="1:22" x14ac:dyDescent="0.2">
      <c r="A38" s="7">
        <v>3275</v>
      </c>
      <c r="B38" s="7">
        <v>2016</v>
      </c>
      <c r="C38" s="27" t="s">
        <v>111</v>
      </c>
      <c r="D38" s="27" t="s">
        <v>90</v>
      </c>
      <c r="E38" s="8" t="s">
        <v>91</v>
      </c>
      <c r="F38" s="27" t="s">
        <v>21</v>
      </c>
      <c r="G38" s="8" t="s">
        <v>22</v>
      </c>
      <c r="H38" s="27" t="s">
        <v>111</v>
      </c>
      <c r="I38" s="9">
        <v>4644.826</v>
      </c>
      <c r="K38" s="10">
        <v>0</v>
      </c>
      <c r="L38" s="10">
        <f t="shared" si="1"/>
        <v>0</v>
      </c>
      <c r="N38" s="11"/>
      <c r="O38" s="20"/>
      <c r="P38" s="21"/>
      <c r="Q38" s="21"/>
      <c r="R38" s="21"/>
      <c r="S38" s="21"/>
      <c r="T38" s="7"/>
      <c r="U38" s="7"/>
      <c r="V38" s="7"/>
    </row>
    <row r="39" spans="1:22" x14ac:dyDescent="0.2">
      <c r="A39" s="7">
        <v>3276</v>
      </c>
      <c r="B39" s="7">
        <v>2016</v>
      </c>
      <c r="C39" s="27" t="s">
        <v>113</v>
      </c>
      <c r="D39" s="27" t="s">
        <v>90</v>
      </c>
      <c r="E39" s="8" t="s">
        <v>91</v>
      </c>
      <c r="F39" s="27" t="s">
        <v>21</v>
      </c>
      <c r="G39" s="8" t="s">
        <v>22</v>
      </c>
      <c r="H39" s="27" t="s">
        <v>113</v>
      </c>
      <c r="I39" s="9">
        <v>4514.4679999999998</v>
      </c>
      <c r="K39" s="10">
        <v>0</v>
      </c>
      <c r="L39" s="10">
        <f t="shared" si="1"/>
        <v>0</v>
      </c>
      <c r="N39" s="11"/>
      <c r="O39" s="20"/>
      <c r="P39" s="21"/>
      <c r="Q39" s="21"/>
      <c r="R39" s="21"/>
      <c r="S39" s="21"/>
      <c r="T39" s="7"/>
      <c r="U39" s="7"/>
      <c r="V39" s="7"/>
    </row>
    <row r="40" spans="1:22" x14ac:dyDescent="0.2">
      <c r="A40" s="7">
        <v>3277</v>
      </c>
      <c r="B40" s="7">
        <v>2016</v>
      </c>
      <c r="C40" s="27" t="s">
        <v>114</v>
      </c>
      <c r="D40" s="27" t="s">
        <v>90</v>
      </c>
      <c r="E40" s="8" t="s">
        <v>91</v>
      </c>
      <c r="F40" s="27" t="s">
        <v>21</v>
      </c>
      <c r="G40" s="8" t="s">
        <v>22</v>
      </c>
      <c r="H40" s="27" t="s">
        <v>114</v>
      </c>
      <c r="I40" s="9">
        <v>5137.9570000000003</v>
      </c>
      <c r="K40" s="10">
        <v>0</v>
      </c>
      <c r="L40" s="10">
        <f t="shared" si="1"/>
        <v>0</v>
      </c>
      <c r="N40" s="11"/>
      <c r="O40" s="20"/>
      <c r="P40" s="21"/>
      <c r="Q40" s="21"/>
      <c r="R40" s="21"/>
      <c r="S40" s="21"/>
      <c r="T40" s="7"/>
      <c r="U40" s="7"/>
      <c r="V40" s="7"/>
    </row>
    <row r="41" spans="1:22" x14ac:dyDescent="0.2">
      <c r="A41" s="7">
        <v>3278</v>
      </c>
      <c r="B41" s="7">
        <v>2016</v>
      </c>
      <c r="C41" s="27" t="s">
        <v>116</v>
      </c>
      <c r="D41" s="27" t="s">
        <v>90</v>
      </c>
      <c r="E41" s="8" t="s">
        <v>91</v>
      </c>
      <c r="F41" s="27" t="s">
        <v>21</v>
      </c>
      <c r="G41" s="8" t="s">
        <v>22</v>
      </c>
      <c r="H41" s="27" t="s">
        <v>116</v>
      </c>
      <c r="I41" s="9">
        <v>60243</v>
      </c>
      <c r="K41" s="10">
        <v>0</v>
      </c>
      <c r="L41" s="10">
        <f t="shared" si="1"/>
        <v>0</v>
      </c>
      <c r="N41" s="11"/>
      <c r="O41" s="20"/>
      <c r="P41" s="21"/>
      <c r="Q41" s="21"/>
      <c r="R41" s="21"/>
      <c r="S41" s="21"/>
      <c r="T41" s="7"/>
      <c r="U41" s="7"/>
      <c r="V41" s="7"/>
    </row>
    <row r="42" spans="1:22" x14ac:dyDescent="0.2">
      <c r="A42" s="7">
        <v>3279</v>
      </c>
      <c r="B42" s="7">
        <v>2016</v>
      </c>
      <c r="C42" s="27" t="s">
        <v>118</v>
      </c>
      <c r="D42" s="27" t="s">
        <v>90</v>
      </c>
      <c r="E42" s="8" t="s">
        <v>91</v>
      </c>
      <c r="F42" s="27" t="s">
        <v>21</v>
      </c>
      <c r="G42" s="8" t="s">
        <v>22</v>
      </c>
      <c r="H42" s="27" t="s">
        <v>118</v>
      </c>
      <c r="I42" s="9">
        <v>59.14</v>
      </c>
      <c r="K42" s="10">
        <v>0</v>
      </c>
      <c r="L42" s="10">
        <f t="shared" si="1"/>
        <v>0</v>
      </c>
      <c r="N42" s="11"/>
      <c r="O42" s="20"/>
      <c r="P42" s="21"/>
      <c r="Q42" s="21"/>
      <c r="R42" s="21"/>
      <c r="S42" s="21"/>
      <c r="T42" s="7"/>
      <c r="U42" s="7"/>
      <c r="V42" s="7"/>
    </row>
    <row r="43" spans="1:22" x14ac:dyDescent="0.2">
      <c r="A43" s="7">
        <v>3280</v>
      </c>
      <c r="B43" s="7">
        <v>2016</v>
      </c>
      <c r="C43" s="27" t="s">
        <v>120</v>
      </c>
      <c r="D43" s="27" t="s">
        <v>90</v>
      </c>
      <c r="E43" s="8" t="s">
        <v>91</v>
      </c>
      <c r="F43" s="27" t="s">
        <v>41</v>
      </c>
      <c r="G43" s="8" t="s">
        <v>22</v>
      </c>
      <c r="H43" s="27" t="s">
        <v>120</v>
      </c>
      <c r="I43" s="9">
        <v>200</v>
      </c>
      <c r="K43" s="10">
        <f>S43</f>
        <v>807.0783351867201</v>
      </c>
      <c r="L43" s="17">
        <f>(+I43*K43)/2000</f>
        <v>80.707833518672004</v>
      </c>
      <c r="N43" s="11" t="s">
        <v>121</v>
      </c>
      <c r="O43" s="20">
        <v>5.8439999999999999E-2</v>
      </c>
      <c r="P43" s="21">
        <v>16763165</v>
      </c>
      <c r="Q43" s="21">
        <f>(P43*O43)</f>
        <v>979639.36259999999</v>
      </c>
      <c r="R43" s="21">
        <v>2427619.0299999998</v>
      </c>
      <c r="S43" s="21">
        <f>(Q43*2000)/R43</f>
        <v>807.0783351867201</v>
      </c>
      <c r="T43" s="7" t="s">
        <v>122</v>
      </c>
      <c r="U43" s="7"/>
      <c r="V43" s="7"/>
    </row>
    <row r="44" spans="1:22" x14ac:dyDescent="0.2">
      <c r="A44" s="7">
        <v>3281</v>
      </c>
      <c r="B44" s="7">
        <v>2016</v>
      </c>
      <c r="C44" s="27" t="s">
        <v>123</v>
      </c>
      <c r="D44" s="27" t="s">
        <v>90</v>
      </c>
      <c r="E44" s="8" t="s">
        <v>91</v>
      </c>
      <c r="F44" s="27" t="s">
        <v>21</v>
      </c>
      <c r="G44" s="8" t="s">
        <v>22</v>
      </c>
      <c r="H44" s="27" t="s">
        <v>123</v>
      </c>
      <c r="I44" s="9">
        <v>126694</v>
      </c>
      <c r="K44" s="10">
        <v>0</v>
      </c>
      <c r="L44" s="10">
        <f t="shared" si="1"/>
        <v>0</v>
      </c>
      <c r="N44" s="11"/>
      <c r="O44" s="20"/>
      <c r="P44" s="21"/>
      <c r="Q44" s="21"/>
      <c r="R44" s="21"/>
      <c r="S44" s="21"/>
      <c r="T44" s="7"/>
      <c r="U44" s="7"/>
      <c r="V44" s="7"/>
    </row>
    <row r="45" spans="1:22" x14ac:dyDescent="0.2">
      <c r="A45" s="7">
        <v>3282</v>
      </c>
      <c r="B45" s="7">
        <v>2016</v>
      </c>
      <c r="C45" s="27" t="s">
        <v>124</v>
      </c>
      <c r="D45" s="27" t="s">
        <v>90</v>
      </c>
      <c r="E45" s="8" t="s">
        <v>91</v>
      </c>
      <c r="F45" s="27" t="s">
        <v>21</v>
      </c>
      <c r="G45" s="8" t="s">
        <v>22</v>
      </c>
      <c r="H45" s="27" t="s">
        <v>124</v>
      </c>
      <c r="I45" s="9">
        <v>128.57599999999999</v>
      </c>
      <c r="K45" s="10">
        <v>0</v>
      </c>
      <c r="L45" s="10">
        <f t="shared" si="1"/>
        <v>0</v>
      </c>
      <c r="N45" s="11"/>
      <c r="O45" s="20"/>
      <c r="P45" s="21"/>
      <c r="Q45" s="21"/>
      <c r="R45" s="21"/>
      <c r="S45" s="21"/>
      <c r="T45" s="7"/>
      <c r="U45" s="7"/>
      <c r="V45" s="7"/>
    </row>
    <row r="46" spans="1:22" x14ac:dyDescent="0.2">
      <c r="A46" s="7">
        <v>3283</v>
      </c>
      <c r="B46" s="7">
        <v>2016</v>
      </c>
      <c r="C46" s="27" t="s">
        <v>131</v>
      </c>
      <c r="D46" s="27" t="s">
        <v>90</v>
      </c>
      <c r="E46" s="8" t="s">
        <v>91</v>
      </c>
      <c r="F46" s="27" t="s">
        <v>21</v>
      </c>
      <c r="G46" s="8" t="s">
        <v>22</v>
      </c>
      <c r="H46" s="27" t="s">
        <v>131</v>
      </c>
      <c r="I46" s="9">
        <v>4372.0810000000001</v>
      </c>
      <c r="K46" s="10">
        <v>0</v>
      </c>
      <c r="L46" s="10">
        <f t="shared" si="1"/>
        <v>0</v>
      </c>
      <c r="N46" s="11"/>
      <c r="O46" s="20"/>
      <c r="P46" s="21"/>
      <c r="Q46" s="21"/>
      <c r="R46" s="21"/>
      <c r="S46" s="21"/>
      <c r="T46" s="7"/>
      <c r="U46" s="7"/>
      <c r="V46" s="7"/>
    </row>
    <row r="47" spans="1:22" x14ac:dyDescent="0.2">
      <c r="A47" s="7">
        <v>3284</v>
      </c>
      <c r="B47" s="7">
        <v>2016</v>
      </c>
      <c r="C47" s="27" t="s">
        <v>133</v>
      </c>
      <c r="D47" s="27" t="s">
        <v>90</v>
      </c>
      <c r="E47" s="8" t="s">
        <v>91</v>
      </c>
      <c r="F47" s="27" t="s">
        <v>21</v>
      </c>
      <c r="G47" s="8" t="s">
        <v>22</v>
      </c>
      <c r="H47" s="27" t="s">
        <v>133</v>
      </c>
      <c r="I47" s="9">
        <v>4450.1899999999996</v>
      </c>
      <c r="K47" s="10">
        <v>0</v>
      </c>
      <c r="L47" s="10">
        <f t="shared" si="1"/>
        <v>0</v>
      </c>
      <c r="N47" s="11"/>
      <c r="O47" s="20"/>
      <c r="P47" s="21"/>
      <c r="Q47" s="21"/>
      <c r="R47" s="21"/>
      <c r="S47" s="21"/>
      <c r="T47" s="7"/>
      <c r="U47" s="7"/>
      <c r="V47" s="7"/>
    </row>
    <row r="48" spans="1:22" x14ac:dyDescent="0.2">
      <c r="A48" s="7">
        <v>3285</v>
      </c>
      <c r="B48" s="7">
        <v>2016</v>
      </c>
      <c r="C48" s="27" t="s">
        <v>134</v>
      </c>
      <c r="D48" s="27" t="s">
        <v>90</v>
      </c>
      <c r="E48" s="8" t="s">
        <v>91</v>
      </c>
      <c r="F48" s="27" t="s">
        <v>21</v>
      </c>
      <c r="G48" s="8" t="s">
        <v>22</v>
      </c>
      <c r="H48" s="27" t="s">
        <v>134</v>
      </c>
      <c r="I48" s="9">
        <v>193.251</v>
      </c>
      <c r="K48" s="10">
        <v>0</v>
      </c>
      <c r="L48" s="10">
        <f t="shared" si="1"/>
        <v>0</v>
      </c>
      <c r="N48" s="11"/>
      <c r="O48" s="20"/>
      <c r="P48" s="21"/>
      <c r="Q48" s="21"/>
      <c r="R48" s="21"/>
      <c r="S48" s="21"/>
      <c r="T48" s="7"/>
      <c r="U48" s="7"/>
      <c r="V48" s="7"/>
    </row>
    <row r="49" spans="1:22" x14ac:dyDescent="0.2">
      <c r="A49" s="7">
        <v>3286</v>
      </c>
      <c r="B49" s="7">
        <v>2016</v>
      </c>
      <c r="C49" s="27" t="s">
        <v>136</v>
      </c>
      <c r="D49" s="27" t="s">
        <v>90</v>
      </c>
      <c r="E49" s="8" t="s">
        <v>91</v>
      </c>
      <c r="F49" s="27" t="s">
        <v>21</v>
      </c>
      <c r="G49" s="8" t="s">
        <v>22</v>
      </c>
      <c r="H49" s="27" t="s">
        <v>136</v>
      </c>
      <c r="I49" s="9">
        <v>11177.98</v>
      </c>
      <c r="K49" s="10">
        <v>0</v>
      </c>
      <c r="L49" s="10">
        <f t="shared" si="1"/>
        <v>0</v>
      </c>
      <c r="N49" s="11"/>
      <c r="O49" s="20"/>
      <c r="P49" s="21"/>
      <c r="Q49" s="21"/>
      <c r="R49" s="21"/>
      <c r="S49" s="21"/>
      <c r="T49" s="7"/>
      <c r="U49" s="7"/>
      <c r="V49" s="7"/>
    </row>
    <row r="50" spans="1:22" x14ac:dyDescent="0.2">
      <c r="A50" s="7">
        <v>3287</v>
      </c>
      <c r="B50" s="7">
        <v>2016</v>
      </c>
      <c r="C50" s="27" t="s">
        <v>137</v>
      </c>
      <c r="D50" s="27" t="s">
        <v>90</v>
      </c>
      <c r="E50" s="8" t="s">
        <v>91</v>
      </c>
      <c r="F50" s="27" t="s">
        <v>57</v>
      </c>
      <c r="G50" s="8" t="s">
        <v>22</v>
      </c>
      <c r="H50" s="80" t="s">
        <v>137</v>
      </c>
      <c r="I50" s="76">
        <f>2533903-962517-2581</f>
        <v>1568805</v>
      </c>
      <c r="J50" s="76"/>
      <c r="K50" s="76">
        <f>S50</f>
        <v>2411.0775219632751</v>
      </c>
      <c r="L50" s="77">
        <f t="shared" ref="L50" si="2">(+I50*K50)/2000</f>
        <v>1891255.235921798</v>
      </c>
      <c r="M50" s="76"/>
      <c r="N50" s="78" t="s">
        <v>336</v>
      </c>
      <c r="O50" s="20">
        <v>0.10711</v>
      </c>
      <c r="P50" s="21">
        <v>51512949</v>
      </c>
      <c r="Q50" s="21">
        <f>(P50*O50)</f>
        <v>5517551.9673899999</v>
      </c>
      <c r="R50" s="21">
        <v>4576834.976999999</v>
      </c>
      <c r="S50" s="21">
        <f>(Q50*2000)/R50</f>
        <v>2411.0775219632751</v>
      </c>
      <c r="T50" s="7" t="s">
        <v>122</v>
      </c>
      <c r="U50" s="7"/>
      <c r="V50" s="7"/>
    </row>
    <row r="51" spans="1:22" x14ac:dyDescent="0.2">
      <c r="A51" s="7">
        <v>3288</v>
      </c>
      <c r="B51" s="7">
        <v>2016</v>
      </c>
      <c r="C51" s="27" t="s">
        <v>139</v>
      </c>
      <c r="D51" s="27" t="s">
        <v>90</v>
      </c>
      <c r="E51" s="8" t="s">
        <v>91</v>
      </c>
      <c r="F51" s="27" t="s">
        <v>21</v>
      </c>
      <c r="G51" s="8" t="s">
        <v>22</v>
      </c>
      <c r="H51" s="27" t="s">
        <v>139</v>
      </c>
      <c r="I51" s="9">
        <v>3115.201</v>
      </c>
      <c r="K51" s="10">
        <v>0</v>
      </c>
      <c r="L51" s="10">
        <f t="shared" si="1"/>
        <v>0</v>
      </c>
      <c r="N51" s="11"/>
      <c r="O51" s="20"/>
      <c r="P51" s="21"/>
      <c r="Q51" s="21"/>
      <c r="R51" s="21"/>
      <c r="S51" s="21"/>
      <c r="T51" s="7"/>
      <c r="U51" s="7"/>
      <c r="V51" s="7"/>
    </row>
    <row r="52" spans="1:22" x14ac:dyDescent="0.2">
      <c r="A52" s="7">
        <v>3289</v>
      </c>
      <c r="B52" s="7">
        <v>2016</v>
      </c>
      <c r="C52" s="27" t="s">
        <v>140</v>
      </c>
      <c r="D52" s="27" t="s">
        <v>90</v>
      </c>
      <c r="E52" s="8" t="s">
        <v>91</v>
      </c>
      <c r="F52" s="27" t="s">
        <v>21</v>
      </c>
      <c r="G52" s="8" t="s">
        <v>22</v>
      </c>
      <c r="H52" s="27" t="s">
        <v>140</v>
      </c>
      <c r="I52" s="9">
        <v>3277.547</v>
      </c>
      <c r="K52" s="10">
        <v>0</v>
      </c>
      <c r="L52" s="10">
        <f t="shared" si="1"/>
        <v>0</v>
      </c>
      <c r="N52" s="11"/>
      <c r="O52" s="20"/>
      <c r="P52" s="21"/>
      <c r="Q52" s="21"/>
      <c r="R52" s="21"/>
      <c r="S52" s="21"/>
      <c r="T52" s="7"/>
      <c r="U52" s="7"/>
      <c r="V52" s="7"/>
    </row>
    <row r="53" spans="1:22" x14ac:dyDescent="0.2">
      <c r="A53" s="7">
        <v>3290</v>
      </c>
      <c r="B53" s="7">
        <v>2016</v>
      </c>
      <c r="C53" s="27" t="s">
        <v>145</v>
      </c>
      <c r="D53" s="27" t="s">
        <v>142</v>
      </c>
      <c r="E53" s="8" t="s">
        <v>91</v>
      </c>
      <c r="F53" s="27" t="s">
        <v>21</v>
      </c>
      <c r="G53" s="8" t="s">
        <v>22</v>
      </c>
      <c r="H53" s="27" t="s">
        <v>145</v>
      </c>
      <c r="I53" s="9">
        <v>166693.777</v>
      </c>
      <c r="K53" s="10">
        <v>0</v>
      </c>
      <c r="L53" s="10">
        <f t="shared" si="1"/>
        <v>0</v>
      </c>
      <c r="N53" s="11"/>
      <c r="O53" s="20"/>
      <c r="P53" s="21"/>
      <c r="Q53" s="21"/>
      <c r="R53" s="21"/>
      <c r="S53" s="21"/>
      <c r="T53" s="7"/>
      <c r="U53" s="7"/>
      <c r="V53" s="7"/>
    </row>
    <row r="54" spans="1:22" x14ac:dyDescent="0.2">
      <c r="A54" s="7">
        <v>3291</v>
      </c>
      <c r="B54" s="7">
        <v>2016</v>
      </c>
      <c r="C54" s="27" t="s">
        <v>146</v>
      </c>
      <c r="D54" s="27" t="s">
        <v>142</v>
      </c>
      <c r="E54" s="8" t="s">
        <v>91</v>
      </c>
      <c r="F54" s="27" t="s">
        <v>21</v>
      </c>
      <c r="G54" s="8" t="s">
        <v>22</v>
      </c>
      <c r="H54" s="27" t="s">
        <v>146</v>
      </c>
      <c r="I54" s="9">
        <v>36724.080999999998</v>
      </c>
      <c r="K54" s="10">
        <v>0</v>
      </c>
      <c r="L54" s="10">
        <f t="shared" si="1"/>
        <v>0</v>
      </c>
      <c r="N54" s="11"/>
      <c r="O54" s="20"/>
      <c r="P54" s="21"/>
      <c r="Q54" s="21"/>
      <c r="R54" s="21"/>
      <c r="S54" s="21"/>
      <c r="T54" s="7"/>
      <c r="U54" s="7"/>
      <c r="V54" s="7"/>
    </row>
    <row r="55" spans="1:22" x14ac:dyDescent="0.2">
      <c r="A55" s="7">
        <v>3292</v>
      </c>
      <c r="B55" s="7">
        <v>2016</v>
      </c>
      <c r="C55" s="27" t="s">
        <v>149</v>
      </c>
      <c r="D55" s="27" t="s">
        <v>142</v>
      </c>
      <c r="E55" s="8" t="s">
        <v>91</v>
      </c>
      <c r="F55" s="27" t="s">
        <v>21</v>
      </c>
      <c r="G55" s="8" t="s">
        <v>22</v>
      </c>
      <c r="H55" s="27" t="s">
        <v>149</v>
      </c>
      <c r="I55" s="9">
        <v>46042.635999999999</v>
      </c>
      <c r="K55" s="10">
        <v>0</v>
      </c>
      <c r="L55" s="10">
        <f t="shared" si="1"/>
        <v>0</v>
      </c>
      <c r="N55" s="11"/>
      <c r="O55" s="20"/>
      <c r="P55" s="21"/>
      <c r="Q55" s="21"/>
      <c r="R55" s="21"/>
      <c r="S55" s="21"/>
      <c r="T55" s="7"/>
      <c r="U55" s="7"/>
      <c r="V55" s="7"/>
    </row>
    <row r="56" spans="1:22" x14ac:dyDescent="0.2">
      <c r="A56" s="7">
        <v>3293</v>
      </c>
      <c r="B56" s="7">
        <v>2016</v>
      </c>
      <c r="C56" s="27" t="s">
        <v>150</v>
      </c>
      <c r="D56" s="27" t="s">
        <v>142</v>
      </c>
      <c r="E56" s="8" t="s">
        <v>91</v>
      </c>
      <c r="F56" s="27" t="s">
        <v>21</v>
      </c>
      <c r="G56" s="8" t="s">
        <v>22</v>
      </c>
      <c r="H56" s="27" t="s">
        <v>150</v>
      </c>
      <c r="I56" s="9">
        <v>292.56</v>
      </c>
      <c r="K56" s="10">
        <v>0</v>
      </c>
      <c r="L56" s="10">
        <f t="shared" si="1"/>
        <v>0</v>
      </c>
      <c r="N56" s="11"/>
      <c r="O56" s="20"/>
      <c r="P56" s="21"/>
      <c r="Q56" s="21"/>
      <c r="R56" s="21"/>
      <c r="S56" s="21"/>
      <c r="T56" s="7"/>
      <c r="U56" s="7"/>
      <c r="V56" s="7"/>
    </row>
    <row r="57" spans="1:22" x14ac:dyDescent="0.2">
      <c r="A57" s="7">
        <v>3294</v>
      </c>
      <c r="B57" s="7">
        <v>2016</v>
      </c>
      <c r="C57" s="27" t="s">
        <v>152</v>
      </c>
      <c r="D57" s="27" t="s">
        <v>142</v>
      </c>
      <c r="E57" s="8" t="s">
        <v>91</v>
      </c>
      <c r="F57" s="27" t="s">
        <v>21</v>
      </c>
      <c r="G57" s="8" t="s">
        <v>22</v>
      </c>
      <c r="H57" s="27" t="s">
        <v>152</v>
      </c>
      <c r="I57" s="9">
        <v>24374.06</v>
      </c>
      <c r="K57" s="10">
        <v>0</v>
      </c>
      <c r="L57" s="10">
        <f t="shared" si="1"/>
        <v>0</v>
      </c>
      <c r="N57" s="11"/>
      <c r="O57" s="20"/>
      <c r="P57" s="21"/>
      <c r="Q57" s="21"/>
      <c r="R57" s="21"/>
      <c r="S57" s="21"/>
      <c r="T57" s="7"/>
      <c r="U57" s="7"/>
      <c r="V57" s="7"/>
    </row>
    <row r="58" spans="1:22" x14ac:dyDescent="0.2">
      <c r="A58" s="7">
        <v>3295</v>
      </c>
      <c r="B58" s="7">
        <v>2016</v>
      </c>
      <c r="C58" s="27" t="s">
        <v>160</v>
      </c>
      <c r="D58" s="27" t="s">
        <v>142</v>
      </c>
      <c r="E58" s="8" t="s">
        <v>91</v>
      </c>
      <c r="F58" s="27" t="s">
        <v>21</v>
      </c>
      <c r="G58" s="8" t="s">
        <v>22</v>
      </c>
      <c r="H58" s="27" t="s">
        <v>160</v>
      </c>
      <c r="I58" s="9">
        <v>907.41</v>
      </c>
      <c r="K58" s="10">
        <v>0</v>
      </c>
      <c r="L58" s="10">
        <f t="shared" si="1"/>
        <v>0</v>
      </c>
      <c r="N58" s="11"/>
      <c r="O58" s="20"/>
      <c r="P58" s="21"/>
      <c r="Q58" s="21"/>
      <c r="R58" s="21"/>
      <c r="S58" s="21"/>
      <c r="T58" s="7"/>
      <c r="U58" s="7"/>
      <c r="V58" s="7"/>
    </row>
    <row r="59" spans="1:22" x14ac:dyDescent="0.2">
      <c r="A59" s="7">
        <v>3296</v>
      </c>
      <c r="B59" s="7">
        <v>2016</v>
      </c>
      <c r="C59" s="27" t="s">
        <v>162</v>
      </c>
      <c r="D59" s="27" t="s">
        <v>142</v>
      </c>
      <c r="E59" s="8" t="s">
        <v>91</v>
      </c>
      <c r="F59" s="27" t="s">
        <v>21</v>
      </c>
      <c r="G59" s="8" t="s">
        <v>22</v>
      </c>
      <c r="H59" s="27" t="s">
        <v>162</v>
      </c>
      <c r="I59" s="9">
        <v>79876.214000000007</v>
      </c>
      <c r="K59" s="10">
        <v>0</v>
      </c>
      <c r="L59" s="10">
        <f t="shared" si="1"/>
        <v>0</v>
      </c>
      <c r="N59" s="11"/>
      <c r="O59" s="20"/>
      <c r="P59" s="21"/>
      <c r="Q59" s="21"/>
      <c r="R59" s="21"/>
      <c r="S59" s="21"/>
      <c r="T59" s="7"/>
      <c r="U59" s="7"/>
      <c r="V59" s="7"/>
    </row>
    <row r="60" spans="1:22" x14ac:dyDescent="0.2">
      <c r="A60" s="7">
        <v>3297</v>
      </c>
      <c r="B60" s="7">
        <v>2016</v>
      </c>
      <c r="C60" s="27" t="s">
        <v>163</v>
      </c>
      <c r="D60" s="27" t="s">
        <v>142</v>
      </c>
      <c r="E60" s="8" t="s">
        <v>91</v>
      </c>
      <c r="F60" s="27" t="s">
        <v>21</v>
      </c>
      <c r="G60" s="8" t="s">
        <v>22</v>
      </c>
      <c r="H60" s="27" t="s">
        <v>163</v>
      </c>
      <c r="I60" s="9">
        <v>11111.191000000001</v>
      </c>
      <c r="K60" s="10">
        <v>0</v>
      </c>
      <c r="L60" s="10">
        <f t="shared" si="1"/>
        <v>0</v>
      </c>
      <c r="N60" s="11"/>
      <c r="O60" s="20"/>
      <c r="P60" s="21"/>
      <c r="Q60" s="21"/>
      <c r="R60" s="21"/>
      <c r="S60" s="21"/>
      <c r="T60" s="7"/>
      <c r="U60" s="7"/>
      <c r="V60" s="7"/>
    </row>
    <row r="61" spans="1:22" x14ac:dyDescent="0.25">
      <c r="C61" s="8"/>
      <c r="D61" s="8"/>
      <c r="E61" s="8"/>
      <c r="G61" s="8"/>
      <c r="H61" s="8"/>
      <c r="K61" s="10"/>
      <c r="L61" s="10"/>
      <c r="M61" s="10"/>
      <c r="N61" s="10"/>
      <c r="O61" s="10"/>
      <c r="P61" s="10"/>
      <c r="R61" s="12"/>
      <c r="S61" s="13"/>
      <c r="T61" s="13"/>
      <c r="U61" s="13"/>
      <c r="V61" s="13"/>
    </row>
    <row r="62" spans="1:22" x14ac:dyDescent="0.2">
      <c r="C62" s="8"/>
      <c r="D62" s="8"/>
      <c r="E62" s="8"/>
      <c r="G62" s="8"/>
      <c r="H62" s="103" t="s">
        <v>349</v>
      </c>
      <c r="I62" s="104">
        <f>SUMIFS(I26:I60,K26:K60,0)</f>
        <v>3922562.5079999999</v>
      </c>
      <c r="J62" s="104"/>
      <c r="K62" s="17"/>
      <c r="L62" s="17"/>
      <c r="M62" s="17"/>
      <c r="N62" s="17"/>
      <c r="O62" s="17"/>
      <c r="P62" s="17"/>
      <c r="S62" s="21"/>
      <c r="T62" s="21"/>
      <c r="U62" s="21"/>
      <c r="V62" s="21"/>
    </row>
    <row r="63" spans="1:22" x14ac:dyDescent="0.25">
      <c r="C63" s="8"/>
      <c r="D63" s="8"/>
      <c r="E63" s="8"/>
      <c r="G63" s="8"/>
      <c r="H63" s="103" t="s">
        <v>350</v>
      </c>
      <c r="I63" s="104">
        <f>I62+I24</f>
        <v>6818786.3760000002</v>
      </c>
      <c r="J63" s="104"/>
      <c r="K63" s="10"/>
      <c r="L63" s="10"/>
      <c r="M63" s="10"/>
      <c r="N63" s="10"/>
      <c r="O63" s="10"/>
      <c r="P63" s="10"/>
      <c r="R63" s="12"/>
      <c r="S63" s="13"/>
      <c r="T63" s="13"/>
      <c r="U63" s="13"/>
      <c r="V63" s="13"/>
    </row>
    <row r="64" spans="1:22" x14ac:dyDescent="0.25">
      <c r="C64" s="8"/>
      <c r="D64" s="8"/>
      <c r="E64" s="8"/>
      <c r="G64" s="8"/>
      <c r="H64" s="8"/>
      <c r="K64" s="10"/>
      <c r="L64" s="10"/>
      <c r="M64" s="10"/>
      <c r="N64" s="10"/>
      <c r="O64" s="10"/>
      <c r="P64" s="10"/>
      <c r="R64" s="12"/>
      <c r="S64" s="13"/>
      <c r="T64" s="13"/>
      <c r="U64" s="13"/>
      <c r="V64" s="13"/>
    </row>
    <row r="65" spans="1:22" x14ac:dyDescent="0.25">
      <c r="C65" s="8"/>
      <c r="D65" s="8"/>
      <c r="E65" s="8"/>
      <c r="G65" s="8"/>
      <c r="H65" s="8"/>
      <c r="I65" s="105">
        <f>I62/I66</f>
        <v>0.66374784723415758</v>
      </c>
      <c r="J65" s="9" t="s">
        <v>375</v>
      </c>
      <c r="K65" s="10"/>
      <c r="L65" s="10"/>
      <c r="M65" s="10"/>
      <c r="N65" s="10"/>
      <c r="O65" s="10"/>
      <c r="P65" s="10"/>
      <c r="R65" s="12"/>
      <c r="S65" s="13"/>
      <c r="T65" s="13"/>
      <c r="U65" s="13"/>
      <c r="V65" s="13"/>
    </row>
    <row r="66" spans="1:22" x14ac:dyDescent="0.25">
      <c r="C66" s="8"/>
      <c r="D66" s="8"/>
      <c r="E66" s="8"/>
      <c r="G66" s="8"/>
      <c r="H66" s="8"/>
      <c r="I66" s="52">
        <f>SUM(I26:I60)</f>
        <v>5909717.8609999986</v>
      </c>
      <c r="J66" s="52"/>
      <c r="K66" s="52"/>
      <c r="L66" s="52">
        <f>SUM(L26:L60)</f>
        <v>2100799.4377477439</v>
      </c>
      <c r="M66" s="65" t="s">
        <v>329</v>
      </c>
      <c r="N66" s="10">
        <f>(L66*2000)/I66</f>
        <v>710.9643766960686</v>
      </c>
      <c r="O66" s="10"/>
      <c r="P66" s="10"/>
      <c r="R66" s="12"/>
      <c r="S66" s="13"/>
      <c r="T66" s="13"/>
      <c r="U66" s="13"/>
      <c r="V66" s="13"/>
    </row>
    <row r="67" spans="1:22" x14ac:dyDescent="0.25">
      <c r="C67" s="8"/>
      <c r="D67" s="8"/>
      <c r="E67" s="8"/>
      <c r="G67" s="8"/>
      <c r="H67" s="8"/>
      <c r="K67" s="10"/>
      <c r="L67" s="66">
        <f>SUMIFS(L26:L65,F26:F65,"System")</f>
        <v>209463.49399242722</v>
      </c>
      <c r="M67" s="65" t="s">
        <v>330</v>
      </c>
      <c r="N67" s="10"/>
      <c r="O67" s="10"/>
      <c r="P67" s="10"/>
      <c r="R67" s="12"/>
      <c r="S67" s="13"/>
      <c r="T67" s="13"/>
      <c r="U67" s="13"/>
      <c r="V67" s="13"/>
    </row>
    <row r="68" spans="1:22" x14ac:dyDescent="0.25">
      <c r="C68" s="8"/>
      <c r="D68" s="8"/>
      <c r="E68" s="8"/>
      <c r="G68" s="8"/>
      <c r="H68" s="8"/>
      <c r="K68" s="10"/>
      <c r="L68" s="10"/>
      <c r="M68" s="106" t="s">
        <v>352</v>
      </c>
      <c r="N68" s="10">
        <f>((L23+L66)*2000)/(I23+I66)</f>
        <v>1057.0898259174999</v>
      </c>
      <c r="O68" s="10"/>
      <c r="P68" s="10"/>
      <c r="R68" s="12"/>
      <c r="S68" s="13"/>
      <c r="T68" s="13"/>
      <c r="U68" s="13"/>
      <c r="V68" s="13"/>
    </row>
    <row r="69" spans="1:22" x14ac:dyDescent="0.25">
      <c r="C69" s="8"/>
      <c r="D69" s="8"/>
      <c r="E69" s="8"/>
      <c r="G69" s="8"/>
      <c r="H69" s="8"/>
      <c r="K69" s="10"/>
      <c r="L69" s="10"/>
      <c r="M69" s="65"/>
      <c r="N69" s="10"/>
      <c r="O69" s="10"/>
      <c r="P69" s="10"/>
      <c r="R69" s="12"/>
      <c r="S69" s="13"/>
      <c r="T69" s="13"/>
      <c r="U69" s="13"/>
      <c r="V69" s="13"/>
    </row>
    <row r="70" spans="1:22" x14ac:dyDescent="0.25">
      <c r="C70" s="8"/>
      <c r="D70" s="8"/>
      <c r="E70" s="8"/>
      <c r="G70" s="8"/>
      <c r="H70" s="8"/>
      <c r="K70" s="10"/>
      <c r="L70" s="10"/>
      <c r="M70" s="10"/>
      <c r="N70" s="10"/>
      <c r="O70" s="10"/>
      <c r="P70" s="10"/>
      <c r="R70" s="12"/>
      <c r="S70" s="13"/>
      <c r="T70" s="13"/>
      <c r="U70" s="13"/>
      <c r="V70" s="13"/>
    </row>
    <row r="71" spans="1:22" x14ac:dyDescent="0.2">
      <c r="A71" s="79">
        <v>3297.5</v>
      </c>
      <c r="B71" s="7">
        <v>2016</v>
      </c>
      <c r="C71" s="27" t="s">
        <v>137</v>
      </c>
      <c r="D71" s="27" t="s">
        <v>165</v>
      </c>
      <c r="E71" s="8" t="s">
        <v>91</v>
      </c>
      <c r="F71" s="27" t="s">
        <v>39</v>
      </c>
      <c r="G71" s="8" t="s">
        <v>22</v>
      </c>
      <c r="H71" s="80" t="s">
        <v>337</v>
      </c>
      <c r="I71" s="76">
        <f>2533903-1568805</f>
        <v>965098</v>
      </c>
      <c r="J71" s="76"/>
      <c r="K71" s="76">
        <v>1001.857310365237</v>
      </c>
      <c r="L71" s="77">
        <f t="shared" ref="L71" si="3">(+I71*K71)/2000</f>
        <v>483445.24325943476</v>
      </c>
      <c r="M71" s="76"/>
      <c r="N71" s="78" t="s">
        <v>338</v>
      </c>
      <c r="O71" s="20"/>
      <c r="P71" s="21"/>
      <c r="Q71" s="21"/>
      <c r="R71" s="21"/>
      <c r="S71" s="21"/>
      <c r="T71" s="7"/>
      <c r="U71" s="7"/>
      <c r="V71" s="7"/>
    </row>
    <row r="72" spans="1:22" x14ac:dyDescent="0.2">
      <c r="A72" s="79"/>
      <c r="C72" s="27"/>
      <c r="D72" s="27"/>
      <c r="E72" s="8"/>
      <c r="F72" s="27"/>
      <c r="G72" s="8"/>
      <c r="H72" s="27"/>
      <c r="I72" s="10"/>
      <c r="J72" s="10"/>
      <c r="K72" s="10"/>
      <c r="L72" s="17"/>
      <c r="M72" s="10"/>
      <c r="N72" s="62"/>
      <c r="O72" s="20"/>
      <c r="P72" s="21"/>
      <c r="Q72" s="21"/>
      <c r="R72" s="21"/>
      <c r="S72" s="21"/>
      <c r="T72" s="7"/>
      <c r="U72" s="7"/>
      <c r="V72" s="7"/>
    </row>
    <row r="73" spans="1:22" x14ac:dyDescent="0.2">
      <c r="A73" s="7">
        <v>3390</v>
      </c>
      <c r="B73" s="7">
        <v>2016</v>
      </c>
      <c r="C73" s="27" t="s">
        <v>167</v>
      </c>
      <c r="D73" s="27" t="s">
        <v>266</v>
      </c>
      <c r="E73" s="8" t="s">
        <v>38</v>
      </c>
      <c r="F73" s="28" t="s">
        <v>39</v>
      </c>
      <c r="G73" s="8" t="s">
        <v>22</v>
      </c>
      <c r="H73" s="27" t="s">
        <v>167</v>
      </c>
      <c r="I73" s="9">
        <v>-84678</v>
      </c>
      <c r="N73" s="11" t="s">
        <v>290</v>
      </c>
      <c r="O73" s="20"/>
      <c r="P73" s="21"/>
      <c r="Q73" s="21"/>
      <c r="R73" s="21"/>
      <c r="S73" s="21"/>
      <c r="T73" s="7"/>
      <c r="U73" s="7"/>
      <c r="V73" s="7"/>
    </row>
    <row r="74" spans="1:22" x14ac:dyDescent="0.2">
      <c r="A74" s="7">
        <v>3370</v>
      </c>
      <c r="B74" s="7">
        <v>2016</v>
      </c>
      <c r="C74" s="27" t="s">
        <v>167</v>
      </c>
      <c r="D74" s="27" t="s">
        <v>284</v>
      </c>
      <c r="E74" s="8" t="s">
        <v>38</v>
      </c>
      <c r="F74" s="28" t="s">
        <v>39</v>
      </c>
      <c r="G74" s="8" t="s">
        <v>22</v>
      </c>
      <c r="H74" s="27" t="s">
        <v>167</v>
      </c>
      <c r="I74" s="9">
        <v>46050</v>
      </c>
      <c r="N74" s="11" t="s">
        <v>285</v>
      </c>
      <c r="O74" s="20"/>
      <c r="P74" s="21"/>
      <c r="Q74" s="21"/>
      <c r="R74" s="21"/>
      <c r="S74" s="21"/>
      <c r="T74" s="7"/>
      <c r="U74" s="7"/>
      <c r="V74" s="7"/>
    </row>
    <row r="75" spans="1:22" x14ac:dyDescent="0.2">
      <c r="A75" s="7">
        <v>3298</v>
      </c>
      <c r="B75" s="7">
        <v>2016</v>
      </c>
      <c r="C75" s="27" t="s">
        <v>167</v>
      </c>
      <c r="D75" s="27" t="s">
        <v>165</v>
      </c>
      <c r="E75" s="8" t="s">
        <v>38</v>
      </c>
      <c r="F75" s="28" t="s">
        <v>39</v>
      </c>
      <c r="G75" s="8" t="s">
        <v>22</v>
      </c>
      <c r="H75" s="27" t="s">
        <v>167</v>
      </c>
      <c r="I75" s="9">
        <v>72218</v>
      </c>
      <c r="N75" s="14" t="s">
        <v>168</v>
      </c>
      <c r="O75" s="20"/>
      <c r="P75" s="21"/>
      <c r="Q75" s="21"/>
      <c r="R75" s="21"/>
      <c r="S75" s="21"/>
      <c r="T75" s="7"/>
      <c r="U75" s="7"/>
      <c r="V75" s="7"/>
    </row>
    <row r="76" spans="1:22" x14ac:dyDescent="0.2">
      <c r="C76" s="27"/>
      <c r="D76" s="27"/>
      <c r="E76" s="8"/>
      <c r="F76" s="28"/>
      <c r="G76" s="8"/>
      <c r="H76" s="27"/>
      <c r="J76" s="9">
        <f>SUM(I73:I75)</f>
        <v>33590</v>
      </c>
      <c r="K76" s="9">
        <f>IF(J76&lt;0,$I$307,$I$308)</f>
        <v>1001.857310365237</v>
      </c>
      <c r="L76" s="9">
        <f>IF(J76&gt;0,(J76*K76)/2000,0)</f>
        <v>16826.193527584153</v>
      </c>
      <c r="M76" s="9">
        <f>IF(J76&lt;0,(J76*K76)/2000,0)</f>
        <v>0</v>
      </c>
      <c r="N76" s="14"/>
      <c r="O76" s="20"/>
      <c r="P76" s="21"/>
      <c r="Q76" s="21"/>
      <c r="R76" s="21"/>
      <c r="S76" s="21"/>
      <c r="T76" s="7"/>
      <c r="U76" s="7"/>
      <c r="V76" s="7"/>
    </row>
    <row r="77" spans="1:22" x14ac:dyDescent="0.2">
      <c r="A77" s="7">
        <v>3363</v>
      </c>
      <c r="B77" s="7">
        <v>2016</v>
      </c>
      <c r="C77" s="27" t="s">
        <v>66</v>
      </c>
      <c r="D77" s="27" t="s">
        <v>65</v>
      </c>
      <c r="E77" s="8" t="s">
        <v>38</v>
      </c>
      <c r="F77" s="28" t="s">
        <v>39</v>
      </c>
      <c r="G77" s="8" t="s">
        <v>22</v>
      </c>
      <c r="H77" s="27" t="s">
        <v>66</v>
      </c>
      <c r="I77" s="9">
        <v>21796.48</v>
      </c>
      <c r="J77" s="9">
        <f>I77</f>
        <v>21796.48</v>
      </c>
      <c r="K77" s="9">
        <f>IF(J77&lt;0,$I$307,$I$308)</f>
        <v>1001.857310365237</v>
      </c>
      <c r="L77" s="9">
        <f>IF(J77&gt;0,(J77*K77)/2000,0)</f>
        <v>10918.48141411484</v>
      </c>
      <c r="M77" s="9">
        <f>IF(J77&lt;0,(J77*K77)/2000,0)</f>
        <v>0</v>
      </c>
      <c r="N77" s="14" t="s">
        <v>67</v>
      </c>
      <c r="O77" s="20"/>
      <c r="P77" s="21"/>
      <c r="Q77" s="21"/>
      <c r="R77" s="21"/>
      <c r="S77" s="21"/>
      <c r="T77" s="7"/>
      <c r="U77" s="7"/>
      <c r="V77" s="7"/>
    </row>
    <row r="78" spans="1:22" x14ac:dyDescent="0.2">
      <c r="C78" s="27"/>
      <c r="D78" s="27"/>
      <c r="E78" s="8"/>
      <c r="F78" s="28"/>
      <c r="G78" s="8"/>
      <c r="H78" s="27"/>
      <c r="N78" s="14"/>
      <c r="O78" s="20"/>
      <c r="P78" s="21"/>
      <c r="Q78" s="21"/>
      <c r="R78" s="21"/>
      <c r="S78" s="21"/>
      <c r="T78" s="7"/>
      <c r="U78" s="7"/>
      <c r="V78" s="7"/>
    </row>
    <row r="79" spans="1:22" x14ac:dyDescent="0.2">
      <c r="A79" s="7">
        <v>3299</v>
      </c>
      <c r="B79" s="7">
        <v>2016</v>
      </c>
      <c r="C79" s="27" t="s">
        <v>171</v>
      </c>
      <c r="D79" s="27" t="s">
        <v>165</v>
      </c>
      <c r="E79" s="8" t="s">
        <v>38</v>
      </c>
      <c r="F79" s="28" t="s">
        <v>39</v>
      </c>
      <c r="G79" s="8" t="s">
        <v>22</v>
      </c>
      <c r="H79" s="27" t="s">
        <v>171</v>
      </c>
      <c r="I79" s="9">
        <v>201</v>
      </c>
      <c r="J79" s="9">
        <f>I79</f>
        <v>201</v>
      </c>
      <c r="K79" s="9">
        <f>IF(J79&lt;0,$I$307,$I$308)</f>
        <v>1001.857310365237</v>
      </c>
      <c r="L79" s="9">
        <f>IF(J79&gt;0,(J79*K79)/2000,0)</f>
        <v>100.68665969170631</v>
      </c>
      <c r="M79" s="9">
        <f>IF(J79&lt;0,(J79*K79)/2000,0)</f>
        <v>0</v>
      </c>
      <c r="N79" s="14" t="s">
        <v>168</v>
      </c>
      <c r="O79" s="20"/>
      <c r="P79" s="21"/>
      <c r="Q79" s="33"/>
      <c r="R79" s="21"/>
      <c r="S79" s="21"/>
      <c r="T79" s="7"/>
      <c r="U79" s="7"/>
      <c r="V79" s="7"/>
    </row>
    <row r="80" spans="1:22" x14ac:dyDescent="0.2">
      <c r="C80" s="27"/>
      <c r="D80" s="27"/>
      <c r="E80" s="8"/>
      <c r="F80" s="28"/>
      <c r="G80" s="8"/>
      <c r="H80" s="27"/>
      <c r="N80" s="14"/>
      <c r="O80" s="20"/>
      <c r="P80" s="21"/>
      <c r="Q80" s="33"/>
      <c r="R80" s="21"/>
      <c r="S80" s="21"/>
      <c r="T80" s="7"/>
      <c r="U80" s="7"/>
      <c r="V80" s="7"/>
    </row>
    <row r="81" spans="1:22" x14ac:dyDescent="0.2">
      <c r="A81" s="7">
        <v>3300</v>
      </c>
      <c r="B81" s="7">
        <v>2016</v>
      </c>
      <c r="C81" s="27" t="s">
        <v>98</v>
      </c>
      <c r="D81" s="27" t="s">
        <v>165</v>
      </c>
      <c r="E81" s="8" t="s">
        <v>38</v>
      </c>
      <c r="F81" s="28" t="s">
        <v>39</v>
      </c>
      <c r="G81" s="8" t="s">
        <v>22</v>
      </c>
      <c r="H81" s="27" t="s">
        <v>98</v>
      </c>
      <c r="I81" s="9">
        <v>-6081614</v>
      </c>
      <c r="N81" s="14" t="s">
        <v>168</v>
      </c>
      <c r="O81" s="20"/>
      <c r="P81" s="21"/>
      <c r="Q81" s="21"/>
      <c r="R81" s="21"/>
      <c r="S81" s="21"/>
      <c r="T81" s="7"/>
      <c r="U81" s="7"/>
      <c r="V81" s="7"/>
    </row>
    <row r="82" spans="1:22" x14ac:dyDescent="0.2">
      <c r="A82" s="7">
        <v>3391</v>
      </c>
      <c r="B82" s="7">
        <v>2016</v>
      </c>
      <c r="C82" s="27" t="s">
        <v>98</v>
      </c>
      <c r="D82" s="27" t="s">
        <v>266</v>
      </c>
      <c r="E82" s="8" t="s">
        <v>38</v>
      </c>
      <c r="F82" s="28" t="s">
        <v>39</v>
      </c>
      <c r="G82" s="8" t="s">
        <v>22</v>
      </c>
      <c r="H82" s="27" t="s">
        <v>98</v>
      </c>
      <c r="I82" s="9">
        <v>6084194</v>
      </c>
      <c r="N82" s="11" t="s">
        <v>290</v>
      </c>
      <c r="O82" s="20"/>
      <c r="P82" s="21"/>
      <c r="Q82" s="21"/>
      <c r="R82" s="21"/>
      <c r="S82" s="21"/>
      <c r="T82" s="7"/>
      <c r="U82" s="7"/>
      <c r="V82" s="7"/>
    </row>
    <row r="83" spans="1:22" x14ac:dyDescent="0.2">
      <c r="C83" s="27"/>
      <c r="D83" s="27"/>
      <c r="E83" s="8"/>
      <c r="F83" s="28"/>
      <c r="G83" s="8"/>
      <c r="H83" s="27"/>
      <c r="J83" s="9">
        <f>SUM(I81:I82)</f>
        <v>2580</v>
      </c>
      <c r="K83" s="9">
        <f>IF(J83&lt;0,$I$307,$I$308)</f>
        <v>1001.857310365237</v>
      </c>
      <c r="L83" s="9">
        <f>IF(J83&gt;0,(J83*K83)/2000,0)</f>
        <v>1292.3959303711558</v>
      </c>
      <c r="M83" s="9">
        <f>IF(J83&lt;0,(J83*K83)/2000,0)</f>
        <v>0</v>
      </c>
      <c r="N83" s="11"/>
      <c r="O83" s="20"/>
      <c r="P83" s="21"/>
      <c r="Q83" s="21"/>
      <c r="R83" s="21"/>
      <c r="S83" s="21"/>
      <c r="T83" s="7"/>
      <c r="U83" s="7"/>
      <c r="V83" s="7"/>
    </row>
    <row r="84" spans="1:22" x14ac:dyDescent="0.2">
      <c r="A84" s="7">
        <v>3392</v>
      </c>
      <c r="B84" s="7">
        <v>2016</v>
      </c>
      <c r="C84" s="27" t="s">
        <v>174</v>
      </c>
      <c r="D84" s="27" t="s">
        <v>266</v>
      </c>
      <c r="E84" s="8" t="s">
        <v>38</v>
      </c>
      <c r="F84" s="28" t="s">
        <v>39</v>
      </c>
      <c r="G84" s="8" t="s">
        <v>22</v>
      </c>
      <c r="H84" s="27" t="s">
        <v>174</v>
      </c>
      <c r="I84" s="9">
        <v>-472884</v>
      </c>
      <c r="N84" s="11" t="s">
        <v>290</v>
      </c>
      <c r="O84" s="20"/>
      <c r="P84" s="21"/>
      <c r="Q84" s="21"/>
      <c r="R84" s="21"/>
      <c r="S84" s="21"/>
      <c r="T84" s="7"/>
      <c r="U84" s="7"/>
      <c r="V84" s="7"/>
    </row>
    <row r="85" spans="1:22" x14ac:dyDescent="0.2">
      <c r="A85" s="7">
        <v>3301</v>
      </c>
      <c r="B85" s="7">
        <v>2016</v>
      </c>
      <c r="C85" s="27" t="s">
        <v>174</v>
      </c>
      <c r="D85" s="27" t="s">
        <v>165</v>
      </c>
      <c r="E85" s="8" t="s">
        <v>38</v>
      </c>
      <c r="F85" s="28" t="s">
        <v>39</v>
      </c>
      <c r="G85" s="8" t="s">
        <v>22</v>
      </c>
      <c r="H85" s="27" t="s">
        <v>174</v>
      </c>
      <c r="I85" s="9">
        <v>688626</v>
      </c>
      <c r="N85" s="14" t="s">
        <v>168</v>
      </c>
      <c r="O85" s="20"/>
      <c r="P85" s="21"/>
      <c r="Q85" s="21"/>
      <c r="R85" s="21"/>
      <c r="S85" s="21"/>
      <c r="T85" s="7"/>
      <c r="U85" s="7"/>
      <c r="V85" s="7"/>
    </row>
    <row r="86" spans="1:22" x14ac:dyDescent="0.2">
      <c r="C86" s="27"/>
      <c r="D86" s="27"/>
      <c r="E86" s="8"/>
      <c r="F86" s="28"/>
      <c r="G86" s="8"/>
      <c r="H86" s="27"/>
      <c r="J86" s="9">
        <f>SUM(I84:I85)</f>
        <v>215742</v>
      </c>
      <c r="K86" s="9">
        <f>IF(J86&lt;0,$I$307,$I$308)</f>
        <v>1001.857310365237</v>
      </c>
      <c r="L86" s="9">
        <f>IF(J86&gt;0,(J86*K86)/2000,0)</f>
        <v>108071.34992640848</v>
      </c>
      <c r="M86" s="9">
        <f>IF(J86&lt;0,(J86*K86)/2000,0)</f>
        <v>0</v>
      </c>
      <c r="N86" s="14"/>
      <c r="O86" s="20"/>
      <c r="P86" s="21"/>
      <c r="Q86" s="21"/>
      <c r="R86" s="21"/>
      <c r="S86" s="21"/>
      <c r="T86" s="7"/>
      <c r="U86" s="7"/>
      <c r="V86" s="7"/>
    </row>
    <row r="87" spans="1:22" x14ac:dyDescent="0.2">
      <c r="A87" s="7">
        <v>3393</v>
      </c>
      <c r="B87" s="7">
        <v>2016</v>
      </c>
      <c r="C87" s="27" t="s">
        <v>69</v>
      </c>
      <c r="D87" s="27" t="s">
        <v>266</v>
      </c>
      <c r="E87" s="8" t="s">
        <v>38</v>
      </c>
      <c r="F87" s="28" t="s">
        <v>39</v>
      </c>
      <c r="G87" s="8" t="s">
        <v>22</v>
      </c>
      <c r="H87" s="27" t="s">
        <v>69</v>
      </c>
      <c r="I87" s="9">
        <v>-116473</v>
      </c>
      <c r="N87" s="11" t="s">
        <v>290</v>
      </c>
      <c r="O87" s="20"/>
      <c r="P87" s="21"/>
      <c r="Q87" s="21"/>
      <c r="R87" s="21"/>
      <c r="S87" s="21"/>
      <c r="T87" s="7"/>
      <c r="U87" s="7"/>
      <c r="V87" s="7"/>
    </row>
    <row r="88" spans="1:22" x14ac:dyDescent="0.2">
      <c r="A88" s="7">
        <v>3302</v>
      </c>
      <c r="B88" s="7">
        <v>2016</v>
      </c>
      <c r="C88" s="27" t="s">
        <v>69</v>
      </c>
      <c r="D88" s="27" t="s">
        <v>165</v>
      </c>
      <c r="E88" s="8" t="s">
        <v>38</v>
      </c>
      <c r="F88" s="28" t="s">
        <v>39</v>
      </c>
      <c r="G88" s="8" t="s">
        <v>22</v>
      </c>
      <c r="H88" s="27" t="s">
        <v>69</v>
      </c>
      <c r="I88" s="9">
        <v>374896</v>
      </c>
      <c r="N88" s="14" t="s">
        <v>168</v>
      </c>
      <c r="O88" s="20"/>
      <c r="P88" s="21"/>
      <c r="Q88" s="21"/>
      <c r="R88" s="21"/>
      <c r="S88" s="21"/>
      <c r="T88" s="7"/>
      <c r="U88" s="7"/>
      <c r="V88" s="7"/>
    </row>
    <row r="89" spans="1:22" x14ac:dyDescent="0.2">
      <c r="C89" s="27"/>
      <c r="D89" s="27"/>
      <c r="E89" s="8"/>
      <c r="F89" s="28"/>
      <c r="G89" s="8"/>
      <c r="H89" s="27"/>
      <c r="J89" s="9">
        <f>SUM(I87:I88)</f>
        <v>258423</v>
      </c>
      <c r="K89" s="9">
        <f>IF(J89&lt;0,$I$307,$I$308)</f>
        <v>1001.857310365237</v>
      </c>
      <c r="L89" s="9">
        <f>IF(J89&gt;0,(J89*K89)/2000,0)</f>
        <v>129451.48585825783</v>
      </c>
      <c r="M89" s="9">
        <f>IF(J89&lt;0,(J89*K89)/2000,0)</f>
        <v>0</v>
      </c>
      <c r="N89" s="14"/>
      <c r="O89" s="20"/>
      <c r="P89" s="21"/>
      <c r="Q89" s="21"/>
      <c r="R89" s="21"/>
      <c r="S89" s="21"/>
      <c r="T89" s="7"/>
      <c r="U89" s="7"/>
      <c r="V89" s="7"/>
    </row>
    <row r="90" spans="1:22" x14ac:dyDescent="0.2">
      <c r="A90" s="7">
        <v>3371</v>
      </c>
      <c r="B90" s="7">
        <v>2016</v>
      </c>
      <c r="C90" s="27" t="s">
        <v>286</v>
      </c>
      <c r="D90" s="27" t="s">
        <v>284</v>
      </c>
      <c r="E90" s="8" t="s">
        <v>38</v>
      </c>
      <c r="F90" s="28" t="s">
        <v>39</v>
      </c>
      <c r="G90" s="8" t="s">
        <v>22</v>
      </c>
      <c r="H90" s="27" t="s">
        <v>286</v>
      </c>
      <c r="I90" s="9">
        <v>1952.7380000000001</v>
      </c>
      <c r="J90" s="9">
        <f>I90</f>
        <v>1952.7380000000001</v>
      </c>
      <c r="K90" s="9">
        <f>IF(J90&lt;0,$I$307,$I$308)</f>
        <v>1001.857310365237</v>
      </c>
      <c r="L90" s="9">
        <f>IF(J90&gt;0,(J90*K90)/2000,0)</f>
        <v>978.18242026399616</v>
      </c>
      <c r="M90" s="9">
        <f>IF(J90&lt;0,(J90*K90)/2000,0)</f>
        <v>0</v>
      </c>
      <c r="N90" s="11" t="s">
        <v>285</v>
      </c>
      <c r="O90" s="20"/>
      <c r="P90" s="21"/>
      <c r="Q90" s="21"/>
      <c r="R90" s="21"/>
      <c r="S90" s="21"/>
      <c r="T90" s="7"/>
      <c r="U90" s="7"/>
      <c r="V90" s="7"/>
    </row>
    <row r="91" spans="1:22" x14ac:dyDescent="0.2">
      <c r="C91" s="27"/>
      <c r="D91" s="27"/>
      <c r="E91" s="8"/>
      <c r="F91" s="28"/>
      <c r="G91" s="8"/>
      <c r="H91" s="27"/>
      <c r="N91" s="11"/>
      <c r="O91" s="20"/>
      <c r="P91" s="21"/>
      <c r="Q91" s="21"/>
      <c r="R91" s="21"/>
      <c r="S91" s="21"/>
      <c r="T91" s="7"/>
      <c r="U91" s="7"/>
      <c r="V91" s="7"/>
    </row>
    <row r="92" spans="1:22" x14ac:dyDescent="0.2">
      <c r="A92" s="7">
        <v>3394</v>
      </c>
      <c r="B92" s="7">
        <v>2016</v>
      </c>
      <c r="C92" s="27" t="s">
        <v>275</v>
      </c>
      <c r="D92" s="27" t="s">
        <v>266</v>
      </c>
      <c r="E92" s="8" t="s">
        <v>38</v>
      </c>
      <c r="F92" s="28" t="s">
        <v>39</v>
      </c>
      <c r="G92" s="8" t="s">
        <v>22</v>
      </c>
      <c r="H92" s="27" t="s">
        <v>275</v>
      </c>
      <c r="I92" s="9">
        <v>-392</v>
      </c>
      <c r="N92" s="11" t="s">
        <v>290</v>
      </c>
      <c r="O92" s="20"/>
      <c r="P92" s="21"/>
      <c r="Q92" s="21"/>
      <c r="R92" s="21"/>
      <c r="S92" s="21"/>
      <c r="T92" s="7"/>
      <c r="U92" s="7"/>
      <c r="V92" s="7"/>
    </row>
    <row r="93" spans="1:22" x14ac:dyDescent="0.2">
      <c r="A93" s="7">
        <v>3303</v>
      </c>
      <c r="B93" s="7">
        <v>2016</v>
      </c>
      <c r="C93" s="27" t="s">
        <v>275</v>
      </c>
      <c r="D93" s="27" t="s">
        <v>165</v>
      </c>
      <c r="E93" s="8" t="s">
        <v>38</v>
      </c>
      <c r="F93" s="28" t="s">
        <v>39</v>
      </c>
      <c r="G93" s="8" t="s">
        <v>22</v>
      </c>
      <c r="H93" s="27" t="s">
        <v>275</v>
      </c>
      <c r="I93" s="9">
        <v>233</v>
      </c>
      <c r="N93" s="14" t="s">
        <v>168</v>
      </c>
      <c r="O93" s="20"/>
      <c r="P93" s="21"/>
      <c r="Q93" s="21"/>
      <c r="R93" s="21"/>
      <c r="S93" s="21"/>
      <c r="T93" s="7"/>
      <c r="U93" s="7"/>
      <c r="V93" s="7"/>
    </row>
    <row r="94" spans="1:22" x14ac:dyDescent="0.2">
      <c r="C94" s="27"/>
      <c r="D94" s="27"/>
      <c r="E94" s="8"/>
      <c r="F94" s="28"/>
      <c r="G94" s="8"/>
      <c r="H94" s="27"/>
      <c r="J94" s="9">
        <f>SUM(I92:I93)</f>
        <v>-159</v>
      </c>
      <c r="K94" s="9">
        <f>IF(J94&lt;0,$I$307,$I$308)</f>
        <v>1057.0898259174999</v>
      </c>
      <c r="L94" s="9">
        <f>IF(J94&gt;0,(J94*K94)/2000,0)</f>
        <v>0</v>
      </c>
      <c r="M94" s="9">
        <f>IF(J94&lt;0,(J94*K94)/2000,0)</f>
        <v>-84.038641160441244</v>
      </c>
      <c r="N94" s="14"/>
      <c r="O94" s="20"/>
      <c r="P94" s="21"/>
      <c r="Q94" s="21"/>
      <c r="R94" s="21"/>
      <c r="S94" s="21"/>
      <c r="T94" s="7"/>
      <c r="U94" s="7"/>
      <c r="V94" s="7"/>
    </row>
    <row r="95" spans="1:22" x14ac:dyDescent="0.2">
      <c r="A95" s="7">
        <v>3372</v>
      </c>
      <c r="B95" s="7">
        <v>2016</v>
      </c>
      <c r="C95" s="27" t="s">
        <v>287</v>
      </c>
      <c r="D95" s="27" t="s">
        <v>284</v>
      </c>
      <c r="E95" s="8" t="s">
        <v>38</v>
      </c>
      <c r="F95" s="28" t="s">
        <v>39</v>
      </c>
      <c r="G95" s="8" t="s">
        <v>22</v>
      </c>
      <c r="H95" s="27" t="s">
        <v>287</v>
      </c>
      <c r="I95" s="9">
        <v>39252</v>
      </c>
      <c r="J95" s="9">
        <f>I95</f>
        <v>39252</v>
      </c>
      <c r="K95" s="9">
        <f>IF(J95&lt;0,$I$307,$I$308)</f>
        <v>1001.857310365237</v>
      </c>
      <c r="L95" s="9">
        <f>IF(J95&gt;0,(J95*K95)/2000,0)</f>
        <v>19662.451573228143</v>
      </c>
      <c r="M95" s="9">
        <f>IF(J95&lt;0,(J95*K95)/2000,0)</f>
        <v>0</v>
      </c>
      <c r="N95" s="11" t="s">
        <v>285</v>
      </c>
      <c r="O95" s="20"/>
      <c r="P95" s="21"/>
      <c r="Q95" s="21"/>
      <c r="R95" s="21"/>
      <c r="S95" s="21"/>
      <c r="T95" s="7"/>
      <c r="U95" s="7"/>
      <c r="V95" s="7"/>
    </row>
    <row r="96" spans="1:22" x14ac:dyDescent="0.2">
      <c r="C96" s="27"/>
      <c r="D96" s="27"/>
      <c r="E96" s="8"/>
      <c r="F96" s="28"/>
      <c r="G96" s="8"/>
      <c r="H96" s="27"/>
      <c r="N96" s="11"/>
      <c r="O96" s="20"/>
      <c r="P96" s="21"/>
      <c r="Q96" s="21"/>
      <c r="R96" s="21"/>
      <c r="S96" s="21"/>
      <c r="T96" s="7"/>
      <c r="U96" s="7"/>
      <c r="V96" s="7"/>
    </row>
    <row r="97" spans="1:22" x14ac:dyDescent="0.2">
      <c r="A97" s="7">
        <v>3373</v>
      </c>
      <c r="B97" s="7">
        <v>2016</v>
      </c>
      <c r="C97" s="27" t="s">
        <v>288</v>
      </c>
      <c r="D97" s="27" t="s">
        <v>284</v>
      </c>
      <c r="E97" s="8" t="s">
        <v>38</v>
      </c>
      <c r="F97" s="28" t="s">
        <v>39</v>
      </c>
      <c r="G97" s="8" t="s">
        <v>22</v>
      </c>
      <c r="H97" s="27" t="s">
        <v>288</v>
      </c>
      <c r="I97" s="9">
        <v>5037220.18</v>
      </c>
      <c r="J97" s="9">
        <f>I97</f>
        <v>5037220.18</v>
      </c>
      <c r="K97" s="9">
        <f>IF(J97&lt;0,$I$307,$I$308)</f>
        <v>1001.857310365237</v>
      </c>
      <c r="L97" s="9">
        <f>IF(J97&gt;0,(J97*K97)/2000,0)</f>
        <v>2523287.9306261474</v>
      </c>
      <c r="M97" s="9">
        <f>IF(J97&lt;0,(J97*K97)/2000,0)</f>
        <v>0</v>
      </c>
      <c r="N97" s="11" t="s">
        <v>285</v>
      </c>
      <c r="O97" s="20"/>
      <c r="P97" s="21"/>
      <c r="Q97" s="21"/>
      <c r="R97" s="21"/>
      <c r="S97" s="21"/>
      <c r="T97" s="7"/>
      <c r="U97" s="7"/>
      <c r="V97" s="7"/>
    </row>
    <row r="98" spans="1:22" x14ac:dyDescent="0.2">
      <c r="C98" s="27"/>
      <c r="D98" s="27"/>
      <c r="E98" s="8"/>
      <c r="F98" s="28"/>
      <c r="G98" s="8"/>
      <c r="H98" s="27"/>
      <c r="N98" s="11"/>
      <c r="O98" s="20"/>
      <c r="P98" s="21"/>
      <c r="Q98" s="21"/>
      <c r="R98" s="21"/>
      <c r="S98" s="21"/>
      <c r="T98" s="7"/>
      <c r="U98" s="7"/>
      <c r="V98" s="7"/>
    </row>
    <row r="99" spans="1:22" x14ac:dyDescent="0.2">
      <c r="A99" s="7">
        <v>3374</v>
      </c>
      <c r="B99" s="7">
        <v>2016</v>
      </c>
      <c r="C99" s="27" t="s">
        <v>289</v>
      </c>
      <c r="D99" s="27" t="s">
        <v>284</v>
      </c>
      <c r="E99" s="8" t="s">
        <v>38</v>
      </c>
      <c r="F99" s="28" t="s">
        <v>39</v>
      </c>
      <c r="G99" s="8" t="s">
        <v>22</v>
      </c>
      <c r="H99" s="27" t="s">
        <v>289</v>
      </c>
      <c r="I99" s="9">
        <v>194</v>
      </c>
      <c r="J99" s="9">
        <f>I99</f>
        <v>194</v>
      </c>
      <c r="K99" s="9">
        <f>IF(J99&lt;0,$I$307,$I$308)</f>
        <v>1001.857310365237</v>
      </c>
      <c r="L99" s="9">
        <f>IF(J99&gt;0,(J99*K99)/2000,0)</f>
        <v>97.18015910542799</v>
      </c>
      <c r="M99" s="9">
        <f>IF(J99&lt;0,(J99*K99)/2000,0)</f>
        <v>0</v>
      </c>
      <c r="N99" s="11" t="s">
        <v>285</v>
      </c>
      <c r="O99" s="20"/>
      <c r="P99" s="21"/>
      <c r="Q99" s="21"/>
      <c r="R99" s="21"/>
      <c r="S99" s="21"/>
      <c r="T99" s="7"/>
      <c r="U99" s="7"/>
      <c r="V99" s="7"/>
    </row>
    <row r="100" spans="1:22" x14ac:dyDescent="0.2">
      <c r="C100" s="27"/>
      <c r="D100" s="27"/>
      <c r="E100" s="8"/>
      <c r="F100" s="28"/>
      <c r="G100" s="8"/>
      <c r="H100" s="27"/>
      <c r="N100" s="11"/>
      <c r="O100" s="20"/>
      <c r="P100" s="21"/>
      <c r="Q100" s="21"/>
      <c r="R100" s="21"/>
      <c r="S100" s="21"/>
      <c r="T100" s="7"/>
      <c r="U100" s="7"/>
      <c r="V100" s="7"/>
    </row>
    <row r="101" spans="1:22" x14ac:dyDescent="0.2">
      <c r="A101" s="7">
        <v>3395</v>
      </c>
      <c r="B101" s="7">
        <v>2016</v>
      </c>
      <c r="C101" s="27" t="s">
        <v>175</v>
      </c>
      <c r="D101" s="27" t="s">
        <v>266</v>
      </c>
      <c r="E101" s="8" t="s">
        <v>38</v>
      </c>
      <c r="F101" s="28" t="s">
        <v>39</v>
      </c>
      <c r="G101" s="8" t="s">
        <v>22</v>
      </c>
      <c r="H101" s="27" t="s">
        <v>175</v>
      </c>
      <c r="I101" s="9">
        <v>-1</v>
      </c>
      <c r="N101" s="11" t="s">
        <v>290</v>
      </c>
      <c r="O101" s="20"/>
      <c r="P101" s="21"/>
      <c r="Q101" s="21"/>
      <c r="R101" s="21"/>
      <c r="S101" s="21"/>
      <c r="T101" s="7"/>
      <c r="U101" s="7"/>
      <c r="V101" s="7"/>
    </row>
    <row r="102" spans="1:22" x14ac:dyDescent="0.2">
      <c r="A102" s="7">
        <v>3304</v>
      </c>
      <c r="B102" s="7">
        <v>2016</v>
      </c>
      <c r="C102" s="27" t="s">
        <v>175</v>
      </c>
      <c r="D102" s="27" t="s">
        <v>165</v>
      </c>
      <c r="E102" s="8" t="s">
        <v>38</v>
      </c>
      <c r="F102" s="28" t="s">
        <v>39</v>
      </c>
      <c r="G102" s="8" t="s">
        <v>22</v>
      </c>
      <c r="H102" s="27" t="s">
        <v>175</v>
      </c>
      <c r="I102" s="9">
        <v>16</v>
      </c>
      <c r="N102" s="14" t="s">
        <v>168</v>
      </c>
      <c r="O102" s="20"/>
      <c r="P102" s="21"/>
      <c r="Q102" s="21"/>
      <c r="R102" s="21"/>
      <c r="S102" s="21"/>
      <c r="T102" s="7"/>
      <c r="U102" s="7"/>
      <c r="V102" s="7"/>
    </row>
    <row r="103" spans="1:22" x14ac:dyDescent="0.2">
      <c r="C103" s="27"/>
      <c r="D103" s="27"/>
      <c r="E103" s="8"/>
      <c r="F103" s="28"/>
      <c r="G103" s="8"/>
      <c r="H103" s="27"/>
      <c r="J103" s="9">
        <f>SUM(I101:I102)</f>
        <v>15</v>
      </c>
      <c r="K103" s="9">
        <f>IF(J103&lt;0,$I$307,$I$308)</f>
        <v>1001.857310365237</v>
      </c>
      <c r="L103" s="9">
        <f>IF(J103&gt;0,(J103*K103)/2000,0)</f>
        <v>7.5139298277392772</v>
      </c>
      <c r="M103" s="9">
        <f>IF(J103&lt;0,(J103*K103)/2000,0)</f>
        <v>0</v>
      </c>
      <c r="N103" s="14"/>
      <c r="O103" s="20"/>
      <c r="P103" s="21"/>
      <c r="Q103" s="21"/>
      <c r="R103" s="21"/>
      <c r="S103" s="21"/>
      <c r="T103" s="7"/>
      <c r="U103" s="7"/>
      <c r="V103" s="7"/>
    </row>
    <row r="104" spans="1:22" x14ac:dyDescent="0.2">
      <c r="A104" s="7">
        <v>3346</v>
      </c>
      <c r="B104" s="7">
        <v>2016</v>
      </c>
      <c r="C104" s="27" t="s">
        <v>178</v>
      </c>
      <c r="D104" s="27" t="s">
        <v>277</v>
      </c>
      <c r="E104" s="8" t="s">
        <v>38</v>
      </c>
      <c r="F104" s="28" t="s">
        <v>39</v>
      </c>
      <c r="G104" s="8" t="s">
        <v>22</v>
      </c>
      <c r="H104" s="27" t="s">
        <v>178</v>
      </c>
      <c r="I104" s="9">
        <v>-39390.894</v>
      </c>
      <c r="J104" s="9">
        <f>I104</f>
        <v>-39390.894</v>
      </c>
      <c r="K104" s="9">
        <f>IF(J104&lt;0,$I$307,$I$308)</f>
        <v>1057.0898259174999</v>
      </c>
      <c r="L104" s="9">
        <f>IF(J104&gt;0,(J104*K104)/2000,0)</f>
        <v>0</v>
      </c>
      <c r="M104" s="9">
        <f>IF(J104&lt;0,(J104*K104)/2000,0)</f>
        <v>-20819.856640597343</v>
      </c>
      <c r="N104" s="11" t="s">
        <v>278</v>
      </c>
      <c r="O104" s="20"/>
      <c r="P104" s="21"/>
      <c r="Q104" s="21"/>
      <c r="R104" s="21"/>
      <c r="S104" s="21"/>
      <c r="T104" s="7"/>
      <c r="U104" s="7"/>
      <c r="V104" s="7"/>
    </row>
    <row r="105" spans="1:22" x14ac:dyDescent="0.2">
      <c r="C105" s="27"/>
      <c r="D105" s="27"/>
      <c r="E105" s="8"/>
      <c r="F105" s="28"/>
      <c r="G105" s="8"/>
      <c r="H105" s="27"/>
      <c r="N105" s="11"/>
      <c r="O105" s="20"/>
      <c r="P105" s="21"/>
      <c r="Q105" s="21"/>
      <c r="R105" s="21"/>
      <c r="S105" s="21"/>
      <c r="T105" s="7"/>
      <c r="U105" s="7"/>
      <c r="V105" s="7"/>
    </row>
    <row r="106" spans="1:22" x14ac:dyDescent="0.2">
      <c r="A106" s="7">
        <v>3437</v>
      </c>
      <c r="B106" s="7">
        <v>2016</v>
      </c>
      <c r="C106" s="27" t="s">
        <v>279</v>
      </c>
      <c r="D106" s="27" t="s">
        <v>291</v>
      </c>
      <c r="E106" s="8" t="s">
        <v>38</v>
      </c>
      <c r="F106" s="28" t="s">
        <v>39</v>
      </c>
      <c r="G106" s="8" t="s">
        <v>22</v>
      </c>
      <c r="H106" s="27" t="s">
        <v>279</v>
      </c>
      <c r="I106" s="9">
        <v>-9323.1589999999997</v>
      </c>
      <c r="N106" s="11" t="s">
        <v>278</v>
      </c>
      <c r="O106" s="20"/>
      <c r="P106" s="21"/>
      <c r="Q106" s="21"/>
      <c r="R106" s="21"/>
      <c r="S106" s="21"/>
      <c r="T106" s="7"/>
      <c r="U106" s="7"/>
      <c r="V106" s="7"/>
    </row>
    <row r="107" spans="1:22" x14ac:dyDescent="0.2">
      <c r="A107" s="7">
        <v>3347</v>
      </c>
      <c r="B107" s="7">
        <v>2016</v>
      </c>
      <c r="C107" s="27" t="s">
        <v>279</v>
      </c>
      <c r="D107" s="27" t="s">
        <v>277</v>
      </c>
      <c r="E107" s="8" t="s">
        <v>38</v>
      </c>
      <c r="F107" s="28" t="s">
        <v>39</v>
      </c>
      <c r="G107" s="8" t="s">
        <v>22</v>
      </c>
      <c r="H107" s="27" t="s">
        <v>279</v>
      </c>
      <c r="I107" s="9">
        <v>26884.028999999999</v>
      </c>
      <c r="N107" s="11" t="s">
        <v>278</v>
      </c>
      <c r="O107" s="20"/>
      <c r="P107" s="21"/>
      <c r="Q107" s="21"/>
      <c r="R107" s="21"/>
      <c r="S107" s="21"/>
      <c r="T107" s="7"/>
      <c r="U107" s="7"/>
      <c r="V107" s="7"/>
    </row>
    <row r="108" spans="1:22" x14ac:dyDescent="0.2">
      <c r="C108" s="27"/>
      <c r="D108" s="27"/>
      <c r="E108" s="8"/>
      <c r="F108" s="28"/>
      <c r="G108" s="8"/>
      <c r="H108" s="27"/>
      <c r="J108" s="9">
        <f>SUM(I106:I107)</f>
        <v>17560.87</v>
      </c>
      <c r="K108" s="9">
        <f>IF(J108&lt;0,$I$307,$I$308)</f>
        <v>1001.857310365237</v>
      </c>
      <c r="L108" s="9">
        <f>IF(J108&gt;0,(J108*K108)/2000,0)</f>
        <v>8796.74299293679</v>
      </c>
      <c r="M108" s="9">
        <f>IF(J108&lt;0,(J108*K108)/2000,0)</f>
        <v>0</v>
      </c>
      <c r="N108" s="11"/>
      <c r="O108" s="20"/>
      <c r="P108" s="21"/>
      <c r="Q108" s="21"/>
      <c r="R108" s="21"/>
      <c r="S108" s="21"/>
      <c r="T108" s="7"/>
      <c r="U108" s="7"/>
      <c r="V108" s="7"/>
    </row>
    <row r="109" spans="1:22" x14ac:dyDescent="0.2">
      <c r="A109" s="7">
        <v>3305</v>
      </c>
      <c r="B109" s="7">
        <v>2016</v>
      </c>
      <c r="C109" s="27" t="s">
        <v>179</v>
      </c>
      <c r="D109" s="27" t="s">
        <v>165</v>
      </c>
      <c r="E109" s="8" t="s">
        <v>38</v>
      </c>
      <c r="F109" s="28" t="s">
        <v>39</v>
      </c>
      <c r="G109" s="8" t="s">
        <v>22</v>
      </c>
      <c r="H109" s="27" t="s">
        <v>179</v>
      </c>
      <c r="I109" s="9">
        <v>33095</v>
      </c>
      <c r="J109" s="9">
        <f>I109</f>
        <v>33095</v>
      </c>
      <c r="K109" s="9">
        <f>IF(J109&lt;0,$I$307,$I$308)</f>
        <v>1001.857310365237</v>
      </c>
      <c r="L109" s="9">
        <f>IF(J109&gt;0,(J109*K109)/2000,0)</f>
        <v>16578.233843268761</v>
      </c>
      <c r="M109" s="9">
        <f>IF(J109&lt;0,(J109*K109)/2000,0)</f>
        <v>0</v>
      </c>
      <c r="N109" s="14" t="s">
        <v>168</v>
      </c>
      <c r="O109" s="20"/>
      <c r="P109" s="21"/>
      <c r="Q109" s="21"/>
      <c r="R109" s="21"/>
      <c r="S109" s="21"/>
      <c r="T109" s="7"/>
      <c r="U109" s="7"/>
      <c r="V109" s="7"/>
    </row>
    <row r="110" spans="1:22" x14ac:dyDescent="0.2">
      <c r="C110" s="27"/>
      <c r="D110" s="27"/>
      <c r="E110" s="8"/>
      <c r="F110" s="28"/>
      <c r="G110" s="8"/>
      <c r="H110" s="27"/>
      <c r="N110" s="14"/>
      <c r="O110" s="20"/>
      <c r="P110" s="21"/>
      <c r="Q110" s="21"/>
      <c r="R110" s="21"/>
      <c r="S110" s="21"/>
      <c r="T110" s="7"/>
      <c r="U110" s="7"/>
      <c r="V110" s="7"/>
    </row>
    <row r="111" spans="1:22" x14ac:dyDescent="0.2">
      <c r="A111" s="7">
        <v>3396</v>
      </c>
      <c r="B111" s="7">
        <v>2016</v>
      </c>
      <c r="C111" s="27" t="s">
        <v>181</v>
      </c>
      <c r="D111" s="27" t="s">
        <v>266</v>
      </c>
      <c r="E111" s="8" t="s">
        <v>38</v>
      </c>
      <c r="F111" s="28" t="s">
        <v>39</v>
      </c>
      <c r="G111" s="8" t="s">
        <v>22</v>
      </c>
      <c r="H111" s="27" t="s">
        <v>181</v>
      </c>
      <c r="I111" s="9">
        <v>-198956</v>
      </c>
      <c r="N111" s="11" t="s">
        <v>290</v>
      </c>
      <c r="O111" s="20"/>
      <c r="P111" s="21"/>
      <c r="Q111" s="21"/>
      <c r="R111" s="21"/>
      <c r="S111" s="21"/>
      <c r="T111" s="7"/>
      <c r="U111" s="7"/>
      <c r="V111" s="7"/>
    </row>
    <row r="112" spans="1:22" x14ac:dyDescent="0.2">
      <c r="A112" s="7">
        <v>3306</v>
      </c>
      <c r="B112" s="7">
        <v>2016</v>
      </c>
      <c r="C112" s="27" t="s">
        <v>181</v>
      </c>
      <c r="D112" s="27" t="s">
        <v>165</v>
      </c>
      <c r="E112" s="8" t="s">
        <v>38</v>
      </c>
      <c r="F112" s="28" t="s">
        <v>39</v>
      </c>
      <c r="G112" s="8" t="s">
        <v>22</v>
      </c>
      <c r="H112" s="27" t="s">
        <v>181</v>
      </c>
      <c r="I112" s="9">
        <v>169176</v>
      </c>
      <c r="N112" s="14" t="s">
        <v>168</v>
      </c>
      <c r="O112" s="20"/>
      <c r="P112" s="21"/>
      <c r="Q112" s="21"/>
      <c r="R112" s="21"/>
      <c r="S112" s="21"/>
      <c r="T112" s="7"/>
      <c r="U112" s="7"/>
      <c r="V112" s="7"/>
    </row>
    <row r="113" spans="1:22" x14ac:dyDescent="0.2">
      <c r="C113" s="27"/>
      <c r="D113" s="27"/>
      <c r="E113" s="8"/>
      <c r="F113" s="28"/>
      <c r="G113" s="8"/>
      <c r="H113" s="27"/>
      <c r="J113" s="9">
        <f>SUM(I111:I112)</f>
        <v>-29780</v>
      </c>
      <c r="K113" s="9">
        <f>IF(J113&lt;0,$I$307,$I$308)</f>
        <v>1057.0898259174999</v>
      </c>
      <c r="L113" s="9">
        <f>IF(J113&gt;0,(J113*K113)/2000,0)</f>
        <v>0</v>
      </c>
      <c r="M113" s="9">
        <f>IF(J113&lt;0,(J113*K113)/2000,0)</f>
        <v>-15740.067507911572</v>
      </c>
      <c r="N113" s="14"/>
      <c r="O113" s="20"/>
      <c r="P113" s="21"/>
      <c r="Q113" s="21"/>
      <c r="R113" s="21"/>
      <c r="S113" s="21"/>
      <c r="T113" s="7"/>
      <c r="U113" s="7"/>
      <c r="V113" s="7"/>
    </row>
    <row r="114" spans="1:22" x14ac:dyDescent="0.2">
      <c r="A114" s="7">
        <v>3397</v>
      </c>
      <c r="B114" s="7">
        <v>2016</v>
      </c>
      <c r="C114" s="27" t="s">
        <v>70</v>
      </c>
      <c r="D114" s="27" t="s">
        <v>266</v>
      </c>
      <c r="E114" s="8" t="s">
        <v>38</v>
      </c>
      <c r="F114" s="28" t="s">
        <v>39</v>
      </c>
      <c r="G114" s="8" t="s">
        <v>22</v>
      </c>
      <c r="H114" s="27" t="s">
        <v>70</v>
      </c>
      <c r="I114" s="9">
        <v>-342611</v>
      </c>
      <c r="N114" s="11" t="s">
        <v>290</v>
      </c>
      <c r="O114" s="20"/>
      <c r="P114" s="21"/>
      <c r="Q114" s="21"/>
      <c r="R114" s="21"/>
      <c r="S114" s="21"/>
      <c r="T114" s="7"/>
      <c r="U114" s="7"/>
      <c r="V114" s="7"/>
    </row>
    <row r="115" spans="1:22" x14ac:dyDescent="0.2">
      <c r="A115" s="7">
        <v>3364</v>
      </c>
      <c r="B115" s="7">
        <v>2016</v>
      </c>
      <c r="C115" s="27" t="s">
        <v>70</v>
      </c>
      <c r="D115" s="27" t="s">
        <v>65</v>
      </c>
      <c r="E115" s="8" t="s">
        <v>38</v>
      </c>
      <c r="F115" s="28" t="s">
        <v>39</v>
      </c>
      <c r="G115" s="8" t="s">
        <v>22</v>
      </c>
      <c r="H115" s="27" t="s">
        <v>70</v>
      </c>
      <c r="I115" s="9">
        <v>200</v>
      </c>
      <c r="N115" s="14" t="s">
        <v>67</v>
      </c>
      <c r="O115" s="20"/>
      <c r="P115" s="21"/>
      <c r="Q115" s="21"/>
      <c r="R115" s="21"/>
      <c r="S115" s="21"/>
      <c r="T115" s="7"/>
      <c r="U115" s="7"/>
      <c r="V115" s="7"/>
    </row>
    <row r="116" spans="1:22" x14ac:dyDescent="0.2">
      <c r="A116" s="7">
        <v>3307</v>
      </c>
      <c r="B116" s="7">
        <v>2016</v>
      </c>
      <c r="C116" s="27" t="s">
        <v>70</v>
      </c>
      <c r="D116" s="27" t="s">
        <v>165</v>
      </c>
      <c r="E116" s="8" t="s">
        <v>38</v>
      </c>
      <c r="F116" s="28" t="s">
        <v>39</v>
      </c>
      <c r="G116" s="8" t="s">
        <v>22</v>
      </c>
      <c r="H116" s="27" t="s">
        <v>70</v>
      </c>
      <c r="I116" s="9">
        <v>812939</v>
      </c>
      <c r="N116" s="14" t="s">
        <v>168</v>
      </c>
      <c r="O116" s="20"/>
      <c r="P116" s="21"/>
      <c r="Q116" s="21"/>
      <c r="R116" s="21"/>
      <c r="S116" s="21"/>
      <c r="T116" s="7"/>
      <c r="U116" s="7"/>
      <c r="V116" s="7"/>
    </row>
    <row r="117" spans="1:22" x14ac:dyDescent="0.2">
      <c r="C117" s="27"/>
      <c r="D117" s="27"/>
      <c r="E117" s="8"/>
      <c r="F117" s="28"/>
      <c r="G117" s="8"/>
      <c r="H117" s="27"/>
      <c r="J117" s="9">
        <f>SUM(I114:I116)</f>
        <v>470528</v>
      </c>
      <c r="K117" s="9">
        <f>IF(J117&lt;0,$I$307,$I$308)</f>
        <v>1001.857310365237</v>
      </c>
      <c r="L117" s="9">
        <f>IF(J117&gt;0,(J117*K117)/2000,0)</f>
        <v>235700.95826576714</v>
      </c>
      <c r="M117" s="9">
        <f>IF(J117&lt;0,(J117*K117)/2000,0)</f>
        <v>0</v>
      </c>
      <c r="N117" s="14"/>
      <c r="O117" s="20"/>
      <c r="P117" s="21"/>
      <c r="Q117" s="21"/>
      <c r="R117" s="21"/>
      <c r="S117" s="21"/>
      <c r="T117" s="7"/>
      <c r="U117" s="7"/>
      <c r="V117" s="7"/>
    </row>
    <row r="118" spans="1:22" x14ac:dyDescent="0.2">
      <c r="A118" s="7">
        <v>3398</v>
      </c>
      <c r="B118" s="7">
        <v>2016</v>
      </c>
      <c r="C118" s="27" t="s">
        <v>183</v>
      </c>
      <c r="D118" s="27" t="s">
        <v>266</v>
      </c>
      <c r="E118" s="8" t="s">
        <v>38</v>
      </c>
      <c r="F118" s="28" t="s">
        <v>39</v>
      </c>
      <c r="G118" s="8" t="s">
        <v>22</v>
      </c>
      <c r="H118" s="27" t="s">
        <v>183</v>
      </c>
      <c r="I118" s="9">
        <v>-4</v>
      </c>
      <c r="N118" s="11" t="s">
        <v>290</v>
      </c>
      <c r="O118" s="20"/>
      <c r="P118" s="21"/>
      <c r="Q118" s="21"/>
      <c r="R118" s="21"/>
      <c r="S118" s="21"/>
      <c r="T118" s="7"/>
      <c r="U118" s="7"/>
      <c r="V118" s="7"/>
    </row>
    <row r="119" spans="1:22" x14ac:dyDescent="0.2">
      <c r="A119" s="7">
        <v>3308</v>
      </c>
      <c r="B119" s="7">
        <v>2016</v>
      </c>
      <c r="C119" s="27" t="s">
        <v>183</v>
      </c>
      <c r="D119" s="27" t="s">
        <v>165</v>
      </c>
      <c r="E119" s="8" t="s">
        <v>38</v>
      </c>
      <c r="F119" s="28" t="s">
        <v>39</v>
      </c>
      <c r="G119" s="8" t="s">
        <v>22</v>
      </c>
      <c r="H119" s="27" t="s">
        <v>183</v>
      </c>
      <c r="I119" s="9">
        <v>62409</v>
      </c>
      <c r="N119" s="14" t="s">
        <v>168</v>
      </c>
      <c r="O119" s="20"/>
      <c r="P119" s="21"/>
      <c r="Q119" s="21"/>
      <c r="R119" s="21"/>
      <c r="S119" s="21"/>
      <c r="T119" s="7"/>
      <c r="U119" s="7"/>
      <c r="V119" s="7"/>
    </row>
    <row r="120" spans="1:22" x14ac:dyDescent="0.2">
      <c r="C120" s="27"/>
      <c r="D120" s="27"/>
      <c r="E120" s="8"/>
      <c r="F120" s="28"/>
      <c r="G120" s="8"/>
      <c r="H120" s="27"/>
      <c r="J120" s="9">
        <f>SUM(I118:I119)</f>
        <v>62405</v>
      </c>
      <c r="K120" s="9">
        <f>IF(J120&lt;0,$I$307,$I$308)</f>
        <v>1001.857310365237</v>
      </c>
      <c r="L120" s="9">
        <f>IF(J120&gt;0,(J120*K120)/2000,0)</f>
        <v>31260.452726671308</v>
      </c>
      <c r="M120" s="9">
        <f>IF(J120&lt;0,(J120*K120)/2000,0)</f>
        <v>0</v>
      </c>
      <c r="N120" s="14"/>
      <c r="O120" s="20"/>
      <c r="P120" s="21"/>
      <c r="Q120" s="21"/>
      <c r="R120" s="21"/>
      <c r="S120" s="21"/>
      <c r="T120" s="7"/>
      <c r="U120" s="7"/>
      <c r="V120" s="7"/>
    </row>
    <row r="121" spans="1:22" x14ac:dyDescent="0.2">
      <c r="A121" s="7">
        <v>3399</v>
      </c>
      <c r="B121" s="7">
        <v>2016</v>
      </c>
      <c r="C121" s="27" t="s">
        <v>85</v>
      </c>
      <c r="D121" s="27" t="s">
        <v>266</v>
      </c>
      <c r="E121" s="8" t="s">
        <v>38</v>
      </c>
      <c r="F121" s="28" t="s">
        <v>39</v>
      </c>
      <c r="G121" s="8" t="s">
        <v>22</v>
      </c>
      <c r="H121" s="27" t="s">
        <v>85</v>
      </c>
      <c r="I121" s="9">
        <v>-1101646</v>
      </c>
      <c r="N121" s="11" t="s">
        <v>290</v>
      </c>
      <c r="O121" s="20"/>
      <c r="P121" s="21"/>
      <c r="Q121" s="21"/>
      <c r="R121" s="21"/>
      <c r="S121" s="21"/>
      <c r="T121" s="7"/>
      <c r="U121" s="7"/>
      <c r="V121" s="7"/>
    </row>
    <row r="122" spans="1:22" x14ac:dyDescent="0.2">
      <c r="A122" s="7">
        <v>3309</v>
      </c>
      <c r="B122" s="7">
        <v>2016</v>
      </c>
      <c r="C122" s="27" t="s">
        <v>85</v>
      </c>
      <c r="D122" s="27" t="s">
        <v>165</v>
      </c>
      <c r="E122" s="8" t="s">
        <v>38</v>
      </c>
      <c r="F122" s="28" t="s">
        <v>39</v>
      </c>
      <c r="G122" s="8" t="s">
        <v>22</v>
      </c>
      <c r="H122" s="27" t="s">
        <v>85</v>
      </c>
      <c r="I122" s="9">
        <v>1224171</v>
      </c>
      <c r="N122" s="14" t="s">
        <v>168</v>
      </c>
      <c r="O122" s="20"/>
      <c r="P122" s="21"/>
      <c r="Q122" s="21"/>
      <c r="R122" s="21"/>
      <c r="S122" s="21"/>
      <c r="T122" s="7"/>
      <c r="U122" s="7"/>
      <c r="V122" s="7"/>
    </row>
    <row r="123" spans="1:22" x14ac:dyDescent="0.2">
      <c r="C123" s="27"/>
      <c r="D123" s="27"/>
      <c r="E123" s="8"/>
      <c r="F123" s="28"/>
      <c r="G123" s="8"/>
      <c r="H123" s="27"/>
      <c r="J123" s="9">
        <f>SUM(I121:I122)</f>
        <v>122525</v>
      </c>
      <c r="K123" s="9">
        <f>IF(J123&lt;0,$I$307,$I$308)</f>
        <v>1001.857310365237</v>
      </c>
      <c r="L123" s="9">
        <f>IF(J123&gt;0,(J123*K123)/2000,0)</f>
        <v>61376.283476250333</v>
      </c>
      <c r="M123" s="9">
        <f>IF(J123&lt;0,(J123*K123)/2000,0)</f>
        <v>0</v>
      </c>
      <c r="N123" s="14"/>
      <c r="O123" s="20"/>
      <c r="P123" s="21"/>
      <c r="Q123" s="21"/>
      <c r="R123" s="21"/>
      <c r="S123" s="21"/>
      <c r="T123" s="7"/>
      <c r="U123" s="7"/>
      <c r="V123" s="7"/>
    </row>
    <row r="124" spans="1:22" x14ac:dyDescent="0.2">
      <c r="A124" s="7">
        <v>3400</v>
      </c>
      <c r="B124" s="7">
        <v>2016</v>
      </c>
      <c r="C124" s="27" t="s">
        <v>188</v>
      </c>
      <c r="D124" s="27" t="s">
        <v>266</v>
      </c>
      <c r="E124" s="8" t="s">
        <v>38</v>
      </c>
      <c r="F124" s="28" t="s">
        <v>39</v>
      </c>
      <c r="G124" s="8" t="s">
        <v>22</v>
      </c>
      <c r="H124" s="27" t="s">
        <v>188</v>
      </c>
      <c r="I124" s="9">
        <v>-8175</v>
      </c>
      <c r="N124" s="11" t="s">
        <v>290</v>
      </c>
      <c r="O124" s="20"/>
      <c r="P124" s="21"/>
      <c r="Q124" s="21"/>
      <c r="R124" s="21"/>
      <c r="S124" s="21"/>
      <c r="T124" s="7"/>
      <c r="U124" s="7"/>
      <c r="V124" s="7"/>
    </row>
    <row r="125" spans="1:22" x14ac:dyDescent="0.2">
      <c r="A125" s="7">
        <v>3310</v>
      </c>
      <c r="B125" s="7">
        <v>2016</v>
      </c>
      <c r="C125" s="27" t="s">
        <v>188</v>
      </c>
      <c r="D125" s="27" t="s">
        <v>165</v>
      </c>
      <c r="E125" s="8" t="s">
        <v>38</v>
      </c>
      <c r="F125" s="28" t="s">
        <v>39</v>
      </c>
      <c r="G125" s="8" t="s">
        <v>22</v>
      </c>
      <c r="H125" s="27" t="s">
        <v>188</v>
      </c>
      <c r="I125" s="9">
        <v>8332</v>
      </c>
      <c r="N125" s="14" t="s">
        <v>168</v>
      </c>
      <c r="O125" s="20"/>
      <c r="P125" s="21"/>
      <c r="Q125" s="21"/>
      <c r="R125" s="21"/>
      <c r="S125" s="21"/>
      <c r="T125" s="7"/>
      <c r="U125" s="7"/>
      <c r="V125" s="7"/>
    </row>
    <row r="126" spans="1:22" x14ac:dyDescent="0.2">
      <c r="C126" s="27"/>
      <c r="D126" s="27"/>
      <c r="E126" s="8"/>
      <c r="F126" s="28"/>
      <c r="G126" s="8"/>
      <c r="H126" s="27"/>
      <c r="J126" s="9">
        <f>SUM(I124:I125)</f>
        <v>157</v>
      </c>
      <c r="K126" s="9">
        <f>IF(J126&lt;0,$I$307,$I$308)</f>
        <v>1001.857310365237</v>
      </c>
      <c r="L126" s="9">
        <f>IF(J126&gt;0,(J126*K126)/2000,0)</f>
        <v>78.645798863671104</v>
      </c>
      <c r="M126" s="9">
        <f>IF(J126&lt;0,(J126*K126)/2000,0)</f>
        <v>0</v>
      </c>
      <c r="N126" s="14"/>
      <c r="O126" s="20"/>
      <c r="P126" s="21"/>
      <c r="Q126" s="21"/>
      <c r="R126" s="21"/>
      <c r="S126" s="21"/>
      <c r="T126" s="7"/>
      <c r="U126" s="7"/>
      <c r="V126" s="7"/>
    </row>
    <row r="127" spans="1:22" x14ac:dyDescent="0.2">
      <c r="A127" s="7">
        <v>3401</v>
      </c>
      <c r="B127" s="7">
        <v>2016</v>
      </c>
      <c r="C127" s="27" t="s">
        <v>189</v>
      </c>
      <c r="D127" s="27" t="s">
        <v>266</v>
      </c>
      <c r="E127" s="8" t="s">
        <v>38</v>
      </c>
      <c r="F127" s="28" t="s">
        <v>39</v>
      </c>
      <c r="G127" s="8" t="s">
        <v>22</v>
      </c>
      <c r="H127" s="27" t="s">
        <v>189</v>
      </c>
      <c r="I127" s="9">
        <v>-3423</v>
      </c>
      <c r="N127" s="11" t="s">
        <v>290</v>
      </c>
      <c r="O127" s="20"/>
      <c r="P127" s="21"/>
      <c r="Q127" s="21"/>
      <c r="R127" s="21"/>
      <c r="S127" s="21"/>
      <c r="T127" s="7"/>
      <c r="U127" s="7"/>
      <c r="V127" s="7"/>
    </row>
    <row r="128" spans="1:22" x14ac:dyDescent="0.2">
      <c r="A128" s="7">
        <v>3311</v>
      </c>
      <c r="B128" s="7">
        <v>2016</v>
      </c>
      <c r="C128" s="27" t="s">
        <v>189</v>
      </c>
      <c r="D128" s="27" t="s">
        <v>165</v>
      </c>
      <c r="E128" s="8" t="s">
        <v>38</v>
      </c>
      <c r="F128" s="28" t="s">
        <v>39</v>
      </c>
      <c r="G128" s="8" t="s">
        <v>22</v>
      </c>
      <c r="H128" s="27" t="s">
        <v>189</v>
      </c>
      <c r="I128" s="9">
        <v>4432</v>
      </c>
      <c r="N128" s="14" t="s">
        <v>168</v>
      </c>
      <c r="O128" s="20"/>
      <c r="P128" s="21"/>
      <c r="Q128" s="21"/>
      <c r="R128" s="21"/>
      <c r="S128" s="21"/>
      <c r="T128" s="7"/>
      <c r="U128" s="7"/>
      <c r="V128" s="7"/>
    </row>
    <row r="129" spans="1:22" x14ac:dyDescent="0.2">
      <c r="C129" s="27"/>
      <c r="D129" s="27"/>
      <c r="E129" s="8"/>
      <c r="F129" s="28"/>
      <c r="G129" s="8"/>
      <c r="H129" s="27"/>
      <c r="J129" s="9">
        <f>SUM(I127:I128)</f>
        <v>1009</v>
      </c>
      <c r="K129" s="9">
        <f>IF(J129&lt;0,$I$307,$I$308)</f>
        <v>1001.857310365237</v>
      </c>
      <c r="L129" s="9">
        <f>IF(J129&gt;0,(J129*K129)/2000,0)</f>
        <v>505.4370130792621</v>
      </c>
      <c r="M129" s="9">
        <f>IF(J129&lt;0,(J129*K129)/2000,0)</f>
        <v>0</v>
      </c>
      <c r="N129" s="14"/>
      <c r="O129" s="20"/>
      <c r="P129" s="21"/>
      <c r="Q129" s="21"/>
      <c r="R129" s="21"/>
      <c r="S129" s="21"/>
      <c r="T129" s="7"/>
      <c r="U129" s="7"/>
      <c r="V129" s="7"/>
    </row>
    <row r="130" spans="1:22" x14ac:dyDescent="0.2">
      <c r="A130" s="7">
        <v>3348</v>
      </c>
      <c r="B130" s="7">
        <v>2016</v>
      </c>
      <c r="C130" s="27" t="s">
        <v>280</v>
      </c>
      <c r="D130" s="27" t="s">
        <v>277</v>
      </c>
      <c r="E130" s="8" t="s">
        <v>38</v>
      </c>
      <c r="F130" s="28" t="s">
        <v>39</v>
      </c>
      <c r="G130" s="8" t="s">
        <v>22</v>
      </c>
      <c r="H130" s="27" t="s">
        <v>280</v>
      </c>
      <c r="I130" s="9">
        <v>-22440.600999999999</v>
      </c>
      <c r="J130" s="9">
        <f>I130</f>
        <v>-22440.600999999999</v>
      </c>
      <c r="K130" s="9">
        <f>IF(J130&lt;0,$I$307,$I$308)</f>
        <v>1057.0898259174999</v>
      </c>
      <c r="L130" s="9">
        <f>IF(J130&gt;0,(J130*K130)/2000,0)</f>
        <v>0</v>
      </c>
      <c r="M130" s="9">
        <f>IF(J130&lt;0,(J130*K130)/2000,0)</f>
        <v>-11860.865502287035</v>
      </c>
      <c r="N130" s="11" t="s">
        <v>278</v>
      </c>
      <c r="O130" s="20"/>
      <c r="P130" s="21"/>
      <c r="Q130" s="21"/>
      <c r="R130" s="21"/>
      <c r="S130" s="21"/>
      <c r="T130" s="7"/>
      <c r="U130" s="7"/>
      <c r="V130" s="7"/>
    </row>
    <row r="131" spans="1:22" x14ac:dyDescent="0.2">
      <c r="C131" s="27"/>
      <c r="D131" s="27"/>
      <c r="E131" s="8"/>
      <c r="F131" s="28"/>
      <c r="G131" s="8"/>
      <c r="H131" s="27"/>
      <c r="N131" s="11"/>
      <c r="O131" s="20"/>
      <c r="P131" s="21"/>
      <c r="Q131" s="21"/>
      <c r="R131" s="21"/>
      <c r="S131" s="21"/>
      <c r="T131" s="7"/>
      <c r="U131" s="7"/>
      <c r="V131" s="7"/>
    </row>
    <row r="132" spans="1:22" x14ac:dyDescent="0.2">
      <c r="A132" s="7">
        <v>3402</v>
      </c>
      <c r="B132" s="7">
        <v>2016</v>
      </c>
      <c r="C132" s="27" t="s">
        <v>190</v>
      </c>
      <c r="D132" s="27" t="s">
        <v>266</v>
      </c>
      <c r="E132" s="8" t="s">
        <v>38</v>
      </c>
      <c r="F132" s="28" t="s">
        <v>39</v>
      </c>
      <c r="G132" s="8" t="s">
        <v>22</v>
      </c>
      <c r="H132" s="27" t="s">
        <v>190</v>
      </c>
      <c r="I132" s="9">
        <v>-10425</v>
      </c>
      <c r="N132" s="11" t="s">
        <v>290</v>
      </c>
      <c r="O132" s="20"/>
      <c r="P132" s="21"/>
      <c r="Q132" s="21"/>
      <c r="R132" s="21"/>
      <c r="S132" s="21"/>
      <c r="T132" s="7"/>
      <c r="U132" s="7"/>
      <c r="V132" s="7"/>
    </row>
    <row r="133" spans="1:22" x14ac:dyDescent="0.2">
      <c r="A133" s="7">
        <v>3312</v>
      </c>
      <c r="B133" s="7">
        <v>2016</v>
      </c>
      <c r="C133" s="27" t="s">
        <v>190</v>
      </c>
      <c r="D133" s="27" t="s">
        <v>165</v>
      </c>
      <c r="E133" s="8" t="s">
        <v>38</v>
      </c>
      <c r="F133" s="28" t="s">
        <v>39</v>
      </c>
      <c r="G133" s="8" t="s">
        <v>22</v>
      </c>
      <c r="H133" s="27" t="s">
        <v>190</v>
      </c>
      <c r="I133" s="9">
        <v>6600</v>
      </c>
      <c r="N133" s="14" t="s">
        <v>168</v>
      </c>
      <c r="O133" s="20"/>
      <c r="P133" s="21"/>
      <c r="Q133" s="21"/>
      <c r="R133" s="21"/>
      <c r="S133" s="21"/>
      <c r="T133" s="7"/>
      <c r="U133" s="7"/>
      <c r="V133" s="7"/>
    </row>
    <row r="134" spans="1:22" x14ac:dyDescent="0.2">
      <c r="C134" s="27"/>
      <c r="D134" s="27"/>
      <c r="E134" s="8"/>
      <c r="F134" s="28"/>
      <c r="G134" s="8"/>
      <c r="H134" s="27"/>
      <c r="J134" s="9">
        <f>SUM(I132:I133)</f>
        <v>-3825</v>
      </c>
      <c r="K134" s="9">
        <f>IF(J134&lt;0,$I$307,$I$308)</f>
        <v>1057.0898259174999</v>
      </c>
      <c r="L134" s="9">
        <f>IF(J134&gt;0,(J134*K134)/2000,0)</f>
        <v>0</v>
      </c>
      <c r="M134" s="9">
        <f>IF(J134&lt;0,(J134*K134)/2000,0)</f>
        <v>-2021.6842920672186</v>
      </c>
      <c r="N134" s="14"/>
      <c r="O134" s="20"/>
      <c r="P134" s="21"/>
      <c r="Q134" s="21"/>
      <c r="R134" s="21"/>
      <c r="S134" s="21"/>
      <c r="T134" s="7"/>
      <c r="U134" s="7"/>
      <c r="V134" s="7"/>
    </row>
    <row r="135" spans="1:22" x14ac:dyDescent="0.2">
      <c r="A135" s="7">
        <v>3403</v>
      </c>
      <c r="B135" s="7">
        <v>2016</v>
      </c>
      <c r="C135" s="27" t="s">
        <v>71</v>
      </c>
      <c r="D135" s="27" t="s">
        <v>266</v>
      </c>
      <c r="E135" s="8" t="s">
        <v>38</v>
      </c>
      <c r="F135" s="28" t="s">
        <v>39</v>
      </c>
      <c r="G135" s="8" t="s">
        <v>22</v>
      </c>
      <c r="H135" s="27" t="s">
        <v>71</v>
      </c>
      <c r="I135" s="9">
        <v>-7</v>
      </c>
      <c r="J135" s="9">
        <f>I135</f>
        <v>-7</v>
      </c>
      <c r="K135" s="9">
        <f>IF(J135&lt;0,$I$307,$I$308)</f>
        <v>1057.0898259174999</v>
      </c>
      <c r="L135" s="9">
        <f>IF(J135&gt;0,(J135*K135)/2000,0)</f>
        <v>0</v>
      </c>
      <c r="M135" s="9">
        <f>IF(J135&lt;0,(J135*K135)/2000,0)</f>
        <v>-3.6998143907112495</v>
      </c>
      <c r="N135" s="11" t="s">
        <v>290</v>
      </c>
      <c r="O135" s="20"/>
      <c r="P135" s="21"/>
      <c r="Q135" s="21"/>
      <c r="R135" s="21"/>
      <c r="S135" s="21"/>
      <c r="T135" s="7"/>
      <c r="U135" s="7"/>
      <c r="V135" s="7"/>
    </row>
    <row r="136" spans="1:22" x14ac:dyDescent="0.2">
      <c r="C136" s="27"/>
      <c r="D136" s="27"/>
      <c r="E136" s="8"/>
      <c r="F136" s="28"/>
      <c r="G136" s="8"/>
      <c r="H136" s="27"/>
      <c r="N136" s="11"/>
      <c r="O136" s="20"/>
      <c r="P136" s="21"/>
      <c r="Q136" s="21"/>
      <c r="R136" s="21"/>
      <c r="S136" s="21"/>
      <c r="T136" s="7"/>
      <c r="U136" s="7"/>
      <c r="V136" s="7"/>
    </row>
    <row r="137" spans="1:22" x14ac:dyDescent="0.2">
      <c r="A137" s="7">
        <v>3404</v>
      </c>
      <c r="B137" s="7">
        <v>2016</v>
      </c>
      <c r="C137" s="27" t="s">
        <v>192</v>
      </c>
      <c r="D137" s="27" t="s">
        <v>266</v>
      </c>
      <c r="E137" s="8" t="s">
        <v>38</v>
      </c>
      <c r="F137" s="28" t="s">
        <v>39</v>
      </c>
      <c r="G137" s="8" t="s">
        <v>22</v>
      </c>
      <c r="H137" s="27" t="s">
        <v>192</v>
      </c>
      <c r="I137" s="9">
        <v>-2142</v>
      </c>
      <c r="N137" s="11" t="s">
        <v>290</v>
      </c>
      <c r="O137" s="20"/>
      <c r="P137" s="21"/>
      <c r="Q137" s="21"/>
      <c r="R137" s="21"/>
      <c r="S137" s="21"/>
      <c r="T137" s="7"/>
      <c r="U137" s="7"/>
      <c r="V137" s="7"/>
    </row>
    <row r="138" spans="1:22" x14ac:dyDescent="0.2">
      <c r="A138" s="7">
        <v>3313</v>
      </c>
      <c r="B138" s="7">
        <v>2016</v>
      </c>
      <c r="C138" s="27" t="s">
        <v>192</v>
      </c>
      <c r="D138" s="27" t="s">
        <v>165</v>
      </c>
      <c r="E138" s="8" t="s">
        <v>38</v>
      </c>
      <c r="F138" s="28" t="s">
        <v>39</v>
      </c>
      <c r="G138" s="8" t="s">
        <v>22</v>
      </c>
      <c r="H138" s="27" t="s">
        <v>192</v>
      </c>
      <c r="I138" s="9">
        <v>500</v>
      </c>
      <c r="N138" s="14" t="s">
        <v>168</v>
      </c>
      <c r="O138" s="20"/>
      <c r="P138" s="21"/>
      <c r="Q138" s="21"/>
      <c r="R138" s="21"/>
      <c r="S138" s="21"/>
      <c r="T138" s="7"/>
      <c r="U138" s="7"/>
      <c r="V138" s="7"/>
    </row>
    <row r="139" spans="1:22" x14ac:dyDescent="0.2">
      <c r="C139" s="27"/>
      <c r="D139" s="27"/>
      <c r="E139" s="8"/>
      <c r="F139" s="28"/>
      <c r="G139" s="8"/>
      <c r="H139" s="27"/>
      <c r="J139" s="9">
        <f>SUM(I137:I138)</f>
        <v>-1642</v>
      </c>
      <c r="K139" s="9">
        <f>IF(J139&lt;0,$I$307,$I$308)</f>
        <v>1057.0898259174999</v>
      </c>
      <c r="L139" s="9">
        <f>IF(J139&gt;0,(J139*K139)/2000,0)</f>
        <v>0</v>
      </c>
      <c r="M139" s="9">
        <f>IF(J139&lt;0,(J139*K139)/2000,0)</f>
        <v>-867.87074707826741</v>
      </c>
      <c r="N139" s="14"/>
      <c r="O139" s="20"/>
      <c r="P139" s="21"/>
      <c r="Q139" s="21"/>
      <c r="R139" s="21"/>
      <c r="S139" s="21"/>
      <c r="T139" s="7"/>
      <c r="U139" s="7"/>
      <c r="V139" s="7"/>
    </row>
    <row r="140" spans="1:22" x14ac:dyDescent="0.2">
      <c r="A140" s="7">
        <v>3366</v>
      </c>
      <c r="B140" s="7">
        <v>2016</v>
      </c>
      <c r="C140" s="27" t="s">
        <v>72</v>
      </c>
      <c r="D140" s="27" t="s">
        <v>84</v>
      </c>
      <c r="E140" s="8" t="s">
        <v>38</v>
      </c>
      <c r="F140" s="28" t="s">
        <v>39</v>
      </c>
      <c r="G140" s="8" t="s">
        <v>22</v>
      </c>
      <c r="H140" s="27" t="s">
        <v>72</v>
      </c>
      <c r="I140" s="9">
        <v>18141.771000000001</v>
      </c>
      <c r="J140" s="9">
        <f>I140</f>
        <v>18141.771000000001</v>
      </c>
      <c r="K140" s="9">
        <f>IF(J140&lt;0,$I$307,$I$308)</f>
        <v>1001.857310365237</v>
      </c>
      <c r="L140" s="9">
        <f>IF(J140&gt;0,(J140*K140)/2000,0)</f>
        <v>9087.7329496610273</v>
      </c>
      <c r="M140" s="9">
        <f>IF(J140&lt;0,(J140*K140)/2000,0)</f>
        <v>0</v>
      </c>
      <c r="N140" s="14" t="s">
        <v>87</v>
      </c>
      <c r="O140" s="20"/>
      <c r="P140" s="21"/>
      <c r="Q140" s="21"/>
      <c r="R140" s="21"/>
      <c r="S140" s="21"/>
      <c r="T140" s="7"/>
      <c r="U140" s="7"/>
      <c r="V140" s="7"/>
    </row>
    <row r="141" spans="1:22" x14ac:dyDescent="0.2">
      <c r="C141" s="27"/>
      <c r="D141" s="27"/>
      <c r="E141" s="8"/>
      <c r="F141" s="28"/>
      <c r="G141" s="8"/>
      <c r="H141" s="27"/>
      <c r="N141" s="14"/>
      <c r="O141" s="20"/>
      <c r="P141" s="21"/>
      <c r="Q141" s="21"/>
      <c r="R141" s="21"/>
      <c r="S141" s="21"/>
      <c r="T141" s="7"/>
      <c r="U141" s="7"/>
      <c r="V141" s="7"/>
    </row>
    <row r="142" spans="1:22" x14ac:dyDescent="0.2">
      <c r="A142" s="7">
        <v>3405</v>
      </c>
      <c r="B142" s="7">
        <v>2016</v>
      </c>
      <c r="C142" s="27" t="s">
        <v>73</v>
      </c>
      <c r="D142" s="27" t="s">
        <v>266</v>
      </c>
      <c r="E142" s="8" t="s">
        <v>38</v>
      </c>
      <c r="F142" s="28" t="s">
        <v>39</v>
      </c>
      <c r="G142" s="8" t="s">
        <v>22</v>
      </c>
      <c r="H142" s="27" t="s">
        <v>73</v>
      </c>
      <c r="I142" s="9">
        <v>-1946</v>
      </c>
      <c r="N142" s="11" t="s">
        <v>290</v>
      </c>
      <c r="O142" s="20"/>
      <c r="P142" s="21"/>
      <c r="Q142" s="21"/>
      <c r="R142" s="21"/>
      <c r="S142" s="21"/>
      <c r="T142" s="7"/>
      <c r="U142" s="7"/>
      <c r="V142" s="7"/>
    </row>
    <row r="143" spans="1:22" x14ac:dyDescent="0.2">
      <c r="A143" s="7">
        <v>3314</v>
      </c>
      <c r="B143" s="7">
        <v>2016</v>
      </c>
      <c r="C143" s="27" t="s">
        <v>73</v>
      </c>
      <c r="D143" s="27" t="s">
        <v>165</v>
      </c>
      <c r="E143" s="8" t="s">
        <v>38</v>
      </c>
      <c r="F143" s="28" t="s">
        <v>39</v>
      </c>
      <c r="G143" s="8" t="s">
        <v>22</v>
      </c>
      <c r="H143" s="27" t="s">
        <v>73</v>
      </c>
      <c r="I143" s="9">
        <v>281095</v>
      </c>
      <c r="N143" s="14" t="s">
        <v>168</v>
      </c>
      <c r="O143" s="20"/>
      <c r="P143" s="21"/>
      <c r="Q143" s="21"/>
      <c r="R143" s="21"/>
      <c r="S143" s="21"/>
      <c r="T143" s="7"/>
      <c r="U143" s="7"/>
      <c r="V143" s="7"/>
    </row>
    <row r="144" spans="1:22" x14ac:dyDescent="0.2">
      <c r="C144" s="27"/>
      <c r="D144" s="27"/>
      <c r="E144" s="8"/>
      <c r="F144" s="28"/>
      <c r="G144" s="8"/>
      <c r="H144" s="27"/>
      <c r="J144" s="9">
        <f>SUM(I142:I143)</f>
        <v>279149</v>
      </c>
      <c r="K144" s="9">
        <f>IF(J144&lt;0,$I$307,$I$308)</f>
        <v>1001.857310365237</v>
      </c>
      <c r="L144" s="9">
        <f>IF(J144&gt;0,(J144*K144)/2000,0)</f>
        <v>139833.73316557278</v>
      </c>
      <c r="M144" s="9">
        <f>IF(J144&lt;0,(J144*K144)/2000,0)</f>
        <v>0</v>
      </c>
      <c r="N144" s="14"/>
      <c r="O144" s="20"/>
      <c r="P144" s="21"/>
      <c r="Q144" s="21"/>
      <c r="R144" s="21"/>
      <c r="S144" s="21"/>
      <c r="T144" s="7"/>
      <c r="U144" s="7"/>
      <c r="V144" s="7"/>
    </row>
    <row r="145" spans="1:22" x14ac:dyDescent="0.2">
      <c r="A145" s="7">
        <v>3406</v>
      </c>
      <c r="B145" s="7">
        <v>2016</v>
      </c>
      <c r="C145" s="27" t="s">
        <v>196</v>
      </c>
      <c r="D145" s="27" t="s">
        <v>266</v>
      </c>
      <c r="E145" s="8" t="s">
        <v>38</v>
      </c>
      <c r="F145" s="28" t="s">
        <v>39</v>
      </c>
      <c r="G145" s="8" t="s">
        <v>22</v>
      </c>
      <c r="H145" s="27" t="s">
        <v>196</v>
      </c>
      <c r="I145" s="9">
        <v>-579047</v>
      </c>
      <c r="N145" s="11" t="s">
        <v>290</v>
      </c>
      <c r="O145" s="20"/>
      <c r="P145" s="21"/>
      <c r="Q145" s="21"/>
      <c r="R145" s="21"/>
      <c r="S145" s="21"/>
      <c r="T145" s="7"/>
      <c r="U145" s="7"/>
      <c r="V145" s="7"/>
    </row>
    <row r="146" spans="1:22" x14ac:dyDescent="0.2">
      <c r="A146" s="7">
        <v>3375</v>
      </c>
      <c r="B146" s="7">
        <v>2016</v>
      </c>
      <c r="C146" s="27" t="s">
        <v>196</v>
      </c>
      <c r="D146" s="27" t="s">
        <v>284</v>
      </c>
      <c r="E146" s="8" t="s">
        <v>38</v>
      </c>
      <c r="F146" s="28" t="s">
        <v>39</v>
      </c>
      <c r="G146" s="8" t="s">
        <v>22</v>
      </c>
      <c r="H146" s="27" t="s">
        <v>196</v>
      </c>
      <c r="I146" s="9">
        <v>-191676</v>
      </c>
      <c r="N146" s="11" t="s">
        <v>285</v>
      </c>
      <c r="O146" s="20"/>
      <c r="P146" s="21"/>
      <c r="Q146" s="21"/>
      <c r="R146" s="21"/>
      <c r="S146" s="21"/>
      <c r="T146" s="7"/>
      <c r="U146" s="7"/>
      <c r="V146" s="7"/>
    </row>
    <row r="147" spans="1:22" x14ac:dyDescent="0.2">
      <c r="A147" s="7">
        <v>3315</v>
      </c>
      <c r="B147" s="7">
        <v>2016</v>
      </c>
      <c r="C147" s="27" t="s">
        <v>196</v>
      </c>
      <c r="D147" s="27" t="s">
        <v>165</v>
      </c>
      <c r="E147" s="8" t="s">
        <v>38</v>
      </c>
      <c r="F147" s="28" t="s">
        <v>39</v>
      </c>
      <c r="G147" s="8" t="s">
        <v>22</v>
      </c>
      <c r="H147" s="27" t="s">
        <v>196</v>
      </c>
      <c r="I147" s="9">
        <v>483150</v>
      </c>
      <c r="N147" s="14" t="s">
        <v>168</v>
      </c>
      <c r="O147" s="20"/>
      <c r="P147" s="21"/>
      <c r="Q147" s="21"/>
      <c r="R147" s="21"/>
      <c r="S147" s="21"/>
      <c r="T147" s="7"/>
      <c r="U147" s="7"/>
      <c r="V147" s="7"/>
    </row>
    <row r="148" spans="1:22" x14ac:dyDescent="0.2">
      <c r="C148" s="27"/>
      <c r="D148" s="27"/>
      <c r="E148" s="8"/>
      <c r="F148" s="28"/>
      <c r="G148" s="8"/>
      <c r="H148" s="27"/>
      <c r="J148" s="9">
        <f>SUM(I145:I147)</f>
        <v>-287573</v>
      </c>
      <c r="K148" s="9">
        <f>IF(J148&lt;0,$I$307,$I$308)</f>
        <v>1057.0898259174999</v>
      </c>
      <c r="L148" s="9">
        <f>IF(J148&gt;0,(J148*K148)/2000,0)</f>
        <v>0</v>
      </c>
      <c r="M148" s="9">
        <f>IF(J148&lt;0,(J148*K148)/2000,0)</f>
        <v>-151995.24625428658</v>
      </c>
      <c r="N148" s="14"/>
      <c r="O148" s="20"/>
      <c r="P148" s="21"/>
      <c r="Q148" s="21"/>
      <c r="R148" s="21"/>
      <c r="S148" s="21"/>
      <c r="T148" s="7"/>
      <c r="U148" s="7"/>
      <c r="V148" s="7"/>
    </row>
    <row r="149" spans="1:22" x14ac:dyDescent="0.2">
      <c r="A149" s="7">
        <v>3438</v>
      </c>
      <c r="B149" s="7">
        <v>2016</v>
      </c>
      <c r="C149" s="27" t="s">
        <v>40</v>
      </c>
      <c r="D149" s="27" t="s">
        <v>291</v>
      </c>
      <c r="E149" s="8" t="s">
        <v>38</v>
      </c>
      <c r="F149" s="28" t="s">
        <v>39</v>
      </c>
      <c r="G149" s="8" t="s">
        <v>22</v>
      </c>
      <c r="H149" s="27" t="s">
        <v>40</v>
      </c>
      <c r="I149" s="9">
        <v>-2843.7759999999998</v>
      </c>
      <c r="N149" s="11" t="s">
        <v>278</v>
      </c>
      <c r="O149" s="20"/>
      <c r="P149" s="21"/>
      <c r="Q149" s="21"/>
      <c r="R149" s="21"/>
      <c r="S149" s="21"/>
      <c r="T149" s="7"/>
      <c r="U149" s="7"/>
      <c r="V149" s="7"/>
    </row>
    <row r="150" spans="1:22" x14ac:dyDescent="0.2">
      <c r="A150" s="7">
        <v>3349</v>
      </c>
      <c r="B150" s="7">
        <v>2016</v>
      </c>
      <c r="C150" s="27" t="s">
        <v>40</v>
      </c>
      <c r="D150" s="27" t="s">
        <v>277</v>
      </c>
      <c r="E150" s="8" t="s">
        <v>38</v>
      </c>
      <c r="F150" s="28" t="s">
        <v>39</v>
      </c>
      <c r="G150" s="8" t="s">
        <v>22</v>
      </c>
      <c r="H150" s="27" t="s">
        <v>40</v>
      </c>
      <c r="I150" s="9">
        <v>2522.125</v>
      </c>
      <c r="N150" s="11" t="s">
        <v>278</v>
      </c>
      <c r="O150" s="20"/>
      <c r="P150" s="21"/>
      <c r="Q150" s="21"/>
      <c r="R150" s="21"/>
      <c r="S150" s="21"/>
      <c r="T150" s="7"/>
      <c r="U150" s="7"/>
      <c r="V150" s="7"/>
    </row>
    <row r="151" spans="1:22" x14ac:dyDescent="0.2">
      <c r="C151" s="27"/>
      <c r="D151" s="27"/>
      <c r="E151" s="8"/>
      <c r="F151" s="28"/>
      <c r="G151" s="8"/>
      <c r="H151" s="27"/>
      <c r="J151" s="9">
        <f>SUM(I149:I150)</f>
        <v>-321.65099999999984</v>
      </c>
      <c r="K151" s="9">
        <f>IF(J151&lt;0,$I$307,$I$308)</f>
        <v>1057.0898259174999</v>
      </c>
      <c r="L151" s="9">
        <f>IF(J151&gt;0,(J151*K151)/2000,0)</f>
        <v>0</v>
      </c>
      <c r="M151" s="9">
        <f>IF(J151&lt;0,(J151*K151)/2000,0)</f>
        <v>-170.0069997980948</v>
      </c>
      <c r="N151" s="11"/>
      <c r="O151" s="20"/>
      <c r="P151" s="21"/>
      <c r="Q151" s="21"/>
      <c r="R151" s="21"/>
      <c r="S151" s="21"/>
      <c r="T151" s="7"/>
      <c r="U151" s="7"/>
      <c r="V151" s="7"/>
    </row>
    <row r="152" spans="1:22" x14ac:dyDescent="0.2">
      <c r="A152" s="7">
        <v>3407</v>
      </c>
      <c r="B152" s="7">
        <v>2016</v>
      </c>
      <c r="C152" s="27" t="s">
        <v>200</v>
      </c>
      <c r="D152" s="27" t="s">
        <v>266</v>
      </c>
      <c r="E152" s="8" t="s">
        <v>38</v>
      </c>
      <c r="F152" s="28" t="s">
        <v>39</v>
      </c>
      <c r="G152" s="8" t="s">
        <v>22</v>
      </c>
      <c r="H152" s="27" t="s">
        <v>200</v>
      </c>
      <c r="I152" s="9">
        <v>-57965</v>
      </c>
      <c r="N152" s="11" t="s">
        <v>290</v>
      </c>
      <c r="O152" s="20"/>
      <c r="P152" s="21"/>
      <c r="Q152" s="21"/>
      <c r="R152" s="21"/>
      <c r="S152" s="21"/>
      <c r="T152" s="7"/>
      <c r="U152" s="7"/>
      <c r="V152" s="7"/>
    </row>
    <row r="153" spans="1:22" x14ac:dyDescent="0.2">
      <c r="A153" s="7">
        <v>3316</v>
      </c>
      <c r="B153" s="7">
        <v>2016</v>
      </c>
      <c r="C153" s="27" t="s">
        <v>200</v>
      </c>
      <c r="D153" s="27" t="s">
        <v>165</v>
      </c>
      <c r="E153" s="8" t="s">
        <v>38</v>
      </c>
      <c r="F153" s="28" t="s">
        <v>39</v>
      </c>
      <c r="G153" s="8" t="s">
        <v>22</v>
      </c>
      <c r="H153" s="27" t="s">
        <v>200</v>
      </c>
      <c r="I153" s="9">
        <v>15232</v>
      </c>
      <c r="N153" s="14" t="s">
        <v>168</v>
      </c>
      <c r="O153" s="20"/>
      <c r="P153" s="21"/>
      <c r="Q153" s="21"/>
      <c r="R153" s="21"/>
      <c r="S153" s="21"/>
      <c r="T153" s="7"/>
      <c r="U153" s="7"/>
      <c r="V153" s="7"/>
    </row>
    <row r="154" spans="1:22" x14ac:dyDescent="0.2">
      <c r="C154" s="27"/>
      <c r="D154" s="27"/>
      <c r="E154" s="8"/>
      <c r="F154" s="28"/>
      <c r="G154" s="8"/>
      <c r="H154" s="27"/>
      <c r="J154" s="9">
        <f>SUM(I152:I153)</f>
        <v>-42733</v>
      </c>
      <c r="K154" s="9">
        <f>IF(J154&lt;0,$I$307,$I$308)</f>
        <v>1057.0898259174999</v>
      </c>
      <c r="L154" s="9">
        <f>IF(J154&gt;0,(J154*K154)/2000,0)</f>
        <v>0</v>
      </c>
      <c r="M154" s="9">
        <f>IF(J154&lt;0,(J154*K154)/2000,0)</f>
        <v>-22586.309765466263</v>
      </c>
      <c r="N154" s="14"/>
      <c r="O154" s="20"/>
      <c r="P154" s="21"/>
      <c r="Q154" s="21"/>
      <c r="R154" s="21"/>
      <c r="S154" s="21"/>
      <c r="T154" s="7"/>
      <c r="U154" s="7"/>
      <c r="V154" s="7"/>
    </row>
    <row r="155" spans="1:22" x14ac:dyDescent="0.2">
      <c r="A155" s="7">
        <v>3408</v>
      </c>
      <c r="B155" s="7">
        <v>2016</v>
      </c>
      <c r="C155" s="27" t="s">
        <v>86</v>
      </c>
      <c r="D155" s="27" t="s">
        <v>266</v>
      </c>
      <c r="E155" s="8" t="s">
        <v>38</v>
      </c>
      <c r="F155" s="28" t="s">
        <v>39</v>
      </c>
      <c r="G155" s="8" t="s">
        <v>22</v>
      </c>
      <c r="H155" s="27" t="s">
        <v>86</v>
      </c>
      <c r="I155" s="9">
        <v>-80680</v>
      </c>
      <c r="N155" s="11" t="s">
        <v>290</v>
      </c>
      <c r="O155" s="20"/>
      <c r="P155" s="21"/>
      <c r="Q155" s="21"/>
      <c r="R155" s="21"/>
      <c r="S155" s="21"/>
      <c r="T155" s="7"/>
      <c r="U155" s="7"/>
      <c r="V155" s="7"/>
    </row>
    <row r="156" spans="1:22" x14ac:dyDescent="0.2">
      <c r="A156" s="7">
        <v>3317</v>
      </c>
      <c r="B156" s="7">
        <v>2016</v>
      </c>
      <c r="C156" s="27" t="s">
        <v>86</v>
      </c>
      <c r="D156" s="27" t="s">
        <v>165</v>
      </c>
      <c r="E156" s="8" t="s">
        <v>38</v>
      </c>
      <c r="F156" s="28" t="s">
        <v>39</v>
      </c>
      <c r="G156" s="8" t="s">
        <v>22</v>
      </c>
      <c r="H156" s="27" t="s">
        <v>86</v>
      </c>
      <c r="I156" s="9">
        <v>160970</v>
      </c>
      <c r="N156" s="14" t="s">
        <v>168</v>
      </c>
      <c r="O156" s="20"/>
      <c r="P156" s="21"/>
      <c r="Q156" s="21"/>
      <c r="R156" s="21"/>
      <c r="S156" s="21"/>
      <c r="T156" s="7"/>
      <c r="U156" s="7"/>
      <c r="V156" s="7"/>
    </row>
    <row r="157" spans="1:22" x14ac:dyDescent="0.2">
      <c r="C157" s="27"/>
      <c r="D157" s="27"/>
      <c r="E157" s="8"/>
      <c r="F157" s="28"/>
      <c r="G157" s="8"/>
      <c r="H157" s="27"/>
      <c r="J157" s="9">
        <f>SUM(I155:I156)</f>
        <v>80290</v>
      </c>
      <c r="K157" s="9">
        <f>IF(J157&lt;0,$I$307,$I$308)</f>
        <v>1001.857310365237</v>
      </c>
      <c r="L157" s="9">
        <f>IF(J157&gt;0,(J157*K157)/2000,0)</f>
        <v>40219.561724612438</v>
      </c>
      <c r="M157" s="9">
        <f>IF(J157&lt;0,(J157*K157)/2000,0)</f>
        <v>0</v>
      </c>
      <c r="N157" s="14"/>
      <c r="O157" s="20"/>
      <c r="P157" s="21"/>
      <c r="Q157" s="21"/>
      <c r="R157" s="21"/>
      <c r="S157" s="21"/>
      <c r="T157" s="7"/>
      <c r="U157" s="7"/>
      <c r="V157" s="7"/>
    </row>
    <row r="158" spans="1:22" x14ac:dyDescent="0.2">
      <c r="A158" s="7">
        <v>3439</v>
      </c>
      <c r="B158" s="7">
        <v>2016</v>
      </c>
      <c r="C158" s="27" t="s">
        <v>42</v>
      </c>
      <c r="D158" s="27" t="s">
        <v>291</v>
      </c>
      <c r="E158" s="8" t="s">
        <v>38</v>
      </c>
      <c r="F158" s="28" t="s">
        <v>39</v>
      </c>
      <c r="G158" s="8" t="s">
        <v>22</v>
      </c>
      <c r="H158" s="27" t="s">
        <v>42</v>
      </c>
      <c r="I158" s="9">
        <v>-16342.677</v>
      </c>
      <c r="N158" s="11" t="s">
        <v>278</v>
      </c>
      <c r="O158" s="20"/>
      <c r="P158" s="21"/>
      <c r="Q158" s="21"/>
      <c r="R158" s="21"/>
      <c r="S158" s="21"/>
      <c r="T158" s="7"/>
      <c r="U158" s="7"/>
      <c r="V158" s="7"/>
    </row>
    <row r="159" spans="1:22" x14ac:dyDescent="0.2">
      <c r="A159" s="7">
        <v>3350</v>
      </c>
      <c r="B159" s="7">
        <v>2016</v>
      </c>
      <c r="C159" s="27" t="s">
        <v>42</v>
      </c>
      <c r="D159" s="27" t="s">
        <v>277</v>
      </c>
      <c r="E159" s="8" t="s">
        <v>38</v>
      </c>
      <c r="F159" s="28" t="s">
        <v>39</v>
      </c>
      <c r="G159" s="8" t="s">
        <v>22</v>
      </c>
      <c r="H159" s="27" t="s">
        <v>42</v>
      </c>
      <c r="I159" s="9">
        <v>17368.060000000001</v>
      </c>
      <c r="N159" s="11" t="s">
        <v>278</v>
      </c>
      <c r="O159" s="20"/>
      <c r="P159" s="21"/>
      <c r="Q159" s="21"/>
      <c r="R159" s="21"/>
      <c r="S159" s="21"/>
      <c r="T159" s="7"/>
      <c r="U159" s="7"/>
      <c r="V159" s="7"/>
    </row>
    <row r="160" spans="1:22" x14ac:dyDescent="0.2">
      <c r="C160" s="27"/>
      <c r="D160" s="27"/>
      <c r="E160" s="8"/>
      <c r="F160" s="28"/>
      <c r="G160" s="8"/>
      <c r="H160" s="27"/>
      <c r="J160" s="9">
        <f>SUM(I158:I159)</f>
        <v>1025.3830000000016</v>
      </c>
      <c r="K160" s="9">
        <f>IF(J160&lt;0,$I$307,$I$308)</f>
        <v>1001.857310365237</v>
      </c>
      <c r="L160" s="9">
        <f>IF(J160&gt;0,(J160*K160)/2000,0)</f>
        <v>513.64372723711972</v>
      </c>
      <c r="M160" s="9">
        <f>IF(J160&lt;0,(J160*K160)/2000,0)</f>
        <v>0</v>
      </c>
      <c r="N160" s="11"/>
      <c r="O160" s="20"/>
      <c r="P160" s="21"/>
      <c r="Q160" s="21"/>
      <c r="R160" s="21"/>
      <c r="S160" s="21"/>
      <c r="T160" s="7"/>
      <c r="U160" s="7"/>
      <c r="V160" s="7"/>
    </row>
    <row r="161" spans="1:22" x14ac:dyDescent="0.2">
      <c r="A161" s="7">
        <v>3351</v>
      </c>
      <c r="B161" s="7">
        <v>2016</v>
      </c>
      <c r="C161" s="27" t="s">
        <v>43</v>
      </c>
      <c r="D161" s="27" t="s">
        <v>277</v>
      </c>
      <c r="E161" s="8" t="s">
        <v>38</v>
      </c>
      <c r="F161" s="28" t="s">
        <v>39</v>
      </c>
      <c r="G161" s="8" t="s">
        <v>22</v>
      </c>
      <c r="H161" s="27" t="s">
        <v>43</v>
      </c>
      <c r="I161" s="9">
        <v>-2196.0230000000001</v>
      </c>
      <c r="J161" s="9">
        <f>I161</f>
        <v>-2196.0230000000001</v>
      </c>
      <c r="K161" s="9">
        <f>IF(J161&lt;0,$I$307,$I$308)</f>
        <v>1057.0898259174999</v>
      </c>
      <c r="L161" s="9">
        <f>IF(J161&gt;0,(J161*K161)/2000,0)</f>
        <v>0</v>
      </c>
      <c r="M161" s="9">
        <f>IF(J161&lt;0,(J161*K161)/2000,0)</f>
        <v>-1160.696785390413</v>
      </c>
      <c r="N161" s="11" t="s">
        <v>278</v>
      </c>
      <c r="O161" s="20"/>
      <c r="P161" s="21"/>
      <c r="Q161" s="21"/>
      <c r="R161" s="21"/>
      <c r="S161" s="21"/>
      <c r="T161" s="7"/>
      <c r="U161" s="7"/>
      <c r="V161" s="7"/>
    </row>
    <row r="162" spans="1:22" x14ac:dyDescent="0.2">
      <c r="C162" s="27"/>
      <c r="D162" s="27"/>
      <c r="E162" s="8"/>
      <c r="F162" s="28"/>
      <c r="G162" s="8"/>
      <c r="H162" s="27"/>
      <c r="N162" s="11"/>
      <c r="O162" s="20"/>
      <c r="P162" s="21"/>
      <c r="Q162" s="21"/>
      <c r="R162" s="21"/>
      <c r="S162" s="21"/>
      <c r="T162" s="7"/>
      <c r="U162" s="7"/>
      <c r="V162" s="7"/>
    </row>
    <row r="163" spans="1:22" x14ac:dyDescent="0.2">
      <c r="A163" s="7">
        <v>3440</v>
      </c>
      <c r="B163" s="7">
        <v>2016</v>
      </c>
      <c r="C163" s="27" t="s">
        <v>281</v>
      </c>
      <c r="D163" s="27" t="s">
        <v>291</v>
      </c>
      <c r="E163" s="8" t="s">
        <v>38</v>
      </c>
      <c r="F163" s="28" t="s">
        <v>39</v>
      </c>
      <c r="G163" s="8" t="s">
        <v>22</v>
      </c>
      <c r="H163" s="27" t="s">
        <v>281</v>
      </c>
      <c r="I163" s="9">
        <v>-4186.3710000000001</v>
      </c>
      <c r="N163" s="11" t="s">
        <v>278</v>
      </c>
      <c r="O163" s="20"/>
      <c r="P163" s="21"/>
      <c r="Q163" s="21"/>
      <c r="R163" s="21"/>
      <c r="S163" s="21"/>
      <c r="T163" s="7"/>
      <c r="U163" s="7"/>
      <c r="V163" s="7"/>
    </row>
    <row r="164" spans="1:22" x14ac:dyDescent="0.2">
      <c r="A164" s="7">
        <v>3352</v>
      </c>
      <c r="B164" s="7">
        <v>2016</v>
      </c>
      <c r="C164" s="27" t="s">
        <v>281</v>
      </c>
      <c r="D164" s="27" t="s">
        <v>277</v>
      </c>
      <c r="E164" s="8" t="s">
        <v>38</v>
      </c>
      <c r="F164" s="28" t="s">
        <v>39</v>
      </c>
      <c r="G164" s="8" t="s">
        <v>22</v>
      </c>
      <c r="H164" s="27" t="s">
        <v>281</v>
      </c>
      <c r="I164" s="9">
        <v>5396.1610000000001</v>
      </c>
      <c r="N164" s="11" t="s">
        <v>278</v>
      </c>
      <c r="O164" s="20"/>
      <c r="P164" s="21"/>
      <c r="Q164" s="21"/>
      <c r="R164" s="21"/>
      <c r="S164" s="21"/>
      <c r="T164" s="7"/>
      <c r="U164" s="7"/>
      <c r="V164" s="7"/>
    </row>
    <row r="165" spans="1:22" x14ac:dyDescent="0.2">
      <c r="C165" s="27"/>
      <c r="D165" s="27"/>
      <c r="E165" s="8"/>
      <c r="F165" s="28"/>
      <c r="G165" s="8"/>
      <c r="H165" s="27"/>
      <c r="J165" s="9">
        <f>SUM(I163:I164)</f>
        <v>1209.79</v>
      </c>
      <c r="K165" s="9">
        <f>IF(J165&lt;0,$I$307,$I$308)</f>
        <v>1001.857310365237</v>
      </c>
      <c r="L165" s="9">
        <f>IF(J165&gt;0,(J165*K165)/2000,0)</f>
        <v>606.01847775338013</v>
      </c>
      <c r="M165" s="9">
        <f>IF(J165&lt;0,(J165*K165)/2000,0)</f>
        <v>0</v>
      </c>
      <c r="N165" s="11"/>
      <c r="O165" s="20"/>
      <c r="P165" s="21"/>
      <c r="Q165" s="21"/>
      <c r="R165" s="21"/>
      <c r="S165" s="21"/>
      <c r="T165" s="7"/>
      <c r="U165" s="7"/>
      <c r="V165" s="7"/>
    </row>
    <row r="166" spans="1:22" x14ac:dyDescent="0.2">
      <c r="A166" s="7">
        <v>3441</v>
      </c>
      <c r="B166" s="7">
        <v>2016</v>
      </c>
      <c r="C166" s="27" t="s">
        <v>46</v>
      </c>
      <c r="D166" s="27" t="s">
        <v>291</v>
      </c>
      <c r="E166" s="8" t="s">
        <v>38</v>
      </c>
      <c r="F166" s="28" t="s">
        <v>39</v>
      </c>
      <c r="G166" s="8" t="s">
        <v>22</v>
      </c>
      <c r="H166" s="27" t="s">
        <v>46</v>
      </c>
      <c r="I166" s="9">
        <v>-814.09199999999998</v>
      </c>
      <c r="N166" s="11" t="s">
        <v>278</v>
      </c>
      <c r="O166" s="20"/>
      <c r="P166" s="21"/>
      <c r="Q166" s="21"/>
      <c r="R166" s="21"/>
      <c r="S166" s="21"/>
      <c r="T166" s="7"/>
      <c r="U166" s="7"/>
      <c r="V166" s="7"/>
    </row>
    <row r="167" spans="1:22" x14ac:dyDescent="0.2">
      <c r="A167" s="7">
        <v>3353</v>
      </c>
      <c r="B167" s="7">
        <v>2016</v>
      </c>
      <c r="C167" s="27" t="s">
        <v>46</v>
      </c>
      <c r="D167" s="27" t="s">
        <v>277</v>
      </c>
      <c r="E167" s="8" t="s">
        <v>38</v>
      </c>
      <c r="F167" s="28" t="s">
        <v>39</v>
      </c>
      <c r="G167" s="8" t="s">
        <v>22</v>
      </c>
      <c r="H167" s="27" t="s">
        <v>46</v>
      </c>
      <c r="I167" s="9">
        <v>1504.989</v>
      </c>
      <c r="N167" s="11" t="s">
        <v>278</v>
      </c>
      <c r="O167" s="20"/>
      <c r="P167" s="21"/>
      <c r="Q167" s="21"/>
      <c r="R167" s="21"/>
      <c r="S167" s="21"/>
      <c r="T167" s="7"/>
      <c r="U167" s="7"/>
      <c r="V167" s="7"/>
    </row>
    <row r="168" spans="1:22" x14ac:dyDescent="0.2">
      <c r="C168" s="27"/>
      <c r="D168" s="27"/>
      <c r="E168" s="8"/>
      <c r="F168" s="28"/>
      <c r="G168" s="8"/>
      <c r="H168" s="27"/>
      <c r="J168" s="9">
        <f>SUM(I166:I167)</f>
        <v>690.89700000000005</v>
      </c>
      <c r="K168" s="9">
        <f>IF(J168&lt;0,$I$307,$I$308)</f>
        <v>1001.857310365237</v>
      </c>
      <c r="L168" s="9">
        <f>IF(J168&gt;0,(J168*K168)/2000,0)</f>
        <v>346.09010507970561</v>
      </c>
      <c r="M168" s="9">
        <f>IF(J168&lt;0,(J168*K168)/2000,0)</f>
        <v>0</v>
      </c>
      <c r="N168" s="11"/>
      <c r="O168" s="20"/>
      <c r="P168" s="21"/>
      <c r="Q168" s="21"/>
      <c r="R168" s="21"/>
      <c r="S168" s="21"/>
      <c r="T168" s="7"/>
      <c r="U168" s="7"/>
      <c r="V168" s="7"/>
    </row>
    <row r="169" spans="1:22" x14ac:dyDescent="0.2">
      <c r="A169" s="7">
        <v>3442</v>
      </c>
      <c r="B169" s="7">
        <v>2016</v>
      </c>
      <c r="C169" s="27" t="s">
        <v>47</v>
      </c>
      <c r="D169" s="27" t="s">
        <v>291</v>
      </c>
      <c r="E169" s="8" t="s">
        <v>38</v>
      </c>
      <c r="F169" s="28" t="s">
        <v>39</v>
      </c>
      <c r="G169" s="8" t="s">
        <v>22</v>
      </c>
      <c r="H169" s="27" t="s">
        <v>47</v>
      </c>
      <c r="I169" s="9">
        <v>-12077.076999999999</v>
      </c>
      <c r="N169" s="11" t="s">
        <v>278</v>
      </c>
      <c r="O169" s="20"/>
      <c r="P169" s="21"/>
      <c r="Q169" s="21"/>
      <c r="R169" s="21"/>
      <c r="S169" s="21"/>
      <c r="T169" s="7"/>
      <c r="U169" s="7"/>
      <c r="V169" s="7"/>
    </row>
    <row r="170" spans="1:22" x14ac:dyDescent="0.2">
      <c r="A170" s="7">
        <v>3354</v>
      </c>
      <c r="B170" s="7">
        <v>2016</v>
      </c>
      <c r="C170" s="27" t="s">
        <v>47</v>
      </c>
      <c r="D170" s="27" t="s">
        <v>277</v>
      </c>
      <c r="E170" s="8" t="s">
        <v>38</v>
      </c>
      <c r="F170" s="28" t="s">
        <v>39</v>
      </c>
      <c r="G170" s="8" t="s">
        <v>22</v>
      </c>
      <c r="H170" s="27" t="s">
        <v>47</v>
      </c>
      <c r="I170" s="9">
        <v>37286.472999999998</v>
      </c>
      <c r="N170" s="11" t="s">
        <v>278</v>
      </c>
      <c r="O170" s="20"/>
      <c r="P170" s="21"/>
      <c r="Q170" s="21"/>
      <c r="R170" s="21"/>
      <c r="S170" s="21"/>
      <c r="T170" s="7"/>
      <c r="U170" s="7"/>
      <c r="V170" s="7"/>
    </row>
    <row r="171" spans="1:22" x14ac:dyDescent="0.2">
      <c r="C171" s="27"/>
      <c r="D171" s="27"/>
      <c r="E171" s="8"/>
      <c r="F171" s="28"/>
      <c r="G171" s="8"/>
      <c r="H171" s="27"/>
      <c r="J171" s="9">
        <f>SUM(I169:I170)</f>
        <v>25209.396000000001</v>
      </c>
      <c r="K171" s="9">
        <f>IF(J171&lt;0,$I$307,$I$308)</f>
        <v>1001.857310365237</v>
      </c>
      <c r="L171" s="9">
        <f>IF(J171&gt;0,(J171*K171)/2000,0)</f>
        <v>12628.108836246083</v>
      </c>
      <c r="M171" s="9">
        <f>IF(J171&lt;0,(J171*K171)/2000,0)</f>
        <v>0</v>
      </c>
      <c r="N171" s="11"/>
      <c r="O171" s="20"/>
      <c r="P171" s="21"/>
      <c r="Q171" s="21"/>
      <c r="R171" s="21"/>
      <c r="S171" s="21"/>
      <c r="T171" s="7"/>
      <c r="U171" s="7"/>
      <c r="V171" s="7"/>
    </row>
    <row r="172" spans="1:22" x14ac:dyDescent="0.2">
      <c r="A172" s="7">
        <v>3318</v>
      </c>
      <c r="B172" s="7">
        <v>2016</v>
      </c>
      <c r="C172" s="27" t="s">
        <v>203</v>
      </c>
      <c r="D172" s="27" t="s">
        <v>165</v>
      </c>
      <c r="E172" s="8" t="s">
        <v>38</v>
      </c>
      <c r="F172" s="28" t="s">
        <v>39</v>
      </c>
      <c r="G172" s="8" t="s">
        <v>22</v>
      </c>
      <c r="H172" s="27" t="s">
        <v>203</v>
      </c>
      <c r="I172" s="9">
        <v>20</v>
      </c>
      <c r="J172" s="9">
        <f>I172</f>
        <v>20</v>
      </c>
      <c r="K172" s="9">
        <f>IF(J172&lt;0,$I$307,$I$308)</f>
        <v>1001.857310365237</v>
      </c>
      <c r="L172" s="9">
        <f>IF(J172&gt;0,(J172*K172)/2000,0)</f>
        <v>10.01857310365237</v>
      </c>
      <c r="M172" s="9">
        <f>IF(J172&lt;0,(J172*K172)/2000,0)</f>
        <v>0</v>
      </c>
      <c r="N172" s="14" t="s">
        <v>168</v>
      </c>
      <c r="O172" s="20"/>
      <c r="P172" s="21"/>
      <c r="Q172" s="21"/>
      <c r="R172" s="21"/>
      <c r="S172" s="21"/>
      <c r="T172" s="7"/>
      <c r="U172" s="7"/>
      <c r="V172" s="7"/>
    </row>
    <row r="173" spans="1:22" x14ac:dyDescent="0.2">
      <c r="C173" s="27"/>
      <c r="D173" s="27"/>
      <c r="E173" s="8"/>
      <c r="F173" s="28"/>
      <c r="G173" s="8"/>
      <c r="H173" s="27"/>
      <c r="N173" s="14"/>
      <c r="O173" s="20"/>
      <c r="P173" s="21"/>
      <c r="Q173" s="21"/>
      <c r="R173" s="21"/>
      <c r="S173" s="21"/>
      <c r="T173" s="7"/>
      <c r="U173" s="7"/>
      <c r="V173" s="7"/>
    </row>
    <row r="174" spans="1:22" x14ac:dyDescent="0.2">
      <c r="A174" s="7">
        <v>3409</v>
      </c>
      <c r="B174" s="7">
        <v>2016</v>
      </c>
      <c r="C174" s="27" t="s">
        <v>276</v>
      </c>
      <c r="D174" s="27" t="s">
        <v>266</v>
      </c>
      <c r="E174" s="8" t="s">
        <v>38</v>
      </c>
      <c r="F174" s="28" t="s">
        <v>39</v>
      </c>
      <c r="G174" s="8" t="s">
        <v>22</v>
      </c>
      <c r="H174" s="27" t="s">
        <v>276</v>
      </c>
      <c r="I174" s="9">
        <v>-73</v>
      </c>
      <c r="N174" s="11" t="s">
        <v>290</v>
      </c>
      <c r="O174" s="20"/>
      <c r="P174" s="21"/>
      <c r="Q174" s="21"/>
      <c r="R174" s="21"/>
      <c r="S174" s="21"/>
      <c r="T174" s="7"/>
      <c r="U174" s="7"/>
      <c r="V174" s="7"/>
    </row>
    <row r="175" spans="1:22" x14ac:dyDescent="0.2">
      <c r="A175" s="7">
        <v>3319</v>
      </c>
      <c r="B175" s="7">
        <v>2016</v>
      </c>
      <c r="C175" s="27" t="s">
        <v>276</v>
      </c>
      <c r="D175" s="27" t="s">
        <v>165</v>
      </c>
      <c r="E175" s="8" t="s">
        <v>38</v>
      </c>
      <c r="F175" s="28" t="s">
        <v>39</v>
      </c>
      <c r="G175" s="8" t="s">
        <v>22</v>
      </c>
      <c r="H175" s="27" t="s">
        <v>276</v>
      </c>
      <c r="I175" s="9">
        <v>5</v>
      </c>
      <c r="N175" s="14" t="s">
        <v>168</v>
      </c>
      <c r="O175" s="20"/>
      <c r="P175" s="21"/>
      <c r="Q175" s="21"/>
      <c r="R175" s="21"/>
      <c r="S175" s="21"/>
      <c r="T175" s="7"/>
      <c r="U175" s="7"/>
      <c r="V175" s="7"/>
    </row>
    <row r="176" spans="1:22" x14ac:dyDescent="0.2">
      <c r="C176" s="27"/>
      <c r="D176" s="27"/>
      <c r="E176" s="8"/>
      <c r="F176" s="28"/>
      <c r="G176" s="8"/>
      <c r="H176" s="27"/>
      <c r="J176" s="9">
        <f>SUM(I174:I175)</f>
        <v>-68</v>
      </c>
      <c r="K176" s="9">
        <f>IF(J176&lt;0,$I$307,$I$308)</f>
        <v>1057.0898259174999</v>
      </c>
      <c r="L176" s="9">
        <f>IF(J176&gt;0,(J176*K176)/2000,0)</f>
        <v>0</v>
      </c>
      <c r="M176" s="9">
        <f>IF(J176&lt;0,(J176*K176)/2000,0)</f>
        <v>-35.941054081194999</v>
      </c>
      <c r="N176" s="14"/>
      <c r="O176" s="20"/>
      <c r="P176" s="21"/>
      <c r="Q176" s="21"/>
      <c r="R176" s="21"/>
      <c r="S176" s="21"/>
      <c r="T176" s="7"/>
      <c r="U176" s="7"/>
      <c r="V176" s="7"/>
    </row>
    <row r="177" spans="1:22" x14ac:dyDescent="0.2">
      <c r="A177" s="7">
        <v>3410</v>
      </c>
      <c r="B177" s="7">
        <v>2016</v>
      </c>
      <c r="C177" s="27" t="s">
        <v>207</v>
      </c>
      <c r="D177" s="27" t="s">
        <v>266</v>
      </c>
      <c r="E177" s="8" t="s">
        <v>38</v>
      </c>
      <c r="F177" s="28" t="s">
        <v>39</v>
      </c>
      <c r="G177" s="8" t="s">
        <v>22</v>
      </c>
      <c r="H177" s="27" t="s">
        <v>207</v>
      </c>
      <c r="I177" s="9">
        <v>-540807</v>
      </c>
      <c r="N177" s="11" t="s">
        <v>290</v>
      </c>
      <c r="O177" s="20"/>
      <c r="P177" s="21"/>
      <c r="Q177" s="21"/>
      <c r="R177" s="21"/>
      <c r="S177" s="21"/>
      <c r="T177" s="7"/>
      <c r="U177" s="7"/>
      <c r="V177" s="7"/>
    </row>
    <row r="178" spans="1:22" x14ac:dyDescent="0.2">
      <c r="A178" s="7">
        <v>3376</v>
      </c>
      <c r="B178" s="7">
        <v>2016</v>
      </c>
      <c r="C178" s="27" t="s">
        <v>207</v>
      </c>
      <c r="D178" s="27" t="s">
        <v>284</v>
      </c>
      <c r="E178" s="8" t="s">
        <v>38</v>
      </c>
      <c r="F178" s="28" t="s">
        <v>39</v>
      </c>
      <c r="G178" s="8" t="s">
        <v>22</v>
      </c>
      <c r="H178" s="27" t="s">
        <v>207</v>
      </c>
      <c r="I178" s="9">
        <v>-76984</v>
      </c>
      <c r="N178" s="11" t="s">
        <v>285</v>
      </c>
      <c r="O178" s="20"/>
      <c r="P178" s="21"/>
      <c r="Q178" s="21"/>
      <c r="R178" s="21"/>
      <c r="S178" s="21"/>
      <c r="T178" s="7"/>
      <c r="U178" s="7"/>
      <c r="V178" s="7"/>
    </row>
    <row r="179" spans="1:22" x14ac:dyDescent="0.2">
      <c r="A179" s="7">
        <v>3320</v>
      </c>
      <c r="B179" s="7">
        <v>2016</v>
      </c>
      <c r="C179" s="27" t="s">
        <v>207</v>
      </c>
      <c r="D179" s="27" t="s">
        <v>165</v>
      </c>
      <c r="E179" s="8" t="s">
        <v>38</v>
      </c>
      <c r="F179" s="28" t="s">
        <v>39</v>
      </c>
      <c r="G179" s="8" t="s">
        <v>22</v>
      </c>
      <c r="H179" s="27" t="s">
        <v>207</v>
      </c>
      <c r="I179" s="9">
        <v>724215</v>
      </c>
      <c r="N179" s="14" t="s">
        <v>168</v>
      </c>
      <c r="O179" s="20"/>
      <c r="P179" s="21"/>
      <c r="Q179" s="21"/>
      <c r="R179" s="21"/>
      <c r="S179" s="21"/>
      <c r="T179" s="7"/>
      <c r="U179" s="7"/>
      <c r="V179" s="7"/>
    </row>
    <row r="180" spans="1:22" x14ac:dyDescent="0.2">
      <c r="C180" s="27"/>
      <c r="D180" s="27"/>
      <c r="E180" s="8"/>
      <c r="F180" s="28"/>
      <c r="G180" s="8"/>
      <c r="H180" s="27"/>
      <c r="J180" s="9">
        <f>SUM(I177:I179)</f>
        <v>106424</v>
      </c>
      <c r="K180" s="9">
        <f>IF(J180&lt;0,$I$307,$I$308)</f>
        <v>1001.857310365237</v>
      </c>
      <c r="L180" s="9">
        <f>IF(J180&gt;0,(J180*K180)/2000,0)</f>
        <v>53310.831199154993</v>
      </c>
      <c r="M180" s="9">
        <f>IF(J180&lt;0,(J180*K180)/2000,0)</f>
        <v>0</v>
      </c>
      <c r="N180" s="14"/>
      <c r="O180" s="20"/>
      <c r="P180" s="21"/>
      <c r="Q180" s="21"/>
      <c r="R180" s="21"/>
      <c r="S180" s="21"/>
      <c r="T180" s="7"/>
      <c r="U180" s="7"/>
      <c r="V180" s="7"/>
    </row>
    <row r="181" spans="1:22" x14ac:dyDescent="0.2">
      <c r="A181" s="7">
        <v>3377</v>
      </c>
      <c r="B181" s="7">
        <v>2016</v>
      </c>
      <c r="C181" s="27" t="s">
        <v>209</v>
      </c>
      <c r="D181" s="27" t="s">
        <v>284</v>
      </c>
      <c r="E181" s="8" t="s">
        <v>38</v>
      </c>
      <c r="F181" s="28" t="s">
        <v>39</v>
      </c>
      <c r="G181" s="8" t="s">
        <v>22</v>
      </c>
      <c r="H181" s="27" t="s">
        <v>209</v>
      </c>
      <c r="I181" s="9">
        <v>-302793</v>
      </c>
      <c r="N181" s="11" t="s">
        <v>285</v>
      </c>
      <c r="O181" s="20"/>
      <c r="P181" s="21"/>
      <c r="Q181" s="21"/>
      <c r="R181" s="21"/>
      <c r="S181" s="21"/>
      <c r="T181" s="7"/>
      <c r="U181" s="7"/>
      <c r="V181" s="7"/>
    </row>
    <row r="182" spans="1:22" x14ac:dyDescent="0.2">
      <c r="A182" s="7">
        <v>3411</v>
      </c>
      <c r="B182" s="7">
        <v>2016</v>
      </c>
      <c r="C182" s="27" t="s">
        <v>209</v>
      </c>
      <c r="D182" s="27" t="s">
        <v>266</v>
      </c>
      <c r="E182" s="8" t="s">
        <v>38</v>
      </c>
      <c r="F182" s="28" t="s">
        <v>39</v>
      </c>
      <c r="G182" s="8" t="s">
        <v>22</v>
      </c>
      <c r="H182" s="27" t="s">
        <v>209</v>
      </c>
      <c r="I182" s="9">
        <v>-50200</v>
      </c>
      <c r="N182" s="11" t="s">
        <v>290</v>
      </c>
      <c r="O182" s="20"/>
      <c r="P182" s="21"/>
      <c r="Q182" s="21"/>
      <c r="R182" s="21"/>
      <c r="S182" s="21"/>
      <c r="T182" s="7"/>
      <c r="U182" s="7"/>
      <c r="V182" s="7"/>
    </row>
    <row r="183" spans="1:22" x14ac:dyDescent="0.2">
      <c r="A183" s="7">
        <v>3321</v>
      </c>
      <c r="B183" s="7">
        <v>2016</v>
      </c>
      <c r="C183" s="27" t="s">
        <v>209</v>
      </c>
      <c r="D183" s="27" t="s">
        <v>165</v>
      </c>
      <c r="E183" s="8" t="s">
        <v>38</v>
      </c>
      <c r="F183" s="28" t="s">
        <v>39</v>
      </c>
      <c r="G183" s="8" t="s">
        <v>22</v>
      </c>
      <c r="H183" s="27" t="s">
        <v>209</v>
      </c>
      <c r="I183" s="9">
        <v>14367</v>
      </c>
      <c r="N183" s="14" t="s">
        <v>168</v>
      </c>
      <c r="O183" s="20"/>
      <c r="P183" s="21"/>
      <c r="Q183" s="21"/>
      <c r="R183" s="21"/>
      <c r="S183" s="21"/>
      <c r="T183" s="7"/>
      <c r="U183" s="7"/>
      <c r="V183" s="7"/>
    </row>
    <row r="184" spans="1:22" x14ac:dyDescent="0.2">
      <c r="C184" s="27"/>
      <c r="D184" s="27"/>
      <c r="E184" s="8"/>
      <c r="F184" s="28"/>
      <c r="G184" s="8"/>
      <c r="H184" s="27"/>
      <c r="J184" s="9">
        <f>SUM(I181:I183)</f>
        <v>-338626</v>
      </c>
      <c r="K184" s="9">
        <f>IF(J184&lt;0,$I$307,$I$308)</f>
        <v>1057.0898259174999</v>
      </c>
      <c r="L184" s="9">
        <f>IF(J184&gt;0,(J184*K184)/2000,0)</f>
        <v>0</v>
      </c>
      <c r="M184" s="9">
        <f>IF(J184&lt;0,(J184*K184)/2000,0)</f>
        <v>-178979.04969556967</v>
      </c>
      <c r="N184" s="14"/>
      <c r="O184" s="20"/>
      <c r="P184" s="21"/>
      <c r="Q184" s="21"/>
      <c r="R184" s="21"/>
      <c r="S184" s="21"/>
      <c r="T184" s="7"/>
      <c r="U184" s="7"/>
      <c r="V184" s="7"/>
    </row>
    <row r="185" spans="1:22" x14ac:dyDescent="0.2">
      <c r="A185" s="7">
        <v>3355</v>
      </c>
      <c r="B185" s="7">
        <v>2016</v>
      </c>
      <c r="C185" s="27" t="s">
        <v>24</v>
      </c>
      <c r="D185" s="27" t="s">
        <v>277</v>
      </c>
      <c r="E185" s="8" t="s">
        <v>38</v>
      </c>
      <c r="F185" s="28" t="s">
        <v>39</v>
      </c>
      <c r="G185" s="8" t="s">
        <v>22</v>
      </c>
      <c r="H185" s="27" t="s">
        <v>24</v>
      </c>
      <c r="I185" s="9">
        <v>752.99099999999999</v>
      </c>
      <c r="J185" s="9">
        <f>I185</f>
        <v>752.99099999999999</v>
      </c>
      <c r="K185" s="9">
        <f>IF(J185&lt;0,$I$307,$I$308)</f>
        <v>1001.857310365237</v>
      </c>
      <c r="L185" s="9">
        <f>IF(J185&gt;0,(J185*K185)/2000,0)</f>
        <v>377.19476899461506</v>
      </c>
      <c r="M185" s="9">
        <f>IF(J185&lt;0,(J185*K185)/2000,0)</f>
        <v>0</v>
      </c>
      <c r="N185" s="11" t="s">
        <v>278</v>
      </c>
      <c r="O185" s="20"/>
      <c r="P185" s="21"/>
      <c r="Q185" s="21"/>
      <c r="R185" s="21"/>
      <c r="S185" s="21"/>
      <c r="T185" s="7"/>
      <c r="U185" s="7"/>
      <c r="V185" s="7"/>
    </row>
    <row r="186" spans="1:22" x14ac:dyDescent="0.2">
      <c r="C186" s="27"/>
      <c r="D186" s="27"/>
      <c r="E186" s="8"/>
      <c r="F186" s="28"/>
      <c r="G186" s="8"/>
      <c r="H186" s="27"/>
      <c r="N186" s="11"/>
      <c r="O186" s="20"/>
      <c r="P186" s="21"/>
      <c r="Q186" s="21"/>
      <c r="R186" s="21"/>
      <c r="S186" s="21"/>
      <c r="T186" s="7"/>
      <c r="U186" s="7"/>
      <c r="V186" s="7"/>
    </row>
    <row r="187" spans="1:22" x14ac:dyDescent="0.2">
      <c r="A187" s="7">
        <v>3443</v>
      </c>
      <c r="B187" s="7">
        <v>2016</v>
      </c>
      <c r="C187" s="27" t="s">
        <v>282</v>
      </c>
      <c r="D187" s="27" t="s">
        <v>291</v>
      </c>
      <c r="E187" s="8" t="s">
        <v>38</v>
      </c>
      <c r="F187" s="28" t="s">
        <v>39</v>
      </c>
      <c r="G187" s="8" t="s">
        <v>22</v>
      </c>
      <c r="H187" s="27" t="s">
        <v>282</v>
      </c>
      <c r="I187" s="9">
        <v>-53227.61</v>
      </c>
      <c r="N187" s="11" t="s">
        <v>278</v>
      </c>
      <c r="O187" s="20"/>
      <c r="P187" s="21"/>
      <c r="Q187" s="21"/>
      <c r="R187" s="21"/>
      <c r="S187" s="21"/>
      <c r="T187" s="7"/>
      <c r="U187" s="7"/>
      <c r="V187" s="7"/>
    </row>
    <row r="188" spans="1:22" x14ac:dyDescent="0.2">
      <c r="A188" s="7">
        <v>3356</v>
      </c>
      <c r="B188" s="7">
        <v>2016</v>
      </c>
      <c r="C188" s="27" t="s">
        <v>282</v>
      </c>
      <c r="D188" s="27" t="s">
        <v>277</v>
      </c>
      <c r="E188" s="8" t="s">
        <v>38</v>
      </c>
      <c r="F188" s="28" t="s">
        <v>39</v>
      </c>
      <c r="G188" s="8" t="s">
        <v>22</v>
      </c>
      <c r="H188" s="27" t="s">
        <v>282</v>
      </c>
      <c r="I188" s="9">
        <v>59160.167999999998</v>
      </c>
      <c r="N188" s="11" t="s">
        <v>278</v>
      </c>
      <c r="O188" s="20"/>
      <c r="P188" s="21"/>
      <c r="Q188" s="21"/>
      <c r="R188" s="21"/>
      <c r="S188" s="21"/>
      <c r="T188" s="7"/>
      <c r="U188" s="7"/>
      <c r="V188" s="7"/>
    </row>
    <row r="189" spans="1:22" x14ac:dyDescent="0.2">
      <c r="C189" s="27"/>
      <c r="D189" s="27"/>
      <c r="E189" s="8"/>
      <c r="F189" s="28"/>
      <c r="G189" s="8"/>
      <c r="H189" s="27"/>
      <c r="J189" s="9">
        <f>SUM(I187:I188)</f>
        <v>5932.5579999999973</v>
      </c>
      <c r="K189" s="9">
        <f>IF(J189&lt;0,$I$307,$I$308)</f>
        <v>1001.857310365237</v>
      </c>
      <c r="L189" s="9">
        <f>IF(J189&gt;0,(J189*K189)/2000,0)</f>
        <v>2971.7883007328837</v>
      </c>
      <c r="M189" s="9">
        <f>IF(J189&lt;0,(J189*K189)/2000,0)</f>
        <v>0</v>
      </c>
      <c r="N189" s="11"/>
      <c r="O189" s="20"/>
      <c r="P189" s="21"/>
      <c r="Q189" s="21"/>
      <c r="R189" s="21"/>
      <c r="S189" s="21"/>
      <c r="T189" s="7"/>
      <c r="U189" s="7"/>
      <c r="V189" s="7"/>
    </row>
    <row r="190" spans="1:22" x14ac:dyDescent="0.2">
      <c r="A190" s="7">
        <v>3444</v>
      </c>
      <c r="B190" s="7">
        <v>2016</v>
      </c>
      <c r="C190" s="27" t="s">
        <v>51</v>
      </c>
      <c r="D190" s="27" t="s">
        <v>291</v>
      </c>
      <c r="E190" s="8" t="s">
        <v>38</v>
      </c>
      <c r="F190" s="28" t="s">
        <v>39</v>
      </c>
      <c r="G190" s="8" t="s">
        <v>22</v>
      </c>
      <c r="H190" s="27" t="s">
        <v>51</v>
      </c>
      <c r="I190" s="9">
        <v>-4347.84</v>
      </c>
      <c r="N190" s="11" t="s">
        <v>278</v>
      </c>
      <c r="O190" s="20"/>
      <c r="P190" s="21"/>
      <c r="Q190" s="21"/>
      <c r="R190" s="21"/>
      <c r="S190" s="21"/>
      <c r="T190" s="7"/>
      <c r="U190" s="7"/>
      <c r="V190" s="7"/>
    </row>
    <row r="191" spans="1:22" x14ac:dyDescent="0.2">
      <c r="A191" s="7">
        <v>3357</v>
      </c>
      <c r="B191" s="7">
        <v>2016</v>
      </c>
      <c r="C191" s="27" t="s">
        <v>51</v>
      </c>
      <c r="D191" s="27" t="s">
        <v>277</v>
      </c>
      <c r="E191" s="8" t="s">
        <v>38</v>
      </c>
      <c r="F191" s="28" t="s">
        <v>39</v>
      </c>
      <c r="G191" s="8" t="s">
        <v>22</v>
      </c>
      <c r="H191" s="27" t="s">
        <v>51</v>
      </c>
      <c r="I191" s="9">
        <v>5698.8680000000004</v>
      </c>
      <c r="N191" s="11" t="s">
        <v>278</v>
      </c>
      <c r="O191" s="20"/>
      <c r="P191" s="21"/>
      <c r="Q191" s="21"/>
      <c r="R191" s="21"/>
      <c r="S191" s="21"/>
      <c r="T191" s="7"/>
      <c r="U191" s="7"/>
      <c r="V191" s="7"/>
    </row>
    <row r="192" spans="1:22" x14ac:dyDescent="0.2">
      <c r="C192" s="27"/>
      <c r="D192" s="27"/>
      <c r="E192" s="8"/>
      <c r="F192" s="28"/>
      <c r="G192" s="8"/>
      <c r="H192" s="27"/>
      <c r="J192" s="9">
        <f>SUM(I190:I191)</f>
        <v>1351.0280000000002</v>
      </c>
      <c r="K192" s="9">
        <f>IF(J192&lt;0,$I$307,$I$308)</f>
        <v>1001.857310365237</v>
      </c>
      <c r="L192" s="9">
        <f>IF(J192&gt;0,(J192*K192)/2000,0)</f>
        <v>676.76863915406284</v>
      </c>
      <c r="M192" s="9">
        <f>IF(J192&lt;0,(J192*K192)/2000,0)</f>
        <v>0</v>
      </c>
      <c r="N192" s="11"/>
      <c r="O192" s="20"/>
      <c r="P192" s="21"/>
      <c r="Q192" s="21"/>
      <c r="R192" s="21"/>
      <c r="S192" s="21"/>
      <c r="T192" s="7"/>
      <c r="U192" s="7"/>
      <c r="V192" s="7"/>
    </row>
    <row r="193" spans="1:22" x14ac:dyDescent="0.2">
      <c r="A193" s="7">
        <v>3378</v>
      </c>
      <c r="B193" s="7">
        <v>2016</v>
      </c>
      <c r="C193" s="27" t="s">
        <v>75</v>
      </c>
      <c r="D193" s="27" t="s">
        <v>284</v>
      </c>
      <c r="E193" s="8" t="s">
        <v>38</v>
      </c>
      <c r="F193" s="28" t="s">
        <v>39</v>
      </c>
      <c r="G193" s="8" t="s">
        <v>22</v>
      </c>
      <c r="H193" s="27" t="s">
        <v>75</v>
      </c>
      <c r="I193" s="9">
        <v>-1697398</v>
      </c>
      <c r="N193" s="11" t="s">
        <v>285</v>
      </c>
      <c r="O193" s="20"/>
      <c r="P193" s="21"/>
      <c r="Q193" s="21"/>
      <c r="R193" s="21"/>
      <c r="S193" s="21"/>
      <c r="T193" s="7"/>
      <c r="U193" s="7"/>
      <c r="V193" s="7"/>
    </row>
    <row r="194" spans="1:22" x14ac:dyDescent="0.2">
      <c r="A194" s="7">
        <v>3412</v>
      </c>
      <c r="B194" s="7">
        <v>2016</v>
      </c>
      <c r="C194" s="27" t="s">
        <v>75</v>
      </c>
      <c r="D194" s="27" t="s">
        <v>266</v>
      </c>
      <c r="E194" s="8" t="s">
        <v>38</v>
      </c>
      <c r="F194" s="28" t="s">
        <v>39</v>
      </c>
      <c r="G194" s="8" t="s">
        <v>22</v>
      </c>
      <c r="H194" s="27" t="s">
        <v>75</v>
      </c>
      <c r="I194" s="9">
        <v>-419966</v>
      </c>
      <c r="N194" s="11" t="s">
        <v>290</v>
      </c>
      <c r="O194" s="20"/>
      <c r="P194" s="21"/>
      <c r="Q194" s="21"/>
      <c r="R194" s="21"/>
      <c r="S194" s="21"/>
      <c r="T194" s="7"/>
      <c r="U194" s="7"/>
      <c r="V194" s="7"/>
    </row>
    <row r="195" spans="1:22" x14ac:dyDescent="0.2">
      <c r="A195" s="7">
        <v>3322</v>
      </c>
      <c r="B195" s="7">
        <v>2016</v>
      </c>
      <c r="C195" s="27" t="s">
        <v>75</v>
      </c>
      <c r="D195" s="27" t="s">
        <v>165</v>
      </c>
      <c r="E195" s="8" t="s">
        <v>38</v>
      </c>
      <c r="F195" s="28" t="s">
        <v>39</v>
      </c>
      <c r="G195" s="8" t="s">
        <v>22</v>
      </c>
      <c r="H195" s="27" t="s">
        <v>75</v>
      </c>
      <c r="I195" s="9">
        <v>1046909</v>
      </c>
      <c r="N195" s="14" t="s">
        <v>168</v>
      </c>
      <c r="O195" s="20"/>
      <c r="P195" s="21"/>
      <c r="Q195" s="21"/>
      <c r="R195" s="21"/>
      <c r="S195" s="21"/>
      <c r="T195" s="7"/>
      <c r="U195" s="7"/>
      <c r="V195" s="7"/>
    </row>
    <row r="196" spans="1:22" x14ac:dyDescent="0.2">
      <c r="C196" s="27"/>
      <c r="D196" s="27"/>
      <c r="E196" s="8"/>
      <c r="F196" s="28"/>
      <c r="G196" s="8"/>
      <c r="H196" s="27"/>
      <c r="J196" s="9">
        <f>SUM(I193:I195)</f>
        <v>-1070455</v>
      </c>
      <c r="K196" s="9">
        <f>IF(J196&lt;0,$I$307,$I$308)</f>
        <v>1057.0898259174999</v>
      </c>
      <c r="L196" s="9">
        <f>IF(J196&gt;0,(J196*K196)/2000,0)</f>
        <v>0</v>
      </c>
      <c r="M196" s="9">
        <f>IF(J196&lt;0,(J196*K196)/2000,0)</f>
        <v>-565783.54480125871</v>
      </c>
      <c r="N196" s="14"/>
      <c r="O196" s="20"/>
      <c r="P196" s="21"/>
      <c r="Q196" s="21"/>
      <c r="R196" s="21"/>
      <c r="S196" s="21"/>
      <c r="T196" s="7"/>
      <c r="U196" s="7"/>
      <c r="V196" s="7"/>
    </row>
    <row r="197" spans="1:22" x14ac:dyDescent="0.2">
      <c r="A197" s="7">
        <v>3413</v>
      </c>
      <c r="B197" s="7">
        <v>2016</v>
      </c>
      <c r="C197" s="27" t="s">
        <v>224</v>
      </c>
      <c r="D197" s="27" t="s">
        <v>266</v>
      </c>
      <c r="E197" s="8" t="s">
        <v>38</v>
      </c>
      <c r="F197" s="28" t="s">
        <v>39</v>
      </c>
      <c r="G197" s="8" t="s">
        <v>22</v>
      </c>
      <c r="H197" s="27" t="s">
        <v>224</v>
      </c>
      <c r="I197" s="9">
        <v>-22</v>
      </c>
      <c r="J197" s="9">
        <f>I197</f>
        <v>-22</v>
      </c>
      <c r="K197" s="9">
        <f>IF(J197&lt;0,$I$307,$I$308)</f>
        <v>1057.0898259174999</v>
      </c>
      <c r="L197" s="9">
        <f>IF(J197&gt;0,(J197*K197)/2000,0)</f>
        <v>0</v>
      </c>
      <c r="M197" s="9">
        <f>IF(J197&lt;0,(J197*K197)/2000,0)</f>
        <v>-11.627988085092499</v>
      </c>
      <c r="N197" s="11" t="s">
        <v>290</v>
      </c>
      <c r="O197" s="20"/>
      <c r="P197" s="21"/>
      <c r="Q197" s="21"/>
      <c r="R197" s="21"/>
      <c r="S197" s="21"/>
      <c r="T197" s="7"/>
      <c r="U197" s="7"/>
      <c r="V197" s="7"/>
    </row>
    <row r="198" spans="1:22" x14ac:dyDescent="0.2">
      <c r="C198" s="27"/>
      <c r="D198" s="27"/>
      <c r="E198" s="8"/>
      <c r="F198" s="28"/>
      <c r="G198" s="8"/>
      <c r="H198" s="27"/>
      <c r="N198" s="11"/>
      <c r="O198" s="20"/>
      <c r="P198" s="21"/>
      <c r="Q198" s="21"/>
      <c r="R198" s="21"/>
      <c r="S198" s="21"/>
      <c r="T198" s="7"/>
      <c r="U198" s="7"/>
      <c r="V198" s="7"/>
    </row>
    <row r="199" spans="1:22" x14ac:dyDescent="0.2">
      <c r="A199" s="7">
        <v>3414</v>
      </c>
      <c r="B199" s="7">
        <v>2016</v>
      </c>
      <c r="C199" s="27" t="s">
        <v>268</v>
      </c>
      <c r="D199" s="27" t="s">
        <v>266</v>
      </c>
      <c r="E199" s="8" t="s">
        <v>38</v>
      </c>
      <c r="F199" s="28" t="s">
        <v>39</v>
      </c>
      <c r="G199" s="8" t="s">
        <v>22</v>
      </c>
      <c r="H199" s="27" t="s">
        <v>268</v>
      </c>
      <c r="I199" s="9">
        <v>-116</v>
      </c>
      <c r="J199" s="9">
        <f>I199</f>
        <v>-116</v>
      </c>
      <c r="K199" s="9">
        <f>IF(J199&lt;0,$I$307,$I$308)</f>
        <v>1057.0898259174999</v>
      </c>
      <c r="L199" s="9">
        <f>IF(J199&gt;0,(J199*K199)/2000,0)</f>
        <v>0</v>
      </c>
      <c r="M199" s="9">
        <f>IF(J199&lt;0,(J199*K199)/2000,0)</f>
        <v>-61.311209903214994</v>
      </c>
      <c r="N199" s="11" t="s">
        <v>290</v>
      </c>
      <c r="O199" s="20"/>
      <c r="P199" s="21"/>
      <c r="Q199" s="21"/>
      <c r="R199" s="21"/>
      <c r="S199" s="21"/>
      <c r="T199" s="7"/>
      <c r="U199" s="7"/>
      <c r="V199" s="7"/>
    </row>
    <row r="200" spans="1:22" x14ac:dyDescent="0.2">
      <c r="C200" s="27"/>
      <c r="D200" s="27"/>
      <c r="E200" s="8"/>
      <c r="F200" s="28"/>
      <c r="G200" s="8"/>
      <c r="H200" s="27"/>
      <c r="N200" s="11"/>
      <c r="O200" s="20"/>
      <c r="P200" s="21"/>
      <c r="Q200" s="21"/>
      <c r="R200" s="21"/>
      <c r="S200" s="21"/>
      <c r="T200" s="7"/>
      <c r="U200" s="7"/>
      <c r="V200" s="7"/>
    </row>
    <row r="201" spans="1:22" x14ac:dyDescent="0.2">
      <c r="A201" s="7">
        <v>3415</v>
      </c>
      <c r="B201" s="7">
        <v>2016</v>
      </c>
      <c r="C201" s="27" t="s">
        <v>226</v>
      </c>
      <c r="D201" s="27" t="s">
        <v>266</v>
      </c>
      <c r="E201" s="8" t="s">
        <v>38</v>
      </c>
      <c r="F201" s="28" t="s">
        <v>39</v>
      </c>
      <c r="G201" s="8" t="s">
        <v>22</v>
      </c>
      <c r="H201" s="27" t="s">
        <v>226</v>
      </c>
      <c r="I201" s="9">
        <v>-2575</v>
      </c>
      <c r="N201" s="11" t="s">
        <v>290</v>
      </c>
      <c r="O201" s="20"/>
      <c r="P201" s="21"/>
      <c r="Q201" s="21"/>
      <c r="R201" s="21"/>
      <c r="S201" s="21"/>
      <c r="T201" s="7"/>
      <c r="U201" s="7"/>
      <c r="V201" s="7"/>
    </row>
    <row r="202" spans="1:22" x14ac:dyDescent="0.2">
      <c r="A202" s="7">
        <v>3379</v>
      </c>
      <c r="B202" s="7">
        <v>2016</v>
      </c>
      <c r="C202" s="27" t="s">
        <v>226</v>
      </c>
      <c r="D202" s="27" t="s">
        <v>284</v>
      </c>
      <c r="E202" s="8" t="s">
        <v>38</v>
      </c>
      <c r="F202" s="28" t="s">
        <v>39</v>
      </c>
      <c r="G202" s="8" t="s">
        <v>22</v>
      </c>
      <c r="H202" s="27" t="s">
        <v>226</v>
      </c>
      <c r="I202" s="9">
        <v>-205</v>
      </c>
      <c r="N202" s="11" t="s">
        <v>285</v>
      </c>
      <c r="O202" s="20"/>
      <c r="P202" s="21"/>
      <c r="Q202" s="21"/>
      <c r="R202" s="21"/>
      <c r="S202" s="21"/>
      <c r="T202" s="7"/>
      <c r="U202" s="7"/>
      <c r="V202" s="7"/>
    </row>
    <row r="203" spans="1:22" x14ac:dyDescent="0.2">
      <c r="A203" s="7">
        <v>3323</v>
      </c>
      <c r="B203" s="7">
        <v>2016</v>
      </c>
      <c r="C203" s="27" t="s">
        <v>226</v>
      </c>
      <c r="D203" s="27" t="s">
        <v>165</v>
      </c>
      <c r="E203" s="8" t="s">
        <v>38</v>
      </c>
      <c r="F203" s="28" t="s">
        <v>39</v>
      </c>
      <c r="G203" s="8" t="s">
        <v>22</v>
      </c>
      <c r="H203" s="27" t="s">
        <v>226</v>
      </c>
      <c r="I203" s="9">
        <v>41481</v>
      </c>
      <c r="N203" s="14" t="s">
        <v>168</v>
      </c>
      <c r="O203" s="20"/>
      <c r="P203" s="21"/>
      <c r="Q203" s="21"/>
      <c r="R203" s="21"/>
      <c r="S203" s="21"/>
      <c r="T203" s="7"/>
      <c r="U203" s="7"/>
      <c r="V203" s="7"/>
    </row>
    <row r="204" spans="1:22" x14ac:dyDescent="0.2">
      <c r="C204" s="27"/>
      <c r="D204" s="27"/>
      <c r="E204" s="8"/>
      <c r="F204" s="28"/>
      <c r="G204" s="8"/>
      <c r="H204" s="27"/>
      <c r="J204" s="9">
        <f>SUM(I201:I203)</f>
        <v>38701</v>
      </c>
      <c r="K204" s="9">
        <f>IF(J204&lt;0,$I$307,$I$308)</f>
        <v>1001.857310365237</v>
      </c>
      <c r="L204" s="9">
        <f>IF(J204&gt;0,(J204*K204)/2000,0)</f>
        <v>19386.43988422252</v>
      </c>
      <c r="M204" s="9">
        <f>IF(J204&lt;0,(J204*K204)/2000,0)</f>
        <v>0</v>
      </c>
      <c r="N204" s="14"/>
      <c r="O204" s="20"/>
      <c r="P204" s="21"/>
      <c r="Q204" s="21"/>
      <c r="R204" s="21"/>
      <c r="S204" s="21"/>
      <c r="T204" s="7"/>
      <c r="U204" s="7"/>
      <c r="V204" s="7"/>
    </row>
    <row r="205" spans="1:22" x14ac:dyDescent="0.2">
      <c r="A205" s="7">
        <v>3416</v>
      </c>
      <c r="B205" s="7">
        <v>2016</v>
      </c>
      <c r="C205" s="27" t="s">
        <v>228</v>
      </c>
      <c r="D205" s="27" t="s">
        <v>266</v>
      </c>
      <c r="E205" s="8" t="s">
        <v>38</v>
      </c>
      <c r="F205" s="28" t="s">
        <v>39</v>
      </c>
      <c r="G205" s="8" t="s">
        <v>22</v>
      </c>
      <c r="H205" s="27" t="s">
        <v>228</v>
      </c>
      <c r="I205" s="9">
        <v>-400</v>
      </c>
      <c r="N205" s="11" t="s">
        <v>290</v>
      </c>
      <c r="O205" s="20"/>
      <c r="P205" s="21"/>
      <c r="Q205" s="21"/>
      <c r="R205" s="21"/>
      <c r="S205" s="21"/>
      <c r="T205" s="7"/>
      <c r="U205" s="7"/>
      <c r="V205" s="7"/>
    </row>
    <row r="206" spans="1:22" x14ac:dyDescent="0.2">
      <c r="A206" s="7">
        <v>3324</v>
      </c>
      <c r="B206" s="7">
        <v>2016</v>
      </c>
      <c r="C206" s="27" t="s">
        <v>228</v>
      </c>
      <c r="D206" s="27" t="s">
        <v>165</v>
      </c>
      <c r="E206" s="8" t="s">
        <v>38</v>
      </c>
      <c r="F206" s="28" t="s">
        <v>39</v>
      </c>
      <c r="G206" s="8" t="s">
        <v>22</v>
      </c>
      <c r="H206" s="27" t="s">
        <v>228</v>
      </c>
      <c r="I206" s="9">
        <v>1600</v>
      </c>
      <c r="N206" s="14" t="s">
        <v>168</v>
      </c>
      <c r="O206" s="20"/>
      <c r="P206" s="21"/>
      <c r="Q206" s="21"/>
      <c r="R206" s="21"/>
      <c r="S206" s="21"/>
      <c r="T206" s="7"/>
      <c r="U206" s="7"/>
      <c r="V206" s="7"/>
    </row>
    <row r="207" spans="1:22" x14ac:dyDescent="0.2">
      <c r="C207" s="27"/>
      <c r="D207" s="27"/>
      <c r="E207" s="8"/>
      <c r="F207" s="28"/>
      <c r="G207" s="8"/>
      <c r="H207" s="27"/>
      <c r="J207" s="9">
        <f>SUM(I205:I206)</f>
        <v>1200</v>
      </c>
      <c r="K207" s="9">
        <f>IF(J207&lt;0,$I$307,$I$308)</f>
        <v>1001.857310365237</v>
      </c>
      <c r="L207" s="9">
        <f>IF(J207&gt;0,(J207*K207)/2000,0)</f>
        <v>601.11438621914226</v>
      </c>
      <c r="M207" s="9">
        <f>IF(J207&lt;0,(J207*K207)/2000,0)</f>
        <v>0</v>
      </c>
      <c r="N207" s="14"/>
      <c r="O207" s="20"/>
      <c r="P207" s="21"/>
      <c r="Q207" s="21"/>
      <c r="R207" s="21"/>
      <c r="S207" s="21"/>
      <c r="T207" s="7"/>
      <c r="U207" s="7"/>
      <c r="V207" s="7"/>
    </row>
    <row r="208" spans="1:22" x14ac:dyDescent="0.2">
      <c r="A208" s="7">
        <v>3325</v>
      </c>
      <c r="B208" s="7">
        <v>2016</v>
      </c>
      <c r="C208" s="27" t="s">
        <v>229</v>
      </c>
      <c r="D208" s="27" t="s">
        <v>165</v>
      </c>
      <c r="E208" s="8" t="s">
        <v>38</v>
      </c>
      <c r="F208" s="28" t="s">
        <v>39</v>
      </c>
      <c r="G208" s="8" t="s">
        <v>22</v>
      </c>
      <c r="H208" s="27" t="s">
        <v>229</v>
      </c>
      <c r="I208" s="9">
        <v>336</v>
      </c>
      <c r="J208" s="9">
        <f>I208</f>
        <v>336</v>
      </c>
      <c r="K208" s="9">
        <f>IF(J208&lt;0,$I$307,$I$308)</f>
        <v>1001.857310365237</v>
      </c>
      <c r="L208" s="9">
        <f>IF(J208&gt;0,(J208*K208)/2000,0)</f>
        <v>168.31202814135983</v>
      </c>
      <c r="M208" s="9">
        <f>IF(J208&lt;0,(J208*K208)/2000,0)</f>
        <v>0</v>
      </c>
      <c r="N208" s="14" t="s">
        <v>168</v>
      </c>
      <c r="O208" s="20"/>
      <c r="P208" s="21"/>
      <c r="Q208" s="21"/>
      <c r="R208" s="21"/>
      <c r="S208" s="21"/>
      <c r="T208" s="7"/>
      <c r="U208" s="7"/>
      <c r="V208" s="7"/>
    </row>
    <row r="209" spans="1:22" x14ac:dyDescent="0.2">
      <c r="C209" s="27"/>
      <c r="D209" s="27"/>
      <c r="E209" s="8"/>
      <c r="F209" s="28"/>
      <c r="G209" s="8"/>
      <c r="H209" s="27"/>
      <c r="N209" s="14"/>
      <c r="O209" s="20"/>
      <c r="P209" s="21"/>
      <c r="Q209" s="21"/>
      <c r="R209" s="21"/>
      <c r="S209" s="21"/>
      <c r="T209" s="7"/>
      <c r="U209" s="7"/>
      <c r="V209" s="7"/>
    </row>
    <row r="210" spans="1:22" x14ac:dyDescent="0.2">
      <c r="A210" s="7">
        <v>3417</v>
      </c>
      <c r="B210" s="7">
        <v>2016</v>
      </c>
      <c r="C210" s="27" t="s">
        <v>230</v>
      </c>
      <c r="D210" s="27" t="s">
        <v>266</v>
      </c>
      <c r="E210" s="8" t="s">
        <v>38</v>
      </c>
      <c r="F210" s="28" t="s">
        <v>39</v>
      </c>
      <c r="G210" s="8" t="s">
        <v>22</v>
      </c>
      <c r="H210" s="27" t="s">
        <v>230</v>
      </c>
      <c r="I210" s="9">
        <v>-47355</v>
      </c>
      <c r="N210" s="11" t="s">
        <v>290</v>
      </c>
      <c r="O210" s="20"/>
      <c r="P210" s="21"/>
      <c r="Q210" s="21"/>
      <c r="R210" s="21"/>
      <c r="S210" s="21"/>
      <c r="T210" s="7"/>
      <c r="U210" s="7"/>
      <c r="V210" s="7"/>
    </row>
    <row r="211" spans="1:22" x14ac:dyDescent="0.2">
      <c r="A211" s="7">
        <v>3326</v>
      </c>
      <c r="B211" s="7">
        <v>2016</v>
      </c>
      <c r="C211" s="27" t="s">
        <v>230</v>
      </c>
      <c r="D211" s="27" t="s">
        <v>165</v>
      </c>
      <c r="E211" s="8" t="s">
        <v>38</v>
      </c>
      <c r="F211" s="28" t="s">
        <v>39</v>
      </c>
      <c r="G211" s="8" t="s">
        <v>22</v>
      </c>
      <c r="H211" s="27" t="s">
        <v>230</v>
      </c>
      <c r="I211" s="9">
        <v>12081</v>
      </c>
      <c r="N211" s="14" t="s">
        <v>168</v>
      </c>
      <c r="O211" s="20"/>
      <c r="P211" s="21"/>
      <c r="Q211" s="21"/>
      <c r="R211" s="21"/>
      <c r="S211" s="21"/>
      <c r="T211" s="7"/>
      <c r="U211" s="7"/>
      <c r="V211" s="7"/>
    </row>
    <row r="212" spans="1:22" x14ac:dyDescent="0.2">
      <c r="A212" s="7">
        <v>3380</v>
      </c>
      <c r="B212" s="7">
        <v>2016</v>
      </c>
      <c r="C212" s="27" t="s">
        <v>230</v>
      </c>
      <c r="D212" s="27" t="s">
        <v>284</v>
      </c>
      <c r="E212" s="8" t="s">
        <v>38</v>
      </c>
      <c r="F212" s="28" t="s">
        <v>39</v>
      </c>
      <c r="G212" s="8" t="s">
        <v>22</v>
      </c>
      <c r="H212" s="27" t="s">
        <v>230</v>
      </c>
      <c r="I212" s="9">
        <v>89897</v>
      </c>
      <c r="N212" s="11" t="s">
        <v>285</v>
      </c>
      <c r="O212" s="20"/>
      <c r="P212" s="21"/>
      <c r="Q212" s="21"/>
      <c r="R212" s="21"/>
      <c r="S212" s="21"/>
      <c r="T212" s="7"/>
      <c r="U212" s="7"/>
      <c r="V212" s="7"/>
    </row>
    <row r="213" spans="1:22" x14ac:dyDescent="0.2">
      <c r="C213" s="27"/>
      <c r="D213" s="27"/>
      <c r="E213" s="8"/>
      <c r="F213" s="28"/>
      <c r="G213" s="8"/>
      <c r="H213" s="27"/>
      <c r="J213" s="9">
        <f>SUM(I210:I212)</f>
        <v>54623</v>
      </c>
      <c r="K213" s="9">
        <f>IF(J213&lt;0,$I$307,$I$308)</f>
        <v>1001.857310365237</v>
      </c>
      <c r="L213" s="9">
        <f>IF(J213&gt;0,(J213*K213)/2000,0)</f>
        <v>27362.225932040168</v>
      </c>
      <c r="M213" s="9">
        <f>IF(J213&lt;0,(J213*K213)/2000,0)</f>
        <v>0</v>
      </c>
      <c r="N213" s="11"/>
      <c r="O213" s="20"/>
      <c r="P213" s="21"/>
      <c r="Q213" s="21"/>
      <c r="R213" s="21"/>
      <c r="S213" s="21"/>
      <c r="T213" s="7"/>
      <c r="U213" s="7"/>
      <c r="V213" s="7"/>
    </row>
    <row r="214" spans="1:22" x14ac:dyDescent="0.2">
      <c r="A214" s="7">
        <v>3418</v>
      </c>
      <c r="B214" s="7">
        <v>2016</v>
      </c>
      <c r="C214" s="27" t="s">
        <v>232</v>
      </c>
      <c r="D214" s="27" t="s">
        <v>266</v>
      </c>
      <c r="E214" s="8" t="s">
        <v>38</v>
      </c>
      <c r="F214" s="28" t="s">
        <v>39</v>
      </c>
      <c r="G214" s="8" t="s">
        <v>22</v>
      </c>
      <c r="H214" s="27" t="s">
        <v>232</v>
      </c>
      <c r="I214" s="9">
        <v>-8030</v>
      </c>
      <c r="N214" s="11" t="s">
        <v>290</v>
      </c>
      <c r="O214" s="20"/>
      <c r="P214" s="21"/>
      <c r="Q214" s="21"/>
      <c r="R214" s="21"/>
      <c r="S214" s="21"/>
      <c r="T214" s="7"/>
      <c r="U214" s="7"/>
      <c r="V214" s="7"/>
    </row>
    <row r="215" spans="1:22" x14ac:dyDescent="0.2">
      <c r="A215" s="7">
        <v>3327</v>
      </c>
      <c r="B215" s="7">
        <v>2016</v>
      </c>
      <c r="C215" s="27" t="s">
        <v>232</v>
      </c>
      <c r="D215" s="27" t="s">
        <v>165</v>
      </c>
      <c r="E215" s="8" t="s">
        <v>38</v>
      </c>
      <c r="F215" s="28" t="s">
        <v>39</v>
      </c>
      <c r="G215" s="8" t="s">
        <v>22</v>
      </c>
      <c r="H215" s="27" t="s">
        <v>232</v>
      </c>
      <c r="I215" s="9">
        <v>14335</v>
      </c>
      <c r="N215" s="14" t="s">
        <v>168</v>
      </c>
      <c r="O215" s="20"/>
      <c r="P215" s="21"/>
      <c r="Q215" s="21"/>
      <c r="R215" s="21"/>
      <c r="S215" s="21"/>
      <c r="T215" s="7"/>
      <c r="U215" s="7"/>
      <c r="V215" s="7"/>
    </row>
    <row r="216" spans="1:22" x14ac:dyDescent="0.2">
      <c r="C216" s="27"/>
      <c r="D216" s="27"/>
      <c r="E216" s="8"/>
      <c r="F216" s="28"/>
      <c r="G216" s="8"/>
      <c r="H216" s="27"/>
      <c r="J216" s="9">
        <f>SUM(I214:I215)</f>
        <v>6305</v>
      </c>
      <c r="K216" s="9">
        <f>IF(J216&lt;0,$I$307,$I$308)</f>
        <v>1001.857310365237</v>
      </c>
      <c r="L216" s="9">
        <f>IF(J216&gt;0,(J216*K216)/2000,0)</f>
        <v>3158.3551709264098</v>
      </c>
      <c r="M216" s="9">
        <f>IF(J216&lt;0,(J216*K216)/2000,0)</f>
        <v>0</v>
      </c>
      <c r="N216" s="14"/>
      <c r="O216" s="20"/>
      <c r="P216" s="21"/>
      <c r="Q216" s="21"/>
      <c r="R216" s="21"/>
      <c r="S216" s="21"/>
      <c r="T216" s="7"/>
      <c r="U216" s="7"/>
      <c r="V216" s="7"/>
    </row>
    <row r="217" spans="1:22" x14ac:dyDescent="0.2">
      <c r="A217" s="7">
        <v>3367</v>
      </c>
      <c r="B217" s="7">
        <v>2016</v>
      </c>
      <c r="C217" s="27" t="s">
        <v>76</v>
      </c>
      <c r="D217" s="27" t="s">
        <v>84</v>
      </c>
      <c r="E217" s="8" t="s">
        <v>38</v>
      </c>
      <c r="F217" s="28" t="s">
        <v>39</v>
      </c>
      <c r="G217" s="8" t="s">
        <v>22</v>
      </c>
      <c r="H217" s="27" t="s">
        <v>76</v>
      </c>
      <c r="I217" s="9">
        <v>-413000</v>
      </c>
      <c r="N217" s="14" t="s">
        <v>87</v>
      </c>
      <c r="O217" s="20"/>
      <c r="P217" s="21"/>
      <c r="Q217" s="21"/>
      <c r="R217" s="21"/>
      <c r="S217" s="21"/>
      <c r="T217" s="7"/>
      <c r="U217" s="7"/>
      <c r="V217" s="7"/>
    </row>
    <row r="218" spans="1:22" x14ac:dyDescent="0.2">
      <c r="A218" s="7">
        <v>3365</v>
      </c>
      <c r="B218" s="7">
        <v>2016</v>
      </c>
      <c r="C218" s="27" t="s">
        <v>76</v>
      </c>
      <c r="D218" s="27" t="s">
        <v>65</v>
      </c>
      <c r="E218" s="8" t="s">
        <v>38</v>
      </c>
      <c r="F218" s="28" t="s">
        <v>39</v>
      </c>
      <c r="G218" s="8" t="s">
        <v>22</v>
      </c>
      <c r="H218" s="27" t="s">
        <v>76</v>
      </c>
      <c r="I218" s="9">
        <v>413000</v>
      </c>
      <c r="N218" s="14" t="s">
        <v>67</v>
      </c>
      <c r="O218" s="20"/>
      <c r="P218" s="21"/>
      <c r="Q218" s="21"/>
      <c r="R218" s="21"/>
      <c r="S218" s="21"/>
      <c r="T218" s="7"/>
      <c r="U218" s="7"/>
      <c r="V218" s="7"/>
    </row>
    <row r="219" spans="1:22" x14ac:dyDescent="0.2">
      <c r="C219" s="27"/>
      <c r="D219" s="27"/>
      <c r="E219" s="8"/>
      <c r="F219" s="28"/>
      <c r="G219" s="8"/>
      <c r="H219" s="27"/>
      <c r="J219" s="9">
        <f>SUM(I217:I218)</f>
        <v>0</v>
      </c>
      <c r="K219" s="9">
        <f>IF(J219&lt;0,$I$307,$I$308)</f>
        <v>1001.857310365237</v>
      </c>
      <c r="L219" s="9">
        <f>IF(J219&gt;0,(J219*K219)/2000,0)</f>
        <v>0</v>
      </c>
      <c r="M219" s="9">
        <f>IF(J219&lt;0,(J219*K219)/2000,0)</f>
        <v>0</v>
      </c>
      <c r="N219" s="14"/>
      <c r="O219" s="20"/>
      <c r="P219" s="21"/>
      <c r="Q219" s="21"/>
      <c r="R219" s="21"/>
      <c r="S219" s="21"/>
      <c r="T219" s="7"/>
      <c r="U219" s="7"/>
      <c r="V219" s="7"/>
    </row>
    <row r="220" spans="1:22" x14ac:dyDescent="0.2">
      <c r="A220" s="7">
        <v>3381</v>
      </c>
      <c r="B220" s="7">
        <v>2016</v>
      </c>
      <c r="C220" s="27" t="s">
        <v>235</v>
      </c>
      <c r="D220" s="27" t="s">
        <v>284</v>
      </c>
      <c r="E220" s="8" t="s">
        <v>38</v>
      </c>
      <c r="F220" s="28" t="s">
        <v>39</v>
      </c>
      <c r="G220" s="8" t="s">
        <v>22</v>
      </c>
      <c r="H220" s="27" t="s">
        <v>235</v>
      </c>
      <c r="I220" s="9">
        <v>-254478</v>
      </c>
      <c r="N220" s="11" t="s">
        <v>285</v>
      </c>
      <c r="O220" s="20"/>
      <c r="P220" s="21"/>
      <c r="Q220" s="21"/>
      <c r="R220" s="21"/>
      <c r="S220" s="21"/>
      <c r="T220" s="7"/>
      <c r="U220" s="7"/>
      <c r="V220" s="7"/>
    </row>
    <row r="221" spans="1:22" x14ac:dyDescent="0.2">
      <c r="A221" s="7">
        <v>3419</v>
      </c>
      <c r="B221" s="7">
        <v>2016</v>
      </c>
      <c r="C221" s="27" t="s">
        <v>235</v>
      </c>
      <c r="D221" s="27" t="s">
        <v>266</v>
      </c>
      <c r="E221" s="8" t="s">
        <v>38</v>
      </c>
      <c r="F221" s="28" t="s">
        <v>39</v>
      </c>
      <c r="G221" s="8" t="s">
        <v>22</v>
      </c>
      <c r="H221" s="27" t="s">
        <v>235</v>
      </c>
      <c r="I221" s="9">
        <v>-213391</v>
      </c>
      <c r="N221" s="11" t="s">
        <v>290</v>
      </c>
      <c r="O221" s="20"/>
      <c r="P221" s="21"/>
      <c r="Q221" s="21"/>
      <c r="R221" s="21"/>
      <c r="S221" s="21"/>
      <c r="T221" s="7"/>
      <c r="U221" s="7"/>
      <c r="V221" s="7"/>
    </row>
    <row r="222" spans="1:22" x14ac:dyDescent="0.2">
      <c r="A222" s="7">
        <v>3328</v>
      </c>
      <c r="B222" s="7">
        <v>2016</v>
      </c>
      <c r="C222" s="27" t="s">
        <v>235</v>
      </c>
      <c r="D222" s="27" t="s">
        <v>165</v>
      </c>
      <c r="E222" s="8" t="s">
        <v>38</v>
      </c>
      <c r="F222" s="28" t="s">
        <v>39</v>
      </c>
      <c r="G222" s="8" t="s">
        <v>22</v>
      </c>
      <c r="H222" s="27" t="s">
        <v>235</v>
      </c>
      <c r="I222" s="9">
        <v>73911</v>
      </c>
      <c r="N222" s="14" t="s">
        <v>168</v>
      </c>
      <c r="O222" s="20"/>
      <c r="P222" s="21"/>
      <c r="Q222" s="21"/>
      <c r="R222" s="21"/>
      <c r="S222" s="21"/>
      <c r="T222" s="7"/>
      <c r="U222" s="7"/>
      <c r="V222" s="7"/>
    </row>
    <row r="223" spans="1:22" x14ac:dyDescent="0.2">
      <c r="C223" s="27"/>
      <c r="D223" s="27"/>
      <c r="E223" s="8"/>
      <c r="F223" s="28"/>
      <c r="G223" s="8"/>
      <c r="H223" s="27"/>
      <c r="J223" s="9">
        <f>SUM(I220:I222)</f>
        <v>-393958</v>
      </c>
      <c r="K223" s="9">
        <f>IF(J223&lt;0,$I$307,$I$308)</f>
        <v>1057.0898259174999</v>
      </c>
      <c r="L223" s="9">
        <f>IF(J223&gt;0,(J223*K223)/2000,0)</f>
        <v>0</v>
      </c>
      <c r="M223" s="9">
        <f>IF(J223&lt;0,(J223*K223)/2000,0)</f>
        <v>-208224.4968194032</v>
      </c>
      <c r="N223" s="14"/>
      <c r="O223" s="20"/>
      <c r="P223" s="21"/>
      <c r="Q223" s="21"/>
      <c r="R223" s="21"/>
      <c r="S223" s="21"/>
      <c r="T223" s="7"/>
      <c r="U223" s="7"/>
      <c r="V223" s="7"/>
    </row>
    <row r="224" spans="1:22" x14ac:dyDescent="0.2">
      <c r="A224" s="7">
        <v>3420</v>
      </c>
      <c r="B224" s="7">
        <v>2016</v>
      </c>
      <c r="C224" s="27" t="s">
        <v>239</v>
      </c>
      <c r="D224" s="27" t="s">
        <v>266</v>
      </c>
      <c r="E224" s="8" t="s">
        <v>38</v>
      </c>
      <c r="F224" s="28" t="s">
        <v>39</v>
      </c>
      <c r="G224" s="8" t="s">
        <v>22</v>
      </c>
      <c r="H224" s="27" t="s">
        <v>239</v>
      </c>
      <c r="I224" s="9">
        <v>-302064</v>
      </c>
      <c r="N224" s="11" t="s">
        <v>290</v>
      </c>
      <c r="O224" s="20"/>
      <c r="P224" s="21"/>
      <c r="Q224" s="21"/>
      <c r="R224" s="21"/>
      <c r="S224" s="21"/>
      <c r="T224" s="7"/>
      <c r="U224" s="7"/>
      <c r="V224" s="7"/>
    </row>
    <row r="225" spans="1:22" x14ac:dyDescent="0.2">
      <c r="A225" s="7">
        <v>3368</v>
      </c>
      <c r="B225" s="7">
        <v>2016</v>
      </c>
      <c r="C225" s="27" t="s">
        <v>239</v>
      </c>
      <c r="D225" s="27" t="s">
        <v>84</v>
      </c>
      <c r="E225" s="8" t="s">
        <v>38</v>
      </c>
      <c r="F225" s="28" t="s">
        <v>39</v>
      </c>
      <c r="G225" s="8" t="s">
        <v>22</v>
      </c>
      <c r="H225" s="27" t="s">
        <v>239</v>
      </c>
      <c r="I225" s="9">
        <v>-100</v>
      </c>
      <c r="N225" s="14" t="s">
        <v>87</v>
      </c>
      <c r="O225" s="20"/>
      <c r="P225" s="21"/>
      <c r="Q225" s="21"/>
      <c r="R225" s="21"/>
      <c r="S225" s="21"/>
      <c r="T225" s="7"/>
      <c r="U225" s="7"/>
      <c r="V225" s="7"/>
    </row>
    <row r="226" spans="1:22" x14ac:dyDescent="0.2">
      <c r="A226" s="7">
        <v>3382</v>
      </c>
      <c r="B226" s="7">
        <v>2016</v>
      </c>
      <c r="C226" s="27" t="s">
        <v>239</v>
      </c>
      <c r="D226" s="27" t="s">
        <v>284</v>
      </c>
      <c r="E226" s="8" t="s">
        <v>38</v>
      </c>
      <c r="F226" s="28" t="s">
        <v>39</v>
      </c>
      <c r="G226" s="8" t="s">
        <v>22</v>
      </c>
      <c r="H226" s="27" t="s">
        <v>239</v>
      </c>
      <c r="I226" s="9">
        <v>290000</v>
      </c>
      <c r="N226" s="11" t="s">
        <v>285</v>
      </c>
      <c r="O226" s="20"/>
      <c r="P226" s="21"/>
      <c r="Q226" s="21"/>
      <c r="R226" s="21"/>
      <c r="S226" s="21"/>
      <c r="T226" s="7"/>
      <c r="U226" s="7"/>
      <c r="V226" s="7"/>
    </row>
    <row r="227" spans="1:22" x14ac:dyDescent="0.2">
      <c r="A227" s="7">
        <v>3329</v>
      </c>
      <c r="B227" s="7">
        <v>2016</v>
      </c>
      <c r="C227" s="27" t="s">
        <v>239</v>
      </c>
      <c r="D227" s="27" t="s">
        <v>165</v>
      </c>
      <c r="E227" s="8" t="s">
        <v>38</v>
      </c>
      <c r="F227" s="28" t="s">
        <v>39</v>
      </c>
      <c r="G227" s="8" t="s">
        <v>22</v>
      </c>
      <c r="H227" s="27" t="s">
        <v>239</v>
      </c>
      <c r="I227" s="9">
        <v>308093</v>
      </c>
      <c r="N227" s="14" t="s">
        <v>168</v>
      </c>
      <c r="O227" s="20"/>
      <c r="P227" s="21"/>
      <c r="Q227" s="21"/>
      <c r="R227" s="21"/>
      <c r="S227" s="21"/>
      <c r="T227" s="7"/>
      <c r="U227" s="7"/>
      <c r="V227" s="7"/>
    </row>
    <row r="228" spans="1:22" x14ac:dyDescent="0.2">
      <c r="C228" s="27"/>
      <c r="D228" s="27"/>
      <c r="E228" s="8"/>
      <c r="F228" s="28"/>
      <c r="G228" s="8"/>
      <c r="H228" s="27"/>
      <c r="J228" s="9">
        <f>SUM(I224:I227)</f>
        <v>295929</v>
      </c>
      <c r="K228" s="9">
        <f>IF(J228&lt;0,$I$307,$I$308)</f>
        <v>1001.857310365237</v>
      </c>
      <c r="L228" s="9">
        <f>IF(J228&gt;0,(J228*K228)/2000,0)</f>
        <v>148239.31599953712</v>
      </c>
      <c r="M228" s="9">
        <f>IF(J228&lt;0,(J228*K228)/2000,0)</f>
        <v>0</v>
      </c>
      <c r="N228" s="14"/>
      <c r="O228" s="20"/>
      <c r="P228" s="21"/>
      <c r="Q228" s="21"/>
      <c r="R228" s="21"/>
      <c r="S228" s="21"/>
      <c r="T228" s="7"/>
      <c r="U228" s="7"/>
      <c r="V228" s="7"/>
    </row>
    <row r="229" spans="1:22" x14ac:dyDescent="0.2">
      <c r="A229" s="7">
        <v>3383</v>
      </c>
      <c r="B229" s="7">
        <v>2016</v>
      </c>
      <c r="C229" s="27" t="s">
        <v>78</v>
      </c>
      <c r="D229" s="27" t="s">
        <v>284</v>
      </c>
      <c r="E229" s="8" t="s">
        <v>38</v>
      </c>
      <c r="F229" s="28" t="s">
        <v>39</v>
      </c>
      <c r="G229" s="8" t="s">
        <v>22</v>
      </c>
      <c r="H229" s="27" t="s">
        <v>78</v>
      </c>
      <c r="I229" s="9">
        <v>-1701985</v>
      </c>
      <c r="N229" s="11" t="s">
        <v>285</v>
      </c>
      <c r="O229" s="20"/>
      <c r="P229" s="21"/>
      <c r="Q229" s="21"/>
      <c r="R229" s="21"/>
      <c r="S229" s="21"/>
      <c r="T229" s="7"/>
      <c r="U229" s="7"/>
      <c r="V229" s="7"/>
    </row>
    <row r="230" spans="1:22" x14ac:dyDescent="0.2">
      <c r="A230" s="7">
        <v>3421</v>
      </c>
      <c r="B230" s="7">
        <v>2016</v>
      </c>
      <c r="C230" s="27" t="s">
        <v>78</v>
      </c>
      <c r="D230" s="27" t="s">
        <v>266</v>
      </c>
      <c r="E230" s="8" t="s">
        <v>38</v>
      </c>
      <c r="F230" s="28" t="s">
        <v>39</v>
      </c>
      <c r="G230" s="8" t="s">
        <v>22</v>
      </c>
      <c r="H230" s="27" t="s">
        <v>78</v>
      </c>
      <c r="I230" s="9">
        <v>-395006</v>
      </c>
      <c r="N230" s="11" t="s">
        <v>290</v>
      </c>
      <c r="O230" s="20"/>
      <c r="P230" s="21"/>
      <c r="Q230" s="21"/>
      <c r="R230" s="21"/>
      <c r="S230" s="21"/>
      <c r="T230" s="7"/>
      <c r="U230" s="7"/>
      <c r="V230" s="7"/>
    </row>
    <row r="231" spans="1:22" x14ac:dyDescent="0.2">
      <c r="A231" s="7">
        <v>3330</v>
      </c>
      <c r="B231" s="7">
        <v>2016</v>
      </c>
      <c r="C231" s="27" t="s">
        <v>78</v>
      </c>
      <c r="D231" s="27" t="s">
        <v>165</v>
      </c>
      <c r="E231" s="8" t="s">
        <v>38</v>
      </c>
      <c r="F231" s="28" t="s">
        <v>39</v>
      </c>
      <c r="G231" s="8" t="s">
        <v>22</v>
      </c>
      <c r="H231" s="27" t="s">
        <v>78</v>
      </c>
      <c r="I231" s="9">
        <v>118836</v>
      </c>
      <c r="N231" s="14" t="s">
        <v>168</v>
      </c>
      <c r="O231" s="20"/>
      <c r="P231" s="21"/>
      <c r="Q231" s="21"/>
      <c r="R231" s="21"/>
      <c r="S231" s="21"/>
      <c r="T231" s="7"/>
      <c r="U231" s="7"/>
      <c r="V231" s="7"/>
    </row>
    <row r="232" spans="1:22" x14ac:dyDescent="0.2">
      <c r="C232" s="27"/>
      <c r="D232" s="27"/>
      <c r="E232" s="8"/>
      <c r="F232" s="28"/>
      <c r="G232" s="8"/>
      <c r="H232" s="27"/>
      <c r="J232" s="9">
        <f>SUM(I229:I231)</f>
        <v>-1978155</v>
      </c>
      <c r="K232" s="9">
        <f>IF(J232&lt;0,$I$307,$I$308)</f>
        <v>1057.0898259174999</v>
      </c>
      <c r="L232" s="9">
        <f>IF(J232&gt;0,(J232*K232)/2000,0)</f>
        <v>0</v>
      </c>
      <c r="M232" s="9">
        <f>IF(J232&lt;0,(J232*K232)/2000,0)</f>
        <v>-1045543.762293916</v>
      </c>
      <c r="N232" s="14"/>
      <c r="O232" s="20"/>
      <c r="P232" s="21"/>
      <c r="Q232" s="21"/>
      <c r="R232" s="21"/>
      <c r="S232" s="21"/>
      <c r="T232" s="7"/>
      <c r="U232" s="7"/>
      <c r="V232" s="7"/>
    </row>
    <row r="233" spans="1:22" x14ac:dyDescent="0.2">
      <c r="A233" s="7">
        <v>3422</v>
      </c>
      <c r="B233" s="7">
        <v>2016</v>
      </c>
      <c r="C233" s="27" t="s">
        <v>241</v>
      </c>
      <c r="D233" s="27" t="s">
        <v>266</v>
      </c>
      <c r="E233" s="8" t="s">
        <v>38</v>
      </c>
      <c r="F233" s="28" t="s">
        <v>39</v>
      </c>
      <c r="G233" s="8" t="s">
        <v>22</v>
      </c>
      <c r="H233" s="27" t="s">
        <v>241</v>
      </c>
      <c r="I233" s="9">
        <v>-186595</v>
      </c>
      <c r="N233" s="11" t="s">
        <v>290</v>
      </c>
      <c r="O233" s="20"/>
      <c r="P233" s="21"/>
      <c r="Q233" s="21"/>
      <c r="R233" s="21"/>
      <c r="S233" s="21"/>
      <c r="T233" s="7"/>
      <c r="U233" s="7"/>
      <c r="V233" s="7"/>
    </row>
    <row r="234" spans="1:22" x14ac:dyDescent="0.2">
      <c r="A234" s="7">
        <v>3331</v>
      </c>
      <c r="B234" s="7">
        <v>2016</v>
      </c>
      <c r="C234" s="27" t="s">
        <v>241</v>
      </c>
      <c r="D234" s="27" t="s">
        <v>165</v>
      </c>
      <c r="E234" s="8" t="s">
        <v>38</v>
      </c>
      <c r="F234" s="28" t="s">
        <v>39</v>
      </c>
      <c r="G234" s="8" t="s">
        <v>22</v>
      </c>
      <c r="H234" s="27" t="s">
        <v>241</v>
      </c>
      <c r="I234" s="9">
        <v>158000</v>
      </c>
      <c r="N234" s="14" t="s">
        <v>168</v>
      </c>
      <c r="O234" s="20"/>
      <c r="P234" s="21"/>
      <c r="Q234" s="21"/>
      <c r="R234" s="21"/>
      <c r="S234" s="21"/>
      <c r="T234" s="7"/>
      <c r="U234" s="7"/>
      <c r="V234" s="7"/>
    </row>
    <row r="235" spans="1:22" x14ac:dyDescent="0.2">
      <c r="C235" s="27"/>
      <c r="D235" s="27"/>
      <c r="E235" s="8"/>
      <c r="F235" s="28"/>
      <c r="G235" s="8"/>
      <c r="H235" s="27"/>
      <c r="J235" s="9">
        <f>SUM(I233:I234)</f>
        <v>-28595</v>
      </c>
      <c r="K235" s="9">
        <f>IF(J235&lt;0,$I$307,$I$308)</f>
        <v>1057.0898259174999</v>
      </c>
      <c r="L235" s="9">
        <f>IF(J235&gt;0,(J235*K235)/2000,0)</f>
        <v>0</v>
      </c>
      <c r="M235" s="9">
        <f>IF(J235&lt;0,(J235*K235)/2000,0)</f>
        <v>-15113.741786055454</v>
      </c>
      <c r="N235" s="14"/>
      <c r="O235" s="20"/>
      <c r="P235" s="21"/>
      <c r="Q235" s="21"/>
      <c r="R235" s="21"/>
      <c r="S235" s="21"/>
      <c r="T235" s="7"/>
      <c r="U235" s="7"/>
      <c r="V235" s="7"/>
    </row>
    <row r="236" spans="1:22" x14ac:dyDescent="0.2">
      <c r="A236" s="7">
        <v>3423</v>
      </c>
      <c r="B236" s="7">
        <v>2016</v>
      </c>
      <c r="C236" s="27" t="s">
        <v>242</v>
      </c>
      <c r="D236" s="27" t="s">
        <v>266</v>
      </c>
      <c r="E236" s="8" t="s">
        <v>38</v>
      </c>
      <c r="F236" s="28" t="s">
        <v>39</v>
      </c>
      <c r="G236" s="8" t="s">
        <v>22</v>
      </c>
      <c r="H236" s="27" t="s">
        <v>242</v>
      </c>
      <c r="I236" s="9">
        <v>-21444</v>
      </c>
      <c r="N236" s="11" t="s">
        <v>290</v>
      </c>
      <c r="O236" s="20"/>
      <c r="P236" s="21"/>
      <c r="Q236" s="21"/>
      <c r="R236" s="21"/>
      <c r="S236" s="21"/>
      <c r="T236" s="7"/>
      <c r="U236" s="7"/>
      <c r="V236" s="7"/>
    </row>
    <row r="237" spans="1:22" x14ac:dyDescent="0.2">
      <c r="A237" s="7">
        <v>3384</v>
      </c>
      <c r="B237" s="7">
        <v>2016</v>
      </c>
      <c r="C237" s="27" t="s">
        <v>242</v>
      </c>
      <c r="D237" s="27" t="s">
        <v>284</v>
      </c>
      <c r="E237" s="8" t="s">
        <v>38</v>
      </c>
      <c r="F237" s="28" t="s">
        <v>39</v>
      </c>
      <c r="G237" s="8" t="s">
        <v>22</v>
      </c>
      <c r="H237" s="27" t="s">
        <v>242</v>
      </c>
      <c r="I237" s="9">
        <v>-1200</v>
      </c>
      <c r="N237" s="11" t="s">
        <v>285</v>
      </c>
      <c r="O237" s="20"/>
      <c r="P237" s="21"/>
      <c r="Q237" s="21"/>
      <c r="R237" s="21"/>
      <c r="S237" s="21"/>
      <c r="T237" s="7"/>
      <c r="U237" s="7"/>
      <c r="V237" s="7"/>
    </row>
    <row r="238" spans="1:22" x14ac:dyDescent="0.2">
      <c r="A238" s="7">
        <v>3332</v>
      </c>
      <c r="B238" s="7">
        <v>2016</v>
      </c>
      <c r="C238" s="27" t="s">
        <v>242</v>
      </c>
      <c r="D238" s="27" t="s">
        <v>165</v>
      </c>
      <c r="E238" s="8" t="s">
        <v>38</v>
      </c>
      <c r="F238" s="28" t="s">
        <v>39</v>
      </c>
      <c r="G238" s="8" t="s">
        <v>22</v>
      </c>
      <c r="H238" s="27" t="s">
        <v>242</v>
      </c>
      <c r="I238" s="9">
        <v>956</v>
      </c>
      <c r="N238" s="14" t="s">
        <v>168</v>
      </c>
      <c r="O238" s="20"/>
      <c r="P238" s="21"/>
      <c r="Q238" s="21"/>
      <c r="R238" s="21"/>
      <c r="S238" s="21"/>
      <c r="T238" s="7"/>
      <c r="U238" s="7"/>
      <c r="V238" s="7"/>
    </row>
    <row r="239" spans="1:22" x14ac:dyDescent="0.2">
      <c r="C239" s="27"/>
      <c r="D239" s="27"/>
      <c r="E239" s="8"/>
      <c r="F239" s="28"/>
      <c r="G239" s="8"/>
      <c r="H239" s="27"/>
      <c r="J239" s="9">
        <f>SUM(I236:I238)</f>
        <v>-21688</v>
      </c>
      <c r="K239" s="9">
        <f>IF(J239&lt;0,$I$307,$I$308)</f>
        <v>1057.0898259174999</v>
      </c>
      <c r="L239" s="9">
        <f>IF(J239&gt;0,(J239*K239)/2000,0)</f>
        <v>0</v>
      </c>
      <c r="M239" s="9">
        <f>IF(J239&lt;0,(J239*K239)/2000,0)</f>
        <v>-11463.082072249368</v>
      </c>
      <c r="N239" s="14"/>
      <c r="O239" s="20"/>
      <c r="P239" s="21"/>
      <c r="Q239" s="21"/>
      <c r="R239" s="21"/>
      <c r="S239" s="21"/>
      <c r="T239" s="7"/>
      <c r="U239" s="7"/>
      <c r="V239" s="7"/>
    </row>
    <row r="240" spans="1:22" x14ac:dyDescent="0.2">
      <c r="A240" s="7">
        <v>3424</v>
      </c>
      <c r="B240" s="7">
        <v>2016</v>
      </c>
      <c r="C240" s="27" t="s">
        <v>244</v>
      </c>
      <c r="D240" s="27" t="s">
        <v>266</v>
      </c>
      <c r="E240" s="8" t="s">
        <v>38</v>
      </c>
      <c r="F240" s="28" t="s">
        <v>39</v>
      </c>
      <c r="G240" s="8" t="s">
        <v>22</v>
      </c>
      <c r="H240" s="27" t="s">
        <v>244</v>
      </c>
      <c r="I240" s="9">
        <v>-10</v>
      </c>
      <c r="N240" s="11" t="s">
        <v>290</v>
      </c>
      <c r="O240" s="20"/>
      <c r="P240" s="21"/>
      <c r="Q240" s="21"/>
      <c r="R240" s="21"/>
      <c r="S240" s="21"/>
      <c r="T240" s="7"/>
      <c r="U240" s="7"/>
      <c r="V240" s="7"/>
    </row>
    <row r="241" spans="1:22" x14ac:dyDescent="0.2">
      <c r="A241" s="7">
        <v>3333</v>
      </c>
      <c r="B241" s="7">
        <v>2016</v>
      </c>
      <c r="C241" s="27" t="s">
        <v>244</v>
      </c>
      <c r="D241" s="27" t="s">
        <v>165</v>
      </c>
      <c r="E241" s="8" t="s">
        <v>38</v>
      </c>
      <c r="F241" s="28" t="s">
        <v>39</v>
      </c>
      <c r="G241" s="8" t="s">
        <v>22</v>
      </c>
      <c r="H241" s="27" t="s">
        <v>244</v>
      </c>
      <c r="I241" s="9">
        <v>153</v>
      </c>
      <c r="N241" s="14" t="s">
        <v>168</v>
      </c>
      <c r="O241" s="20"/>
      <c r="P241" s="21"/>
      <c r="Q241" s="21"/>
      <c r="R241" s="21"/>
      <c r="S241" s="21"/>
      <c r="T241" s="7"/>
      <c r="U241" s="7"/>
      <c r="V241" s="7"/>
    </row>
    <row r="242" spans="1:22" x14ac:dyDescent="0.2">
      <c r="C242" s="27"/>
      <c r="D242" s="27"/>
      <c r="E242" s="8"/>
      <c r="F242" s="28"/>
      <c r="G242" s="8"/>
      <c r="H242" s="27"/>
      <c r="J242" s="9">
        <f>SUM(I240:I241)</f>
        <v>143</v>
      </c>
      <c r="K242" s="9">
        <f>IF(J242&lt;0,$I$307,$I$308)</f>
        <v>1001.857310365237</v>
      </c>
      <c r="L242" s="9">
        <f>IF(J242&gt;0,(J242*K242)/2000,0)</f>
        <v>71.632797691114448</v>
      </c>
      <c r="M242" s="9">
        <f>IF(J242&lt;0,(J242*K242)/2000,0)</f>
        <v>0</v>
      </c>
      <c r="N242" s="14"/>
      <c r="O242" s="20"/>
      <c r="P242" s="21"/>
      <c r="Q242" s="21"/>
      <c r="R242" s="21"/>
      <c r="S242" s="21"/>
      <c r="T242" s="7"/>
      <c r="U242" s="7"/>
      <c r="V242" s="7"/>
    </row>
    <row r="243" spans="1:22" x14ac:dyDescent="0.2">
      <c r="A243" s="7">
        <v>3425</v>
      </c>
      <c r="B243" s="7">
        <v>2016</v>
      </c>
      <c r="C243" s="27" t="s">
        <v>79</v>
      </c>
      <c r="D243" s="27" t="s">
        <v>266</v>
      </c>
      <c r="E243" s="8" t="s">
        <v>38</v>
      </c>
      <c r="F243" s="28" t="s">
        <v>39</v>
      </c>
      <c r="G243" s="8" t="s">
        <v>22</v>
      </c>
      <c r="H243" s="27" t="s">
        <v>79</v>
      </c>
      <c r="I243" s="9">
        <v>-30489</v>
      </c>
      <c r="N243" s="11" t="s">
        <v>290</v>
      </c>
      <c r="O243" s="20"/>
      <c r="P243" s="21"/>
      <c r="Q243" s="21"/>
      <c r="R243" s="21"/>
      <c r="S243" s="21"/>
      <c r="T243" s="7"/>
      <c r="U243" s="7"/>
      <c r="V243" s="7"/>
    </row>
    <row r="244" spans="1:22" x14ac:dyDescent="0.2">
      <c r="A244" s="7">
        <v>3385</v>
      </c>
      <c r="B244" s="7">
        <v>2016</v>
      </c>
      <c r="C244" s="27" t="s">
        <v>79</v>
      </c>
      <c r="D244" s="27" t="s">
        <v>284</v>
      </c>
      <c r="E244" s="8" t="s">
        <v>38</v>
      </c>
      <c r="F244" s="28" t="s">
        <v>39</v>
      </c>
      <c r="G244" s="8" t="s">
        <v>22</v>
      </c>
      <c r="H244" s="27" t="s">
        <v>79</v>
      </c>
      <c r="I244" s="9">
        <v>-1900</v>
      </c>
      <c r="N244" s="11" t="s">
        <v>285</v>
      </c>
      <c r="O244" s="20"/>
      <c r="P244" s="21"/>
      <c r="Q244" s="21"/>
      <c r="R244" s="21"/>
      <c r="S244" s="21"/>
      <c r="T244" s="7"/>
      <c r="U244" s="7"/>
      <c r="V244" s="7"/>
    </row>
    <row r="245" spans="1:22" x14ac:dyDescent="0.2">
      <c r="A245" s="7">
        <v>3334</v>
      </c>
      <c r="B245" s="7">
        <v>2016</v>
      </c>
      <c r="C245" s="27" t="s">
        <v>79</v>
      </c>
      <c r="D245" s="27" t="s">
        <v>165</v>
      </c>
      <c r="E245" s="8" t="s">
        <v>38</v>
      </c>
      <c r="F245" s="28" t="s">
        <v>39</v>
      </c>
      <c r="G245" s="8" t="s">
        <v>22</v>
      </c>
      <c r="H245" s="27" t="s">
        <v>79</v>
      </c>
      <c r="I245" s="9">
        <v>92909</v>
      </c>
      <c r="N245" s="14" t="s">
        <v>168</v>
      </c>
      <c r="O245" s="20"/>
      <c r="P245" s="21"/>
      <c r="Q245" s="21"/>
      <c r="R245" s="21"/>
      <c r="S245" s="21"/>
      <c r="T245" s="7"/>
      <c r="U245" s="7"/>
      <c r="V245" s="7"/>
    </row>
    <row r="246" spans="1:22" x14ac:dyDescent="0.2">
      <c r="C246" s="27"/>
      <c r="D246" s="27"/>
      <c r="E246" s="8"/>
      <c r="F246" s="28"/>
      <c r="G246" s="8"/>
      <c r="H246" s="27"/>
      <c r="J246" s="9">
        <f>SUM(I243:I245)</f>
        <v>60520</v>
      </c>
      <c r="K246" s="9">
        <f>IF(J246&lt;0,$I$307,$I$308)</f>
        <v>1001.857310365237</v>
      </c>
      <c r="L246" s="9">
        <f>IF(J246&gt;0,(J246*K246)/2000,0)</f>
        <v>30316.202211652075</v>
      </c>
      <c r="M246" s="9">
        <f>IF(J246&lt;0,(J246*K246)/2000,0)</f>
        <v>0</v>
      </c>
      <c r="N246" s="14"/>
      <c r="O246" s="20"/>
      <c r="P246" s="21"/>
      <c r="Q246" s="21"/>
      <c r="R246" s="21"/>
      <c r="S246" s="21"/>
      <c r="T246" s="7"/>
      <c r="U246" s="7"/>
      <c r="V246" s="7"/>
    </row>
    <row r="247" spans="1:22" x14ac:dyDescent="0.2">
      <c r="A247" s="7">
        <v>3426</v>
      </c>
      <c r="B247" s="7">
        <v>2016</v>
      </c>
      <c r="C247" s="27" t="s">
        <v>80</v>
      </c>
      <c r="D247" s="27" t="s">
        <v>266</v>
      </c>
      <c r="E247" s="8" t="s">
        <v>38</v>
      </c>
      <c r="F247" s="28" t="s">
        <v>39</v>
      </c>
      <c r="G247" s="8" t="s">
        <v>22</v>
      </c>
      <c r="H247" s="27" t="s">
        <v>80</v>
      </c>
      <c r="I247" s="9">
        <v>-356872</v>
      </c>
      <c r="N247" s="11" t="s">
        <v>290</v>
      </c>
      <c r="O247" s="20"/>
      <c r="P247" s="21"/>
      <c r="Q247" s="21"/>
      <c r="R247" s="21"/>
      <c r="S247" s="21"/>
      <c r="T247" s="7"/>
      <c r="U247" s="7"/>
      <c r="V247" s="7"/>
    </row>
    <row r="248" spans="1:22" x14ac:dyDescent="0.2">
      <c r="A248" s="7">
        <v>3386</v>
      </c>
      <c r="B248" s="7">
        <v>2016</v>
      </c>
      <c r="C248" s="27" t="s">
        <v>80</v>
      </c>
      <c r="D248" s="27" t="s">
        <v>284</v>
      </c>
      <c r="E248" s="8" t="s">
        <v>38</v>
      </c>
      <c r="F248" s="28" t="s">
        <v>39</v>
      </c>
      <c r="G248" s="8" t="s">
        <v>22</v>
      </c>
      <c r="H248" s="27" t="s">
        <v>80</v>
      </c>
      <c r="I248" s="9">
        <v>-10890</v>
      </c>
      <c r="N248" s="11" t="s">
        <v>285</v>
      </c>
      <c r="O248" s="20"/>
      <c r="P248" s="21"/>
      <c r="Q248" s="21"/>
      <c r="R248" s="21"/>
      <c r="S248" s="21"/>
      <c r="T248" s="7"/>
      <c r="U248" s="7"/>
      <c r="V248" s="7"/>
    </row>
    <row r="249" spans="1:22" x14ac:dyDescent="0.2">
      <c r="A249" s="7">
        <v>3335</v>
      </c>
      <c r="B249" s="7">
        <v>2016</v>
      </c>
      <c r="C249" s="27" t="s">
        <v>80</v>
      </c>
      <c r="D249" s="27" t="s">
        <v>165</v>
      </c>
      <c r="E249" s="8" t="s">
        <v>38</v>
      </c>
      <c r="F249" s="28" t="s">
        <v>39</v>
      </c>
      <c r="G249" s="8" t="s">
        <v>22</v>
      </c>
      <c r="H249" s="27" t="s">
        <v>80</v>
      </c>
      <c r="I249" s="9">
        <v>450861</v>
      </c>
      <c r="N249" s="14" t="s">
        <v>168</v>
      </c>
      <c r="O249" s="20"/>
      <c r="P249" s="21"/>
      <c r="Q249" s="21"/>
      <c r="R249" s="21"/>
      <c r="S249" s="21"/>
      <c r="T249" s="7"/>
      <c r="U249" s="7"/>
      <c r="V249" s="7"/>
    </row>
    <row r="250" spans="1:22" x14ac:dyDescent="0.2">
      <c r="C250" s="27"/>
      <c r="D250" s="27"/>
      <c r="E250" s="8"/>
      <c r="F250" s="28"/>
      <c r="G250" s="8"/>
      <c r="H250" s="27"/>
      <c r="J250" s="9">
        <f>SUM(I247:I249)</f>
        <v>83099</v>
      </c>
      <c r="K250" s="9">
        <f>IF(J250&lt;0,$I$307,$I$308)</f>
        <v>1001.857310365237</v>
      </c>
      <c r="L250" s="9">
        <f>IF(J250&gt;0,(J250*K250)/2000,0)</f>
        <v>41626.670317020413</v>
      </c>
      <c r="M250" s="9">
        <f>IF(J250&lt;0,(J250*K250)/2000,0)</f>
        <v>0</v>
      </c>
      <c r="N250" s="14"/>
      <c r="O250" s="20"/>
      <c r="P250" s="21"/>
      <c r="Q250" s="21"/>
      <c r="R250" s="21"/>
      <c r="S250" s="21"/>
      <c r="T250" s="7"/>
      <c r="U250" s="7"/>
      <c r="V250" s="7"/>
    </row>
    <row r="251" spans="1:22" x14ac:dyDescent="0.2">
      <c r="A251" s="7">
        <v>3427</v>
      </c>
      <c r="B251" s="7">
        <v>2016</v>
      </c>
      <c r="C251" s="27" t="s">
        <v>250</v>
      </c>
      <c r="D251" s="27" t="s">
        <v>266</v>
      </c>
      <c r="E251" s="8" t="s">
        <v>38</v>
      </c>
      <c r="F251" s="28" t="s">
        <v>39</v>
      </c>
      <c r="G251" s="8" t="s">
        <v>22</v>
      </c>
      <c r="H251" s="27" t="s">
        <v>250</v>
      </c>
      <c r="I251" s="9">
        <v>-8210</v>
      </c>
      <c r="N251" s="11" t="s">
        <v>290</v>
      </c>
      <c r="O251" s="20"/>
      <c r="P251" s="21"/>
      <c r="Q251" s="21"/>
      <c r="R251" s="21"/>
      <c r="S251" s="21"/>
      <c r="T251" s="7"/>
      <c r="U251" s="7"/>
      <c r="V251" s="7"/>
    </row>
    <row r="252" spans="1:22" x14ac:dyDescent="0.2">
      <c r="A252" s="7">
        <v>3336</v>
      </c>
      <c r="B252" s="7">
        <v>2016</v>
      </c>
      <c r="C252" s="27" t="s">
        <v>250</v>
      </c>
      <c r="D252" s="27" t="s">
        <v>165</v>
      </c>
      <c r="E252" s="8" t="s">
        <v>38</v>
      </c>
      <c r="F252" s="28" t="s">
        <v>39</v>
      </c>
      <c r="G252" s="8" t="s">
        <v>22</v>
      </c>
      <c r="H252" s="27" t="s">
        <v>250</v>
      </c>
      <c r="I252" s="9">
        <v>27590</v>
      </c>
      <c r="N252" s="14" t="s">
        <v>168</v>
      </c>
      <c r="O252" s="20"/>
      <c r="P252" s="21"/>
      <c r="Q252" s="21"/>
      <c r="R252" s="21"/>
      <c r="S252" s="21"/>
      <c r="T252" s="7"/>
      <c r="U252" s="7"/>
      <c r="V252" s="7"/>
    </row>
    <row r="253" spans="1:22" x14ac:dyDescent="0.2">
      <c r="C253" s="27"/>
      <c r="D253" s="27"/>
      <c r="E253" s="8"/>
      <c r="F253" s="28"/>
      <c r="G253" s="8"/>
      <c r="H253" s="27"/>
      <c r="J253" s="9">
        <f>SUM(I251:I252)</f>
        <v>19380</v>
      </c>
      <c r="K253" s="9">
        <f>IF(J253&lt;0,$I$307,$I$308)</f>
        <v>1001.857310365237</v>
      </c>
      <c r="L253" s="9">
        <f>IF(J253&gt;0,(J253*K253)/2000,0)</f>
        <v>9707.9973374391466</v>
      </c>
      <c r="M253" s="9">
        <f>IF(J253&lt;0,(J253*K253)/2000,0)</f>
        <v>0</v>
      </c>
      <c r="N253" s="14"/>
      <c r="O253" s="20"/>
      <c r="P253" s="21"/>
      <c r="Q253" s="21"/>
      <c r="R253" s="21"/>
      <c r="S253" s="21"/>
      <c r="T253" s="7"/>
      <c r="U253" s="7"/>
      <c r="V253" s="7"/>
    </row>
    <row r="254" spans="1:22" x14ac:dyDescent="0.2">
      <c r="A254" s="7">
        <v>3358</v>
      </c>
      <c r="B254" s="7">
        <v>2016</v>
      </c>
      <c r="C254" s="27" t="s">
        <v>283</v>
      </c>
      <c r="D254" s="27" t="s">
        <v>277</v>
      </c>
      <c r="E254" s="8" t="s">
        <v>38</v>
      </c>
      <c r="F254" s="28" t="s">
        <v>39</v>
      </c>
      <c r="G254" s="8" t="s">
        <v>22</v>
      </c>
      <c r="H254" s="27" t="s">
        <v>283</v>
      </c>
      <c r="I254" s="9">
        <v>3163.4</v>
      </c>
      <c r="J254" s="9">
        <f>I254</f>
        <v>3163.4</v>
      </c>
      <c r="K254" s="9">
        <f>IF(J254&lt;0,$I$307,$I$308)</f>
        <v>1001.857310365237</v>
      </c>
      <c r="L254" s="9">
        <f>IF(J254&gt;0,(J254*K254)/2000,0)</f>
        <v>1584.6377078046955</v>
      </c>
      <c r="M254" s="9">
        <f>IF(J254&lt;0,(J254*K254)/2000,0)</f>
        <v>0</v>
      </c>
      <c r="N254" s="11" t="s">
        <v>278</v>
      </c>
      <c r="O254" s="20"/>
      <c r="P254" s="21"/>
      <c r="Q254" s="21"/>
      <c r="R254" s="21"/>
      <c r="S254" s="21"/>
      <c r="T254" s="7"/>
      <c r="U254" s="7"/>
      <c r="V254" s="7"/>
    </row>
    <row r="255" spans="1:22" x14ac:dyDescent="0.2">
      <c r="C255" s="27"/>
      <c r="D255" s="27"/>
      <c r="E255" s="8"/>
      <c r="F255" s="28"/>
      <c r="G255" s="8"/>
      <c r="H255" s="27"/>
      <c r="N255" s="11"/>
      <c r="O255" s="20"/>
      <c r="P255" s="21"/>
      <c r="Q255" s="21"/>
      <c r="R255" s="21"/>
      <c r="S255" s="21"/>
      <c r="T255" s="7"/>
      <c r="U255" s="7"/>
      <c r="V255" s="7"/>
    </row>
    <row r="256" spans="1:22" x14ac:dyDescent="0.2">
      <c r="A256" s="7">
        <v>3337</v>
      </c>
      <c r="B256" s="7">
        <v>2016</v>
      </c>
      <c r="C256" s="27" t="s">
        <v>251</v>
      </c>
      <c r="D256" s="27" t="s">
        <v>165</v>
      </c>
      <c r="E256" s="8" t="s">
        <v>38</v>
      </c>
      <c r="F256" s="28" t="s">
        <v>39</v>
      </c>
      <c r="G256" s="8" t="s">
        <v>22</v>
      </c>
      <c r="H256" s="27" t="s">
        <v>251</v>
      </c>
      <c r="I256" s="9">
        <v>100</v>
      </c>
      <c r="J256" s="9">
        <f>I256</f>
        <v>100</v>
      </c>
      <c r="K256" s="9">
        <f>IF(J256&lt;0,$I$307,$I$308)</f>
        <v>1001.857310365237</v>
      </c>
      <c r="L256" s="9">
        <f>IF(J256&gt;0,(J256*K256)/2000,0)</f>
        <v>50.092865518261853</v>
      </c>
      <c r="M256" s="9">
        <f>IF(J256&lt;0,(J256*K256)/2000,0)</f>
        <v>0</v>
      </c>
      <c r="N256" s="14" t="s">
        <v>168</v>
      </c>
      <c r="O256" s="20"/>
      <c r="P256" s="21"/>
      <c r="Q256" s="21"/>
      <c r="R256" s="21"/>
      <c r="S256" s="21"/>
      <c r="T256" s="7"/>
      <c r="U256" s="7"/>
      <c r="V256" s="7"/>
    </row>
    <row r="257" spans="1:22" x14ac:dyDescent="0.2">
      <c r="C257" s="27"/>
      <c r="D257" s="27"/>
      <c r="E257" s="8"/>
      <c r="F257" s="28"/>
      <c r="G257" s="8"/>
      <c r="H257" s="27"/>
      <c r="N257" s="14"/>
      <c r="O257" s="20"/>
      <c r="P257" s="21"/>
      <c r="Q257" s="21"/>
      <c r="R257" s="21"/>
      <c r="S257" s="21"/>
      <c r="T257" s="7"/>
      <c r="U257" s="7"/>
      <c r="V257" s="7"/>
    </row>
    <row r="258" spans="1:22" x14ac:dyDescent="0.2">
      <c r="A258" s="7">
        <v>3445</v>
      </c>
      <c r="B258" s="7">
        <v>2016</v>
      </c>
      <c r="C258" s="27" t="s">
        <v>52</v>
      </c>
      <c r="D258" s="27" t="s">
        <v>291</v>
      </c>
      <c r="E258" s="8" t="s">
        <v>38</v>
      </c>
      <c r="F258" s="28" t="s">
        <v>39</v>
      </c>
      <c r="G258" s="8" t="s">
        <v>22</v>
      </c>
      <c r="H258" s="27" t="s">
        <v>52</v>
      </c>
      <c r="I258" s="9">
        <v>-4270.8140000000003</v>
      </c>
      <c r="N258" s="11" t="s">
        <v>278</v>
      </c>
      <c r="O258" s="20"/>
      <c r="P258" s="21"/>
      <c r="Q258" s="21"/>
      <c r="R258" s="21"/>
      <c r="S258" s="21"/>
      <c r="T258" s="7"/>
      <c r="U258" s="7"/>
      <c r="V258" s="7"/>
    </row>
    <row r="259" spans="1:22" x14ac:dyDescent="0.2">
      <c r="A259" s="7">
        <v>3359</v>
      </c>
      <c r="B259" s="7">
        <v>2016</v>
      </c>
      <c r="C259" s="27" t="s">
        <v>52</v>
      </c>
      <c r="D259" s="27" t="s">
        <v>277</v>
      </c>
      <c r="E259" s="8" t="s">
        <v>38</v>
      </c>
      <c r="F259" s="28" t="s">
        <v>39</v>
      </c>
      <c r="G259" s="8" t="s">
        <v>22</v>
      </c>
      <c r="H259" s="27" t="s">
        <v>52</v>
      </c>
      <c r="I259" s="9">
        <v>8889.9590000000007</v>
      </c>
      <c r="N259" s="11" t="s">
        <v>278</v>
      </c>
      <c r="O259" s="20"/>
      <c r="P259" s="21"/>
      <c r="Q259" s="21"/>
      <c r="R259" s="21"/>
      <c r="S259" s="21"/>
      <c r="T259" s="7"/>
      <c r="U259" s="7"/>
      <c r="V259" s="7"/>
    </row>
    <row r="260" spans="1:22" x14ac:dyDescent="0.2">
      <c r="C260" s="27"/>
      <c r="D260" s="27"/>
      <c r="E260" s="8"/>
      <c r="F260" s="28"/>
      <c r="G260" s="8"/>
      <c r="H260" s="27"/>
      <c r="J260" s="9">
        <f>SUM(I258:I259)</f>
        <v>4619.1450000000004</v>
      </c>
      <c r="K260" s="9">
        <f>IF(J260&lt;0,$I$307,$I$308)</f>
        <v>1001.857310365237</v>
      </c>
      <c r="L260" s="9">
        <f>IF(J260&gt;0,(J260*K260)/2000,0)</f>
        <v>2313.8620929435165</v>
      </c>
      <c r="M260" s="9">
        <f>IF(J260&lt;0,(J260*K260)/2000,0)</f>
        <v>0</v>
      </c>
      <c r="N260" s="11"/>
      <c r="O260" s="20"/>
      <c r="P260" s="21"/>
      <c r="Q260" s="21"/>
      <c r="R260" s="21"/>
      <c r="S260" s="21"/>
      <c r="T260" s="7"/>
      <c r="U260" s="7"/>
      <c r="V260" s="7"/>
    </row>
    <row r="261" spans="1:22" x14ac:dyDescent="0.2">
      <c r="A261" s="7">
        <v>3387</v>
      </c>
      <c r="B261" s="7">
        <v>2016</v>
      </c>
      <c r="C261" s="27" t="s">
        <v>81</v>
      </c>
      <c r="D261" s="27" t="s">
        <v>284</v>
      </c>
      <c r="E261" s="8" t="s">
        <v>38</v>
      </c>
      <c r="F261" s="28" t="s">
        <v>39</v>
      </c>
      <c r="G261" s="8" t="s">
        <v>22</v>
      </c>
      <c r="H261" s="27" t="s">
        <v>81</v>
      </c>
      <c r="I261" s="9">
        <v>-26625</v>
      </c>
      <c r="N261" s="11" t="s">
        <v>285</v>
      </c>
      <c r="O261" s="20"/>
      <c r="P261" s="21"/>
      <c r="Q261" s="21"/>
      <c r="R261" s="21"/>
      <c r="S261" s="21"/>
      <c r="T261" s="7"/>
      <c r="U261" s="7"/>
      <c r="V261" s="7"/>
    </row>
    <row r="262" spans="1:22" x14ac:dyDescent="0.2">
      <c r="A262" s="7">
        <v>3428</v>
      </c>
      <c r="B262" s="7">
        <v>2016</v>
      </c>
      <c r="C262" s="27" t="s">
        <v>81</v>
      </c>
      <c r="D262" s="27" t="s">
        <v>266</v>
      </c>
      <c r="E262" s="8" t="s">
        <v>38</v>
      </c>
      <c r="F262" s="28" t="s">
        <v>39</v>
      </c>
      <c r="G262" s="8" t="s">
        <v>22</v>
      </c>
      <c r="H262" s="27" t="s">
        <v>81</v>
      </c>
      <c r="I262" s="9">
        <v>-25904</v>
      </c>
      <c r="N262" s="11" t="s">
        <v>290</v>
      </c>
      <c r="O262" s="20"/>
      <c r="P262" s="21"/>
      <c r="Q262" s="21"/>
      <c r="R262" s="21"/>
      <c r="S262" s="21"/>
      <c r="T262" s="7"/>
      <c r="U262" s="7"/>
      <c r="V262" s="7"/>
    </row>
    <row r="263" spans="1:22" x14ac:dyDescent="0.2">
      <c r="A263" s="7">
        <v>3338</v>
      </c>
      <c r="B263" s="7">
        <v>2016</v>
      </c>
      <c r="C263" s="27" t="s">
        <v>81</v>
      </c>
      <c r="D263" s="27" t="s">
        <v>165</v>
      </c>
      <c r="E263" s="8" t="s">
        <v>38</v>
      </c>
      <c r="F263" s="28" t="s">
        <v>39</v>
      </c>
      <c r="G263" s="8" t="s">
        <v>22</v>
      </c>
      <c r="H263" s="27" t="s">
        <v>81</v>
      </c>
      <c r="I263" s="9">
        <v>78082</v>
      </c>
      <c r="N263" s="14" t="s">
        <v>168</v>
      </c>
      <c r="O263" s="20"/>
      <c r="P263" s="21"/>
      <c r="Q263" s="21"/>
      <c r="R263" s="21"/>
      <c r="S263" s="21"/>
      <c r="T263" s="7"/>
      <c r="U263" s="7"/>
      <c r="V263" s="7"/>
    </row>
    <row r="264" spans="1:22" x14ac:dyDescent="0.2">
      <c r="C264" s="27"/>
      <c r="D264" s="27"/>
      <c r="E264" s="8"/>
      <c r="F264" s="28"/>
      <c r="G264" s="8"/>
      <c r="H264" s="27"/>
      <c r="J264" s="9">
        <f>SUM(I261:I263)</f>
        <v>25553</v>
      </c>
      <c r="K264" s="9">
        <f>IF(J264&lt;0,$I$307,$I$308)</f>
        <v>1001.857310365237</v>
      </c>
      <c r="L264" s="9">
        <f>IF(J264&gt;0,(J264*K264)/2000,0)</f>
        <v>12800.229925881451</v>
      </c>
      <c r="M264" s="9">
        <f>IF(J264&lt;0,(J264*K264)/2000,0)</f>
        <v>0</v>
      </c>
      <c r="N264" s="14"/>
      <c r="O264" s="20"/>
      <c r="P264" s="21"/>
      <c r="Q264" s="21"/>
      <c r="R264" s="21"/>
      <c r="S264" s="21"/>
      <c r="T264" s="7"/>
      <c r="U264" s="7"/>
      <c r="V264" s="7"/>
    </row>
    <row r="265" spans="1:22" x14ac:dyDescent="0.2">
      <c r="A265" s="7">
        <v>3429</v>
      </c>
      <c r="B265" s="7">
        <v>2016</v>
      </c>
      <c r="C265" s="27" t="s">
        <v>253</v>
      </c>
      <c r="D265" s="27" t="s">
        <v>266</v>
      </c>
      <c r="E265" s="8" t="s">
        <v>38</v>
      </c>
      <c r="F265" s="28" t="s">
        <v>39</v>
      </c>
      <c r="G265" s="8" t="s">
        <v>22</v>
      </c>
      <c r="H265" s="27" t="s">
        <v>253</v>
      </c>
      <c r="I265" s="9">
        <v>-67154</v>
      </c>
      <c r="N265" s="11" t="s">
        <v>290</v>
      </c>
      <c r="O265" s="20"/>
      <c r="P265" s="21"/>
      <c r="Q265" s="21"/>
      <c r="R265" s="21"/>
      <c r="S265" s="21"/>
      <c r="T265" s="7"/>
      <c r="U265" s="7"/>
      <c r="V265" s="7"/>
    </row>
    <row r="266" spans="1:22" x14ac:dyDescent="0.2">
      <c r="A266" s="7">
        <v>3339</v>
      </c>
      <c r="B266" s="7">
        <v>2016</v>
      </c>
      <c r="C266" s="27" t="s">
        <v>253</v>
      </c>
      <c r="D266" s="27" t="s">
        <v>165</v>
      </c>
      <c r="E266" s="8" t="s">
        <v>38</v>
      </c>
      <c r="F266" s="28" t="s">
        <v>39</v>
      </c>
      <c r="G266" s="8" t="s">
        <v>22</v>
      </c>
      <c r="H266" s="27" t="s">
        <v>253</v>
      </c>
      <c r="I266" s="9">
        <v>232943</v>
      </c>
      <c r="N266" s="14" t="s">
        <v>168</v>
      </c>
      <c r="O266" s="20"/>
      <c r="P266" s="21"/>
      <c r="Q266" s="21"/>
      <c r="R266" s="21"/>
      <c r="S266" s="21"/>
      <c r="T266" s="7"/>
      <c r="U266" s="7"/>
      <c r="V266" s="7"/>
    </row>
    <row r="267" spans="1:22" x14ac:dyDescent="0.2">
      <c r="C267" s="27"/>
      <c r="D267" s="27"/>
      <c r="E267" s="8"/>
      <c r="F267" s="28"/>
      <c r="G267" s="8"/>
      <c r="H267" s="27"/>
      <c r="J267" s="9">
        <f>SUM(I265:I266)</f>
        <v>165789</v>
      </c>
      <c r="K267" s="9">
        <f>IF(J267&lt;0,$I$307,$I$308)</f>
        <v>1001.857310365237</v>
      </c>
      <c r="L267" s="9">
        <f>IF(J267&gt;0,(J267*K267)/2000,0)</f>
        <v>83048.460814071135</v>
      </c>
      <c r="M267" s="9">
        <f>IF(J267&lt;0,(J267*K267)/2000,0)</f>
        <v>0</v>
      </c>
      <c r="N267" s="14"/>
      <c r="O267" s="20"/>
      <c r="P267" s="21"/>
      <c r="Q267" s="21"/>
      <c r="R267" s="21"/>
      <c r="S267" s="21"/>
      <c r="T267" s="7"/>
      <c r="U267" s="7"/>
      <c r="V267" s="7"/>
    </row>
    <row r="268" spans="1:22" x14ac:dyDescent="0.2">
      <c r="A268" s="7">
        <v>3430</v>
      </c>
      <c r="B268" s="7">
        <v>2016</v>
      </c>
      <c r="C268" s="27" t="s">
        <v>254</v>
      </c>
      <c r="D268" s="27" t="s">
        <v>266</v>
      </c>
      <c r="E268" s="8" t="s">
        <v>38</v>
      </c>
      <c r="F268" s="28" t="s">
        <v>39</v>
      </c>
      <c r="G268" s="8" t="s">
        <v>22</v>
      </c>
      <c r="H268" s="27" t="s">
        <v>254</v>
      </c>
      <c r="I268" s="9">
        <v>-17</v>
      </c>
      <c r="N268" s="11" t="s">
        <v>290</v>
      </c>
      <c r="O268" s="20"/>
      <c r="P268" s="21"/>
      <c r="Q268" s="21"/>
      <c r="R268" s="21"/>
      <c r="S268" s="21"/>
      <c r="T268" s="7"/>
      <c r="U268" s="7"/>
      <c r="V268" s="7"/>
    </row>
    <row r="269" spans="1:22" x14ac:dyDescent="0.2">
      <c r="A269" s="7">
        <v>3340</v>
      </c>
      <c r="B269" s="7">
        <v>2016</v>
      </c>
      <c r="C269" s="27" t="s">
        <v>254</v>
      </c>
      <c r="D269" s="27" t="s">
        <v>165</v>
      </c>
      <c r="E269" s="8" t="s">
        <v>38</v>
      </c>
      <c r="F269" s="28" t="s">
        <v>39</v>
      </c>
      <c r="G269" s="8" t="s">
        <v>22</v>
      </c>
      <c r="H269" s="27" t="s">
        <v>254</v>
      </c>
      <c r="I269" s="9">
        <v>975</v>
      </c>
      <c r="N269" s="14" t="s">
        <v>168</v>
      </c>
      <c r="O269" s="20"/>
      <c r="P269" s="21"/>
      <c r="Q269" s="21"/>
      <c r="R269" s="21"/>
      <c r="S269" s="21"/>
      <c r="T269" s="7"/>
      <c r="U269" s="7"/>
      <c r="V269" s="7"/>
    </row>
    <row r="270" spans="1:22" x14ac:dyDescent="0.2">
      <c r="C270" s="27"/>
      <c r="D270" s="27"/>
      <c r="E270" s="8"/>
      <c r="F270" s="28"/>
      <c r="G270" s="8"/>
      <c r="H270" s="27"/>
      <c r="J270" s="9">
        <f>SUM(I268:I269)</f>
        <v>958</v>
      </c>
      <c r="K270" s="9">
        <f>IF(J270&lt;0,$I$307,$I$308)</f>
        <v>1001.857310365237</v>
      </c>
      <c r="L270" s="9">
        <f>IF(J270&gt;0,(J270*K270)/2000,0)</f>
        <v>479.88965166494853</v>
      </c>
      <c r="M270" s="9">
        <f>IF(J270&lt;0,(J270*K270)/2000,0)</f>
        <v>0</v>
      </c>
      <c r="N270" s="14"/>
      <c r="O270" s="20"/>
      <c r="P270" s="21"/>
      <c r="Q270" s="21"/>
      <c r="R270" s="21"/>
      <c r="S270" s="21"/>
      <c r="T270" s="7"/>
      <c r="U270" s="7"/>
      <c r="V270" s="7"/>
    </row>
    <row r="271" spans="1:22" x14ac:dyDescent="0.2">
      <c r="A271" s="7">
        <v>3388</v>
      </c>
      <c r="B271" s="7">
        <v>2016</v>
      </c>
      <c r="C271" s="27" t="s">
        <v>255</v>
      </c>
      <c r="D271" s="27" t="s">
        <v>284</v>
      </c>
      <c r="E271" s="8" t="s">
        <v>38</v>
      </c>
      <c r="F271" s="28" t="s">
        <v>39</v>
      </c>
      <c r="G271" s="8" t="s">
        <v>22</v>
      </c>
      <c r="H271" s="27" t="s">
        <v>255</v>
      </c>
      <c r="I271" s="9">
        <v>-257647</v>
      </c>
      <c r="N271" s="11" t="s">
        <v>285</v>
      </c>
      <c r="O271" s="20"/>
      <c r="P271" s="21"/>
      <c r="Q271" s="21"/>
      <c r="R271" s="21"/>
      <c r="S271" s="21"/>
      <c r="T271" s="7"/>
      <c r="U271" s="7"/>
      <c r="V271" s="7"/>
    </row>
    <row r="272" spans="1:22" x14ac:dyDescent="0.2">
      <c r="A272" s="7">
        <v>3431</v>
      </c>
      <c r="B272" s="7">
        <v>2016</v>
      </c>
      <c r="C272" s="27" t="s">
        <v>255</v>
      </c>
      <c r="D272" s="27" t="s">
        <v>266</v>
      </c>
      <c r="E272" s="8" t="s">
        <v>38</v>
      </c>
      <c r="F272" s="28" t="s">
        <v>39</v>
      </c>
      <c r="G272" s="8" t="s">
        <v>22</v>
      </c>
      <c r="H272" s="27" t="s">
        <v>255</v>
      </c>
      <c r="I272" s="9">
        <v>-45801</v>
      </c>
      <c r="N272" s="11" t="s">
        <v>290</v>
      </c>
      <c r="O272" s="20"/>
      <c r="P272" s="21"/>
      <c r="Q272" s="21"/>
      <c r="R272" s="21"/>
      <c r="S272" s="21"/>
      <c r="T272" s="7"/>
      <c r="U272" s="7"/>
      <c r="V272" s="7"/>
    </row>
    <row r="273" spans="1:22" x14ac:dyDescent="0.2">
      <c r="A273" s="7">
        <v>3341</v>
      </c>
      <c r="B273" s="7">
        <v>2016</v>
      </c>
      <c r="C273" s="27" t="s">
        <v>255</v>
      </c>
      <c r="D273" s="27" t="s">
        <v>165</v>
      </c>
      <c r="E273" s="8" t="s">
        <v>38</v>
      </c>
      <c r="F273" s="28" t="s">
        <v>39</v>
      </c>
      <c r="G273" s="8" t="s">
        <v>22</v>
      </c>
      <c r="H273" s="27" t="s">
        <v>255</v>
      </c>
      <c r="I273" s="9">
        <v>979776</v>
      </c>
      <c r="N273" s="14" t="s">
        <v>168</v>
      </c>
      <c r="O273" s="20"/>
      <c r="P273" s="21"/>
      <c r="Q273" s="21"/>
      <c r="R273" s="21"/>
      <c r="S273" s="21"/>
      <c r="T273" s="7"/>
      <c r="U273" s="7"/>
      <c r="V273" s="7"/>
    </row>
    <row r="274" spans="1:22" x14ac:dyDescent="0.2">
      <c r="C274" s="27"/>
      <c r="D274" s="27"/>
      <c r="E274" s="8"/>
      <c r="F274" s="28"/>
      <c r="G274" s="8"/>
      <c r="H274" s="27"/>
      <c r="J274" s="9">
        <f>SUM(I271:I273)</f>
        <v>676328</v>
      </c>
      <c r="K274" s="9">
        <f>IF(J274&lt;0,$I$307,$I$308)</f>
        <v>1001.857310365237</v>
      </c>
      <c r="L274" s="9">
        <f>IF(J274&gt;0,(J274*K274)/2000,0)</f>
        <v>338792.07550235005</v>
      </c>
      <c r="M274" s="9">
        <f>IF(J274&lt;0,(J274*K274)/2000,0)</f>
        <v>0</v>
      </c>
      <c r="N274" s="14"/>
      <c r="O274" s="20"/>
      <c r="P274" s="21"/>
      <c r="Q274" s="21"/>
      <c r="R274" s="21"/>
      <c r="S274" s="21"/>
      <c r="T274" s="7"/>
      <c r="U274" s="7"/>
      <c r="V274" s="7"/>
    </row>
    <row r="275" spans="1:22" x14ac:dyDescent="0.2">
      <c r="A275" s="7">
        <v>3432</v>
      </c>
      <c r="B275" s="7">
        <v>2016</v>
      </c>
      <c r="C275" s="27" t="s">
        <v>137</v>
      </c>
      <c r="D275" s="27" t="s">
        <v>266</v>
      </c>
      <c r="E275" s="8" t="s">
        <v>38</v>
      </c>
      <c r="F275" s="28" t="s">
        <v>39</v>
      </c>
      <c r="G275" s="8" t="s">
        <v>22</v>
      </c>
      <c r="H275" s="27" t="s">
        <v>137</v>
      </c>
      <c r="I275" s="9">
        <v>-2206</v>
      </c>
      <c r="J275" s="9">
        <f>I275</f>
        <v>-2206</v>
      </c>
      <c r="K275" s="9">
        <f>IF(J275&lt;0,$I$307,$I$308)</f>
        <v>1057.0898259174999</v>
      </c>
      <c r="L275" s="9">
        <f>IF(J275&gt;0,(J275*K275)/2000,0)</f>
        <v>0</v>
      </c>
      <c r="M275" s="9">
        <f>IF(J275&lt;0,(J275*K275)/2000,0)</f>
        <v>-1165.9700779870025</v>
      </c>
      <c r="N275" s="11" t="s">
        <v>290</v>
      </c>
      <c r="O275" s="20"/>
      <c r="P275" s="21"/>
      <c r="Q275" s="21"/>
      <c r="R275" s="21"/>
      <c r="S275" s="21"/>
      <c r="T275" s="7"/>
      <c r="U275" s="7"/>
      <c r="V275" s="7"/>
    </row>
    <row r="276" spans="1:22" x14ac:dyDescent="0.2">
      <c r="C276" s="27"/>
      <c r="D276" s="27"/>
      <c r="E276" s="8"/>
      <c r="F276" s="28"/>
      <c r="G276" s="8"/>
      <c r="H276" s="27"/>
      <c r="N276" s="11"/>
      <c r="O276" s="20"/>
      <c r="P276" s="21"/>
      <c r="Q276" s="21"/>
      <c r="R276" s="21"/>
      <c r="S276" s="21"/>
      <c r="T276" s="7"/>
      <c r="U276" s="7"/>
      <c r="V276" s="7"/>
    </row>
    <row r="277" spans="1:22" x14ac:dyDescent="0.2">
      <c r="A277" s="7">
        <v>3433</v>
      </c>
      <c r="B277" s="7">
        <v>2016</v>
      </c>
      <c r="C277" s="27" t="s">
        <v>83</v>
      </c>
      <c r="D277" s="27" t="s">
        <v>266</v>
      </c>
      <c r="E277" s="8" t="s">
        <v>38</v>
      </c>
      <c r="F277" s="28" t="s">
        <v>39</v>
      </c>
      <c r="G277" s="8" t="s">
        <v>22</v>
      </c>
      <c r="H277" s="27" t="s">
        <v>83</v>
      </c>
      <c r="I277" s="9">
        <v>-431647</v>
      </c>
      <c r="N277" s="11" t="s">
        <v>290</v>
      </c>
      <c r="O277" s="20"/>
      <c r="P277" s="21"/>
      <c r="Q277" s="21"/>
      <c r="R277" s="21"/>
      <c r="S277" s="21"/>
      <c r="T277" s="7"/>
      <c r="U277" s="7"/>
      <c r="V277" s="7"/>
    </row>
    <row r="278" spans="1:22" x14ac:dyDescent="0.2">
      <c r="A278" s="7">
        <v>3389</v>
      </c>
      <c r="B278" s="7">
        <v>2016</v>
      </c>
      <c r="C278" s="27" t="s">
        <v>83</v>
      </c>
      <c r="D278" s="27" t="s">
        <v>284</v>
      </c>
      <c r="E278" s="8" t="s">
        <v>38</v>
      </c>
      <c r="F278" s="28" t="s">
        <v>39</v>
      </c>
      <c r="G278" s="8" t="s">
        <v>22</v>
      </c>
      <c r="H278" s="27" t="s">
        <v>83</v>
      </c>
      <c r="I278" s="9">
        <v>-365094</v>
      </c>
      <c r="N278" s="11" t="s">
        <v>285</v>
      </c>
      <c r="O278" s="20"/>
      <c r="P278" s="21"/>
      <c r="Q278" s="21"/>
      <c r="R278" s="21"/>
      <c r="S278" s="21"/>
      <c r="T278" s="7"/>
      <c r="U278" s="7"/>
      <c r="V278" s="7"/>
    </row>
    <row r="279" spans="1:22" x14ac:dyDescent="0.2">
      <c r="A279" s="7">
        <v>3369</v>
      </c>
      <c r="B279" s="7">
        <v>2016</v>
      </c>
      <c r="C279" s="27" t="s">
        <v>83</v>
      </c>
      <c r="D279" s="27" t="s">
        <v>84</v>
      </c>
      <c r="E279" s="8" t="s">
        <v>38</v>
      </c>
      <c r="F279" s="28" t="s">
        <v>39</v>
      </c>
      <c r="G279" s="8" t="s">
        <v>22</v>
      </c>
      <c r="H279" s="27" t="s">
        <v>83</v>
      </c>
      <c r="I279" s="9">
        <v>-200</v>
      </c>
      <c r="N279" s="14" t="s">
        <v>87</v>
      </c>
      <c r="O279" s="20"/>
      <c r="P279" s="21"/>
      <c r="Q279" s="21"/>
      <c r="R279" s="21"/>
      <c r="S279" s="21"/>
      <c r="T279" s="7"/>
      <c r="U279" s="7"/>
      <c r="V279" s="7"/>
    </row>
    <row r="280" spans="1:22" x14ac:dyDescent="0.2">
      <c r="A280" s="7">
        <v>3342</v>
      </c>
      <c r="B280" s="7">
        <v>2016</v>
      </c>
      <c r="C280" s="27" t="s">
        <v>83</v>
      </c>
      <c r="D280" s="27" t="s">
        <v>165</v>
      </c>
      <c r="E280" s="8" t="s">
        <v>38</v>
      </c>
      <c r="F280" s="28" t="s">
        <v>39</v>
      </c>
      <c r="G280" s="8" t="s">
        <v>22</v>
      </c>
      <c r="H280" s="27" t="s">
        <v>83</v>
      </c>
      <c r="I280" s="9">
        <v>757605</v>
      </c>
      <c r="N280" s="14" t="s">
        <v>168</v>
      </c>
      <c r="O280" s="20"/>
      <c r="P280" s="21"/>
      <c r="Q280" s="21"/>
      <c r="R280" s="21"/>
      <c r="S280" s="21"/>
      <c r="T280" s="7"/>
      <c r="U280" s="7"/>
      <c r="V280" s="7"/>
    </row>
    <row r="281" spans="1:22" x14ac:dyDescent="0.2">
      <c r="C281" s="27"/>
      <c r="D281" s="27"/>
      <c r="E281" s="8"/>
      <c r="F281" s="28"/>
      <c r="G281" s="8"/>
      <c r="H281" s="27"/>
      <c r="J281" s="9">
        <f>SUM(I277:I280)</f>
        <v>-39336</v>
      </c>
      <c r="K281" s="9">
        <f>IF(J281&lt;0,$I$307,$I$308)</f>
        <v>1057.0898259174999</v>
      </c>
      <c r="L281" s="9">
        <f>IF(J281&gt;0,(J281*K281)/2000,0)</f>
        <v>0</v>
      </c>
      <c r="M281" s="9">
        <f>IF(J281&lt;0,(J281*K281)/2000,0)</f>
        <v>-20790.842696145384</v>
      </c>
      <c r="N281" s="14"/>
      <c r="O281" s="20"/>
      <c r="P281" s="21"/>
      <c r="Q281" s="21"/>
      <c r="R281" s="21"/>
      <c r="S281" s="21"/>
      <c r="T281" s="7"/>
      <c r="U281" s="7"/>
      <c r="V281" s="7"/>
    </row>
    <row r="282" spans="1:22" x14ac:dyDescent="0.2">
      <c r="A282" s="7">
        <v>3434</v>
      </c>
      <c r="B282" s="7">
        <v>2016</v>
      </c>
      <c r="C282" s="27" t="s">
        <v>257</v>
      </c>
      <c r="D282" s="27" t="s">
        <v>266</v>
      </c>
      <c r="E282" s="8" t="s">
        <v>38</v>
      </c>
      <c r="F282" s="28" t="s">
        <v>39</v>
      </c>
      <c r="G282" s="8" t="s">
        <v>22</v>
      </c>
      <c r="H282" s="27" t="s">
        <v>257</v>
      </c>
      <c r="I282" s="9">
        <v>-9917</v>
      </c>
      <c r="N282" s="11" t="s">
        <v>290</v>
      </c>
      <c r="O282" s="20"/>
      <c r="P282" s="21"/>
      <c r="Q282" s="21"/>
      <c r="R282" s="21"/>
      <c r="S282" s="21"/>
      <c r="T282" s="7"/>
      <c r="U282" s="7"/>
      <c r="V282" s="7"/>
    </row>
    <row r="283" spans="1:22" x14ac:dyDescent="0.2">
      <c r="A283" s="7">
        <v>3343</v>
      </c>
      <c r="B283" s="7">
        <v>2016</v>
      </c>
      <c r="C283" s="27" t="s">
        <v>257</v>
      </c>
      <c r="D283" s="27" t="s">
        <v>165</v>
      </c>
      <c r="E283" s="8" t="s">
        <v>38</v>
      </c>
      <c r="F283" s="28" t="s">
        <v>39</v>
      </c>
      <c r="G283" s="8" t="s">
        <v>22</v>
      </c>
      <c r="H283" s="27" t="s">
        <v>257</v>
      </c>
      <c r="I283" s="9">
        <v>2609</v>
      </c>
      <c r="N283" s="14" t="s">
        <v>168</v>
      </c>
      <c r="O283" s="20"/>
      <c r="P283" s="21"/>
      <c r="Q283" s="21"/>
      <c r="R283" s="21"/>
      <c r="S283" s="21"/>
      <c r="T283" s="7"/>
      <c r="U283" s="7"/>
      <c r="V283" s="7"/>
    </row>
    <row r="284" spans="1:22" x14ac:dyDescent="0.2">
      <c r="C284" s="27"/>
      <c r="D284" s="27"/>
      <c r="E284" s="8"/>
      <c r="F284" s="28"/>
      <c r="G284" s="8"/>
      <c r="H284" s="27"/>
      <c r="J284" s="9">
        <f>SUM(I282:I283)</f>
        <v>-7308</v>
      </c>
      <c r="K284" s="9">
        <f>IF(J284&lt;0,$I$307,$I$308)</f>
        <v>1057.0898259174999</v>
      </c>
      <c r="L284" s="9">
        <f>IF(J284&gt;0,(J284*K284)/2000,0)</f>
        <v>0</v>
      </c>
      <c r="M284" s="9">
        <f>IF(J284&lt;0,(J284*K284)/2000,0)</f>
        <v>-3862.6062239025446</v>
      </c>
      <c r="N284" s="14"/>
      <c r="O284" s="20"/>
      <c r="P284" s="21"/>
      <c r="Q284" s="21"/>
      <c r="R284" s="21"/>
      <c r="S284" s="21"/>
      <c r="T284" s="7"/>
      <c r="U284" s="7"/>
      <c r="V284" s="7"/>
    </row>
    <row r="285" spans="1:22" x14ac:dyDescent="0.2">
      <c r="A285" s="7">
        <v>3435</v>
      </c>
      <c r="B285" s="7">
        <v>2016</v>
      </c>
      <c r="C285" s="27" t="s">
        <v>260</v>
      </c>
      <c r="D285" s="27" t="s">
        <v>266</v>
      </c>
      <c r="E285" s="8" t="s">
        <v>38</v>
      </c>
      <c r="F285" s="28" t="s">
        <v>39</v>
      </c>
      <c r="G285" s="8" t="s">
        <v>22</v>
      </c>
      <c r="H285" s="27" t="s">
        <v>260</v>
      </c>
      <c r="I285" s="9">
        <v>-155</v>
      </c>
      <c r="N285" s="11" t="s">
        <v>290</v>
      </c>
      <c r="O285" s="20"/>
      <c r="P285" s="21"/>
      <c r="Q285" s="21"/>
      <c r="R285" s="21"/>
      <c r="S285" s="21"/>
      <c r="T285" s="7"/>
      <c r="U285" s="7"/>
      <c r="V285" s="7"/>
    </row>
    <row r="286" spans="1:22" x14ac:dyDescent="0.2">
      <c r="A286" s="7">
        <v>3344</v>
      </c>
      <c r="B286" s="7">
        <v>2016</v>
      </c>
      <c r="C286" s="27" t="s">
        <v>260</v>
      </c>
      <c r="D286" s="27" t="s">
        <v>165</v>
      </c>
      <c r="E286" s="8" t="s">
        <v>38</v>
      </c>
      <c r="F286" s="28" t="s">
        <v>39</v>
      </c>
      <c r="G286" s="8" t="s">
        <v>22</v>
      </c>
      <c r="H286" s="27" t="s">
        <v>260</v>
      </c>
      <c r="I286" s="9">
        <v>18671</v>
      </c>
      <c r="N286" s="14" t="s">
        <v>168</v>
      </c>
      <c r="O286" s="20"/>
      <c r="P286" s="21"/>
      <c r="Q286" s="21"/>
      <c r="R286" s="21"/>
      <c r="S286" s="21"/>
      <c r="T286" s="7"/>
      <c r="U286" s="7"/>
      <c r="V286" s="7"/>
    </row>
    <row r="287" spans="1:22" x14ac:dyDescent="0.2">
      <c r="C287" s="27"/>
      <c r="D287" s="27"/>
      <c r="E287" s="8"/>
      <c r="F287" s="28"/>
      <c r="G287" s="8"/>
      <c r="H287" s="27"/>
      <c r="J287" s="9">
        <f>SUM(I285:I286)</f>
        <v>18516</v>
      </c>
      <c r="K287" s="9">
        <f>IF(J287&lt;0,$I$307,$I$308)</f>
        <v>1001.857310365237</v>
      </c>
      <c r="L287" s="9">
        <f>IF(J287&gt;0,(J287*K287)/2000,0)</f>
        <v>9275.1949793613639</v>
      </c>
      <c r="M287" s="9">
        <f>IF(J287&lt;0,(J287*K287)/2000,0)</f>
        <v>0</v>
      </c>
      <c r="N287" s="14"/>
      <c r="O287" s="20"/>
      <c r="P287" s="21"/>
      <c r="Q287" s="21"/>
      <c r="R287" s="21"/>
      <c r="S287" s="21"/>
      <c r="T287" s="7"/>
      <c r="U287" s="7"/>
      <c r="V287" s="7"/>
    </row>
    <row r="288" spans="1:22" x14ac:dyDescent="0.2">
      <c r="A288" s="7">
        <v>3446</v>
      </c>
      <c r="B288" s="7">
        <v>2016</v>
      </c>
      <c r="C288" s="27" t="s">
        <v>27</v>
      </c>
      <c r="D288" s="27" t="s">
        <v>291</v>
      </c>
      <c r="E288" s="8" t="s">
        <v>38</v>
      </c>
      <c r="F288" s="28" t="s">
        <v>39</v>
      </c>
      <c r="G288" s="8" t="s">
        <v>22</v>
      </c>
      <c r="H288" s="27" t="s">
        <v>27</v>
      </c>
      <c r="I288" s="9">
        <v>-13213.305</v>
      </c>
      <c r="N288" s="11" t="s">
        <v>278</v>
      </c>
      <c r="O288" s="20"/>
      <c r="P288" s="21"/>
      <c r="Q288" s="21"/>
      <c r="R288" s="21"/>
      <c r="S288" s="21"/>
      <c r="T288" s="7"/>
      <c r="U288" s="7"/>
      <c r="V288" s="7"/>
    </row>
    <row r="289" spans="1:22" x14ac:dyDescent="0.2">
      <c r="A289" s="7">
        <v>3360</v>
      </c>
      <c r="B289" s="7">
        <v>2016</v>
      </c>
      <c r="C289" s="27" t="s">
        <v>27</v>
      </c>
      <c r="D289" s="27" t="s">
        <v>277</v>
      </c>
      <c r="E289" s="8" t="s">
        <v>38</v>
      </c>
      <c r="F289" s="28" t="s">
        <v>39</v>
      </c>
      <c r="G289" s="8" t="s">
        <v>22</v>
      </c>
      <c r="H289" s="27" t="s">
        <v>27</v>
      </c>
      <c r="I289" s="9">
        <v>18962.732</v>
      </c>
      <c r="N289" s="11" t="s">
        <v>278</v>
      </c>
      <c r="O289" s="20"/>
      <c r="P289" s="21"/>
      <c r="Q289" s="21"/>
      <c r="R289" s="21"/>
      <c r="S289" s="21"/>
      <c r="T289" s="7"/>
      <c r="U289" s="7"/>
      <c r="V289" s="7"/>
    </row>
    <row r="290" spans="1:22" x14ac:dyDescent="0.2">
      <c r="C290" s="27"/>
      <c r="D290" s="27"/>
      <c r="E290" s="8"/>
      <c r="F290" s="28"/>
      <c r="G290" s="8"/>
      <c r="H290" s="27"/>
      <c r="J290" s="9">
        <f>SUM(I288:I289)</f>
        <v>5749.4269999999997</v>
      </c>
      <c r="K290" s="9">
        <f>IF(J290&lt;0,$I$307,$I$308)</f>
        <v>1001.857310365237</v>
      </c>
      <c r="L290" s="9">
        <f>IF(J290&gt;0,(J290*K290)/2000,0)</f>
        <v>2880.0527351806368</v>
      </c>
      <c r="M290" s="9">
        <f>IF(J290&lt;0,(J290*K290)/2000,0)</f>
        <v>0</v>
      </c>
      <c r="N290" s="11"/>
      <c r="O290" s="20"/>
      <c r="P290" s="21"/>
      <c r="Q290" s="21"/>
      <c r="R290" s="21"/>
      <c r="S290" s="21"/>
      <c r="T290" s="7"/>
      <c r="U290" s="7"/>
      <c r="V290" s="7"/>
    </row>
    <row r="291" spans="1:22" x14ac:dyDescent="0.2">
      <c r="A291" s="7">
        <v>3436</v>
      </c>
      <c r="B291" s="7">
        <v>2016</v>
      </c>
      <c r="C291" s="27" t="s">
        <v>262</v>
      </c>
      <c r="D291" s="27" t="s">
        <v>266</v>
      </c>
      <c r="E291" s="8" t="s">
        <v>38</v>
      </c>
      <c r="F291" s="28" t="s">
        <v>39</v>
      </c>
      <c r="G291" s="8" t="s">
        <v>22</v>
      </c>
      <c r="H291" s="27" t="s">
        <v>262</v>
      </c>
      <c r="I291" s="9">
        <v>-2338954</v>
      </c>
      <c r="N291" s="11" t="s">
        <v>290</v>
      </c>
      <c r="O291" s="20"/>
      <c r="P291" s="21"/>
      <c r="Q291" s="21"/>
      <c r="R291" s="21"/>
      <c r="S291" s="21"/>
      <c r="T291" s="7"/>
      <c r="U291" s="7"/>
      <c r="V291" s="7"/>
    </row>
    <row r="292" spans="1:22" x14ac:dyDescent="0.2">
      <c r="A292" s="7">
        <v>3345</v>
      </c>
      <c r="B292" s="7">
        <v>2016</v>
      </c>
      <c r="C292" s="27" t="s">
        <v>262</v>
      </c>
      <c r="D292" s="27" t="s">
        <v>165</v>
      </c>
      <c r="E292" s="8" t="s">
        <v>38</v>
      </c>
      <c r="F292" s="28" t="s">
        <v>39</v>
      </c>
      <c r="G292" s="8" t="s">
        <v>22</v>
      </c>
      <c r="H292" s="27" t="s">
        <v>262</v>
      </c>
      <c r="I292" s="9">
        <v>2531701</v>
      </c>
      <c r="N292" s="14" t="s">
        <v>168</v>
      </c>
      <c r="O292" s="20"/>
      <c r="P292" s="21"/>
      <c r="Q292" s="21"/>
      <c r="R292" s="21"/>
      <c r="S292" s="21"/>
      <c r="T292" s="7"/>
      <c r="U292" s="7"/>
      <c r="V292" s="7"/>
    </row>
    <row r="293" spans="1:22" x14ac:dyDescent="0.2">
      <c r="C293" s="27"/>
      <c r="D293" s="27"/>
      <c r="E293" s="8"/>
      <c r="F293" s="28"/>
      <c r="G293" s="8"/>
      <c r="H293" s="27"/>
      <c r="J293" s="9">
        <f>SUM(I291:I292)</f>
        <v>192747</v>
      </c>
      <c r="K293" s="9">
        <f>IF(J293&lt;0,$I$307,$I$308)</f>
        <v>1001.857310365237</v>
      </c>
      <c r="L293" s="9">
        <f>IF(J293&gt;0,(J293*K293)/2000,0)</f>
        <v>96552.495500484161</v>
      </c>
      <c r="M293" s="9">
        <f>IF(J293&lt;0,(J293*K293)/2000,0)</f>
        <v>0</v>
      </c>
      <c r="N293" s="14"/>
      <c r="O293" s="20"/>
      <c r="P293" s="21"/>
      <c r="Q293" s="21"/>
      <c r="R293" s="21"/>
      <c r="S293" s="21"/>
      <c r="T293" s="7"/>
      <c r="U293" s="7"/>
      <c r="V293" s="7"/>
    </row>
    <row r="294" spans="1:22" x14ac:dyDescent="0.2">
      <c r="A294" s="7">
        <v>3447</v>
      </c>
      <c r="B294" s="7">
        <v>2016</v>
      </c>
      <c r="C294" s="27" t="s">
        <v>53</v>
      </c>
      <c r="D294" s="27" t="s">
        <v>291</v>
      </c>
      <c r="E294" s="8" t="s">
        <v>38</v>
      </c>
      <c r="F294" s="28" t="s">
        <v>39</v>
      </c>
      <c r="G294" s="8" t="s">
        <v>22</v>
      </c>
      <c r="H294" s="27" t="s">
        <v>53</v>
      </c>
      <c r="I294" s="9">
        <v>-1041.556</v>
      </c>
      <c r="N294" s="11" t="s">
        <v>278</v>
      </c>
      <c r="O294" s="20"/>
      <c r="P294" s="21"/>
      <c r="Q294" s="21"/>
      <c r="R294" s="21"/>
      <c r="S294" s="21"/>
      <c r="T294" s="7"/>
      <c r="U294" s="7"/>
      <c r="V294" s="7"/>
    </row>
    <row r="295" spans="1:22" x14ac:dyDescent="0.2">
      <c r="A295" s="7">
        <v>3361</v>
      </c>
      <c r="B295" s="7">
        <v>2016</v>
      </c>
      <c r="C295" s="27" t="s">
        <v>53</v>
      </c>
      <c r="D295" s="27" t="s">
        <v>277</v>
      </c>
      <c r="E295" s="8" t="s">
        <v>38</v>
      </c>
      <c r="F295" s="28" t="s">
        <v>39</v>
      </c>
      <c r="G295" s="8" t="s">
        <v>22</v>
      </c>
      <c r="H295" s="27" t="s">
        <v>53</v>
      </c>
      <c r="I295" s="9">
        <v>1384.027</v>
      </c>
      <c r="N295" s="11" t="s">
        <v>278</v>
      </c>
      <c r="O295" s="20"/>
      <c r="P295" s="21"/>
      <c r="Q295" s="21"/>
      <c r="R295" s="21"/>
      <c r="S295" s="21"/>
      <c r="T295" s="7"/>
      <c r="U295" s="7"/>
      <c r="V295" s="7"/>
    </row>
    <row r="296" spans="1:22" x14ac:dyDescent="0.2">
      <c r="C296" s="27"/>
      <c r="D296" s="27"/>
      <c r="E296" s="8"/>
      <c r="F296" s="28"/>
      <c r="G296" s="8"/>
      <c r="H296" s="27"/>
      <c r="J296" s="9">
        <f>SUM(I294:I295)</f>
        <v>342.471</v>
      </c>
      <c r="K296" s="9">
        <f>IF(J296&lt;0,$I$307,$I$308)</f>
        <v>1001.857310365237</v>
      </c>
      <c r="L296" s="9">
        <f>IF(J296&gt;0,(J296*K296)/2000,0)</f>
        <v>171.55353746904655</v>
      </c>
      <c r="M296" s="9">
        <f>IF(J296&lt;0,(J296*K296)/2000,0)</f>
        <v>0</v>
      </c>
      <c r="N296" s="11"/>
      <c r="O296" s="20"/>
      <c r="P296" s="21"/>
      <c r="Q296" s="21"/>
      <c r="R296" s="21"/>
      <c r="S296" s="21"/>
      <c r="T296" s="7"/>
      <c r="U296" s="7"/>
      <c r="V296" s="7"/>
    </row>
    <row r="297" spans="1:22" x14ac:dyDescent="0.2">
      <c r="A297" s="7">
        <v>3362</v>
      </c>
      <c r="B297" s="7">
        <v>2016</v>
      </c>
      <c r="C297" s="27" t="s">
        <v>54</v>
      </c>
      <c r="D297" s="27" t="s">
        <v>277</v>
      </c>
      <c r="E297" s="8" t="s">
        <v>38</v>
      </c>
      <c r="F297" s="28" t="s">
        <v>39</v>
      </c>
      <c r="G297" s="8" t="s">
        <v>22</v>
      </c>
      <c r="H297" s="27" t="s">
        <v>54</v>
      </c>
      <c r="I297" s="9">
        <v>-15814.602999999999</v>
      </c>
      <c r="J297" s="9">
        <f>I297</f>
        <v>-15814.602999999999</v>
      </c>
      <c r="K297" s="9">
        <f>IF(J297&lt;0,$I$307,$I$308)</f>
        <v>1057.0898259174999</v>
      </c>
      <c r="L297" s="9">
        <f>IF(J297&gt;0,(J297*K297)/2000,0)</f>
        <v>0</v>
      </c>
      <c r="M297" s="9">
        <f>IF(J297&lt;0,(J297*K297)/2000,0)</f>
        <v>-8358.7279661121847</v>
      </c>
      <c r="N297" s="11" t="s">
        <v>278</v>
      </c>
      <c r="O297" s="20"/>
      <c r="P297" s="21"/>
      <c r="Q297" s="21"/>
      <c r="R297" s="21"/>
      <c r="S297" s="21"/>
      <c r="T297" s="7"/>
      <c r="U297" s="7"/>
      <c r="V297" s="7"/>
    </row>
    <row r="298" spans="1:22" x14ac:dyDescent="0.2">
      <c r="C298" s="27"/>
      <c r="D298" s="27"/>
      <c r="E298" s="8"/>
      <c r="F298" s="28"/>
      <c r="G298" s="8"/>
      <c r="H298" s="27"/>
      <c r="N298" s="11"/>
      <c r="O298" s="20"/>
      <c r="P298" s="21"/>
      <c r="Q298" s="21"/>
      <c r="R298" s="21"/>
      <c r="S298" s="21"/>
      <c r="T298" s="7"/>
      <c r="U298" s="7"/>
      <c r="V298" s="7"/>
    </row>
    <row r="299" spans="1:22" x14ac:dyDescent="0.25">
      <c r="C299" s="8"/>
      <c r="D299" s="8"/>
      <c r="E299" s="8"/>
      <c r="G299" s="8"/>
      <c r="H299" s="57"/>
      <c r="I299" s="58">
        <f>SUM(I73:I297)</f>
        <v>4166128.7529999991</v>
      </c>
      <c r="J299" s="58"/>
      <c r="K299" s="57"/>
      <c r="L299" s="58">
        <f>SUM(L73:L297)</f>
        <v>4254158.9079867601</v>
      </c>
      <c r="M299" s="58">
        <f>SUM(M73:M297)</f>
        <v>-2286705.0476351022</v>
      </c>
      <c r="N299" s="37" t="s">
        <v>334</v>
      </c>
      <c r="R299" s="12"/>
      <c r="S299" s="13"/>
      <c r="T299" s="13"/>
      <c r="U299" s="13"/>
      <c r="V299" s="13"/>
    </row>
    <row r="300" spans="1:22" x14ac:dyDescent="0.25">
      <c r="C300" s="8"/>
      <c r="D300" s="8"/>
      <c r="E300" s="8"/>
      <c r="G300" s="8"/>
      <c r="I300" s="7"/>
      <c r="J300" s="7"/>
      <c r="K300" s="7"/>
      <c r="L300" s="7"/>
      <c r="R300" s="12"/>
      <c r="S300" s="13"/>
      <c r="T300" s="13"/>
      <c r="U300" s="13"/>
      <c r="V300" s="13"/>
    </row>
    <row r="301" spans="1:22" x14ac:dyDescent="0.25">
      <c r="C301" s="8"/>
      <c r="D301" s="8"/>
      <c r="E301" s="8"/>
      <c r="G301" s="8"/>
      <c r="H301" s="57" t="s">
        <v>364</v>
      </c>
      <c r="I301" s="58">
        <f>L299</f>
        <v>4254158.9079867601</v>
      </c>
      <c r="J301" s="58"/>
      <c r="K301" s="58" t="s">
        <v>325</v>
      </c>
      <c r="L301" s="58"/>
      <c r="R301" s="12"/>
      <c r="S301" s="13"/>
      <c r="T301" s="13"/>
      <c r="U301" s="13"/>
      <c r="V301" s="13"/>
    </row>
    <row r="302" spans="1:22" x14ac:dyDescent="0.25">
      <c r="C302" s="8"/>
      <c r="D302" s="8"/>
      <c r="E302" s="8"/>
      <c r="G302" s="8"/>
      <c r="H302" s="57" t="s">
        <v>365</v>
      </c>
      <c r="I302" s="58">
        <f>M299</f>
        <v>-2286705.0476351022</v>
      </c>
      <c r="J302" s="58"/>
      <c r="K302" s="58" t="s">
        <v>325</v>
      </c>
      <c r="L302" s="58"/>
      <c r="R302" s="12"/>
      <c r="S302" s="13"/>
      <c r="T302" s="13"/>
      <c r="U302" s="13"/>
      <c r="V302" s="13"/>
    </row>
    <row r="303" spans="1:22" x14ac:dyDescent="0.25">
      <c r="C303" s="8"/>
      <c r="D303" s="8"/>
      <c r="E303" s="8"/>
      <c r="G303" s="8"/>
      <c r="H303" s="57" t="s">
        <v>366</v>
      </c>
      <c r="I303" s="58">
        <f>(I299*I308)/2000</f>
        <v>2086933.2735579291</v>
      </c>
      <c r="J303" s="58"/>
      <c r="K303" s="58"/>
      <c r="L303" s="59"/>
      <c r="R303" s="12"/>
      <c r="S303" s="13"/>
      <c r="T303" s="13"/>
      <c r="U303" s="13"/>
      <c r="V303" s="13"/>
    </row>
    <row r="304" spans="1:22" x14ac:dyDescent="0.25">
      <c r="H304" s="61"/>
      <c r="I304" s="10"/>
      <c r="J304" s="10"/>
      <c r="K304" s="10"/>
      <c r="L304" s="10"/>
      <c r="M304" s="10"/>
      <c r="P304" s="7"/>
      <c r="Q304" s="7"/>
      <c r="R304" s="7"/>
      <c r="S304" s="21"/>
      <c r="T304" s="21"/>
      <c r="U304" s="21"/>
      <c r="V304" s="21"/>
    </row>
    <row r="305" spans="8:22" x14ac:dyDescent="0.25">
      <c r="H305" s="60" t="s">
        <v>368</v>
      </c>
      <c r="I305" s="32">
        <f>(I301+I302)-I303</f>
        <v>-119479.41320627113</v>
      </c>
      <c r="J305" s="32"/>
      <c r="K305" s="32" t="s">
        <v>325</v>
      </c>
      <c r="L305" s="32"/>
      <c r="M305" s="10"/>
      <c r="P305" s="7"/>
      <c r="Q305" s="7"/>
      <c r="R305" s="7"/>
      <c r="S305" s="21"/>
      <c r="T305" s="21"/>
      <c r="U305" s="21"/>
      <c r="V305" s="21"/>
    </row>
    <row r="306" spans="8:22" x14ac:dyDescent="0.25">
      <c r="H306" s="61"/>
      <c r="I306" s="10"/>
      <c r="J306" s="10"/>
      <c r="K306" s="10"/>
      <c r="L306" s="10"/>
      <c r="M306" s="10"/>
      <c r="P306" s="7"/>
      <c r="Q306" s="7"/>
      <c r="R306" s="7"/>
      <c r="S306" s="21"/>
      <c r="T306" s="21"/>
      <c r="U306" s="21"/>
      <c r="V306" s="21"/>
    </row>
    <row r="307" spans="8:22" x14ac:dyDescent="0.25">
      <c r="H307" s="7" t="s">
        <v>356</v>
      </c>
      <c r="I307" s="9">
        <f>$N$68</f>
        <v>1057.0898259174999</v>
      </c>
      <c r="M307" s="37"/>
      <c r="P307" s="7"/>
      <c r="Q307" s="7"/>
      <c r="R307" s="7"/>
      <c r="S307" s="21"/>
      <c r="T307" s="21"/>
      <c r="U307" s="21"/>
      <c r="V307" s="21"/>
    </row>
    <row r="308" spans="8:22" x14ac:dyDescent="0.25">
      <c r="H308" s="7" t="s">
        <v>357</v>
      </c>
      <c r="I308" s="9">
        <v>1001.857310365237</v>
      </c>
      <c r="P308" s="7"/>
      <c r="Q308" s="7"/>
      <c r="R308" s="7"/>
      <c r="S308" s="21"/>
      <c r="T308" s="21"/>
      <c r="U308" s="21"/>
      <c r="V308" s="21"/>
    </row>
    <row r="309" spans="8:22" x14ac:dyDescent="0.25">
      <c r="P309" s="7"/>
      <c r="Q309" s="7"/>
      <c r="R309" s="7"/>
      <c r="S309" s="21"/>
      <c r="T309" s="21"/>
      <c r="U309" s="21"/>
      <c r="V309" s="21"/>
    </row>
    <row r="310" spans="8:22" x14ac:dyDescent="0.25">
      <c r="H310" s="7" t="s">
        <v>360</v>
      </c>
      <c r="I310" s="9">
        <f>SUMIF(I73:I297,"&lt;0",I73:I297)</f>
        <v>-20152154.397999998</v>
      </c>
      <c r="P310" s="7"/>
      <c r="Q310" s="7"/>
      <c r="R310" s="7"/>
      <c r="S310" s="21"/>
      <c r="T310" s="21"/>
      <c r="U310" s="21"/>
      <c r="V310" s="21"/>
    </row>
    <row r="311" spans="8:22" x14ac:dyDescent="0.25">
      <c r="H311" s="7" t="s">
        <v>358</v>
      </c>
      <c r="I311" s="9">
        <f>SUMIF(I73:I297,"&gt;0",I73:I297)</f>
        <v>24318283.150999997</v>
      </c>
      <c r="P311" s="7"/>
      <c r="Q311" s="7"/>
      <c r="R311" s="7"/>
      <c r="S311" s="21"/>
      <c r="T311" s="21"/>
      <c r="U311" s="21"/>
      <c r="V311" s="21"/>
    </row>
    <row r="312" spans="8:22" x14ac:dyDescent="0.25">
      <c r="P312" s="7"/>
      <c r="Q312" s="7"/>
      <c r="R312" s="7"/>
      <c r="S312" s="21"/>
      <c r="T312" s="21"/>
      <c r="U312" s="21"/>
      <c r="V312" s="21"/>
    </row>
    <row r="313" spans="8:22" x14ac:dyDescent="0.25">
      <c r="P313" s="7"/>
      <c r="Q313" s="7"/>
      <c r="R313" s="7"/>
      <c r="S313" s="21"/>
      <c r="T313" s="21"/>
      <c r="U313" s="21"/>
      <c r="V313" s="21"/>
    </row>
    <row r="314" spans="8:22" x14ac:dyDescent="0.25">
      <c r="P314" s="7"/>
      <c r="Q314" s="7"/>
      <c r="R314" s="7"/>
      <c r="S314" s="21"/>
      <c r="T314" s="21"/>
      <c r="U314" s="21"/>
      <c r="V314" s="21"/>
    </row>
    <row r="315" spans="8:22" x14ac:dyDescent="0.25">
      <c r="H315" s="7" t="s">
        <v>326</v>
      </c>
      <c r="P315" s="7"/>
      <c r="Q315" s="7"/>
      <c r="R315" s="7"/>
      <c r="S315" s="21"/>
      <c r="T315" s="21"/>
      <c r="U315" s="21"/>
      <c r="V315" s="21"/>
    </row>
    <row r="316" spans="8:22" x14ac:dyDescent="0.25">
      <c r="H316" s="7" t="s">
        <v>327</v>
      </c>
      <c r="P316" s="7"/>
      <c r="Q316" s="7"/>
      <c r="R316" s="7"/>
      <c r="S316" s="21"/>
      <c r="T316" s="21"/>
      <c r="U316" s="21"/>
      <c r="V316" s="21"/>
    </row>
    <row r="317" spans="8:22" x14ac:dyDescent="0.25">
      <c r="H317" s="7" t="s">
        <v>328</v>
      </c>
      <c r="P317" s="7"/>
      <c r="Q317" s="7"/>
      <c r="R317" s="7"/>
      <c r="S317" s="21"/>
      <c r="T317" s="21"/>
      <c r="U317" s="21"/>
      <c r="V317" s="21"/>
    </row>
    <row r="318" spans="8:22" x14ac:dyDescent="0.25"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21"/>
      <c r="T318" s="21"/>
      <c r="U318" s="21"/>
      <c r="V318" s="21"/>
    </row>
  </sheetData>
  <sortState ref="A73:V222">
    <sortCondition ref="C73:C222"/>
    <sortCondition ref="I73:I222"/>
    <sortCondition ref="A73:A2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42"/>
  <sheetViews>
    <sheetView showGridLines="0" topLeftCell="B4" workbookViewId="0">
      <selection activeCell="J22" sqref="J22"/>
    </sheetView>
  </sheetViews>
  <sheetFormatPr defaultRowHeight="15" x14ac:dyDescent="0.25"/>
  <cols>
    <col min="1" max="3" width="9.140625" style="68"/>
    <col min="4" max="4" width="51.28515625" style="67" customWidth="1"/>
    <col min="5" max="5" width="13.85546875" style="71" bestFit="1" customWidth="1"/>
    <col min="6" max="6" width="12.42578125" style="71" bestFit="1" customWidth="1"/>
    <col min="7" max="7" width="13.5703125" style="71" bestFit="1" customWidth="1"/>
    <col min="8" max="16384" width="9.140625" style="68"/>
  </cols>
  <sheetData>
    <row r="4" spans="4:10" x14ac:dyDescent="0.25">
      <c r="I4" s="69" t="s">
        <v>345</v>
      </c>
    </row>
    <row r="5" spans="4:10" x14ac:dyDescent="0.25">
      <c r="I5" s="69" t="s">
        <v>346</v>
      </c>
    </row>
    <row r="6" spans="4:10" x14ac:dyDescent="0.25">
      <c r="I6" s="69" t="s">
        <v>347</v>
      </c>
    </row>
    <row r="7" spans="4:10" ht="30.75" customHeight="1" thickBot="1" x14ac:dyDescent="0.3">
      <c r="D7" s="114" t="s">
        <v>370</v>
      </c>
      <c r="E7" s="114"/>
      <c r="F7" s="114"/>
      <c r="G7" s="114"/>
    </row>
    <row r="8" spans="4:10" ht="15.75" x14ac:dyDescent="0.25">
      <c r="D8" s="89"/>
      <c r="E8" s="90">
        <v>2008</v>
      </c>
      <c r="F8" s="90">
        <v>2012</v>
      </c>
      <c r="G8" s="91">
        <v>2016</v>
      </c>
    </row>
    <row r="9" spans="4:10" ht="6" customHeight="1" x14ac:dyDescent="0.25">
      <c r="D9" s="92"/>
      <c r="E9" s="75"/>
      <c r="F9" s="75"/>
      <c r="G9" s="93"/>
    </row>
    <row r="10" spans="4:10" ht="43.5" customHeight="1" x14ac:dyDescent="0.25">
      <c r="D10" s="107" t="s">
        <v>344</v>
      </c>
      <c r="E10" s="108" t="s">
        <v>341</v>
      </c>
      <c r="F10" s="108" t="s">
        <v>342</v>
      </c>
      <c r="G10" s="109" t="s">
        <v>343</v>
      </c>
    </row>
    <row r="11" spans="4:10" ht="15.75" customHeight="1" x14ac:dyDescent="0.25">
      <c r="D11" s="99" t="s">
        <v>373</v>
      </c>
      <c r="E11" s="75"/>
      <c r="F11" s="75"/>
      <c r="G11" s="93"/>
    </row>
    <row r="12" spans="4:10" ht="18" customHeight="1" x14ac:dyDescent="0.25">
      <c r="D12" s="94" t="s">
        <v>335</v>
      </c>
      <c r="E12" s="74">
        <f>'2008'!I297</f>
        <v>1024.4699545804308</v>
      </c>
      <c r="F12" s="74">
        <f>'2012'!I265</f>
        <v>903.13346574503635</v>
      </c>
      <c r="G12" s="96">
        <f>'2016'!I308</f>
        <v>1001.857310365237</v>
      </c>
      <c r="H12" s="69"/>
      <c r="I12" s="69"/>
    </row>
    <row r="13" spans="4:10" ht="18" customHeight="1" x14ac:dyDescent="0.25">
      <c r="D13" s="94" t="s">
        <v>351</v>
      </c>
      <c r="E13" s="74">
        <f>'2008'!I296</f>
        <v>813.89063217736737</v>
      </c>
      <c r="F13" s="74">
        <f>'2012'!I264</f>
        <v>895.24573770856875</v>
      </c>
      <c r="G13" s="96">
        <f>'2016'!I307</f>
        <v>1057.0898259174999</v>
      </c>
      <c r="H13" s="69"/>
      <c r="I13" s="69"/>
      <c r="J13" s="69"/>
    </row>
    <row r="14" spans="4:10" ht="9" customHeight="1" x14ac:dyDescent="0.25">
      <c r="D14" s="97"/>
      <c r="E14" s="73"/>
      <c r="F14" s="73"/>
      <c r="G14" s="98"/>
      <c r="H14" s="69"/>
      <c r="I14" s="69"/>
      <c r="J14" s="69"/>
    </row>
    <row r="15" spans="4:10" ht="15.75" customHeight="1" x14ac:dyDescent="0.25">
      <c r="D15" s="99" t="s">
        <v>374</v>
      </c>
      <c r="E15" s="74"/>
      <c r="F15" s="74"/>
      <c r="G15" s="96"/>
      <c r="H15" s="69"/>
      <c r="I15" s="69"/>
      <c r="J15" s="69"/>
    </row>
    <row r="16" spans="4:10" ht="17.25" customHeight="1" x14ac:dyDescent="0.25">
      <c r="D16" s="94" t="s">
        <v>369</v>
      </c>
      <c r="E16" s="74">
        <f>'2008'!I299</f>
        <v>-6340438</v>
      </c>
      <c r="F16" s="74">
        <f>'2012'!I267</f>
        <v>-7143982</v>
      </c>
      <c r="G16" s="96">
        <f>'2016'!I310</f>
        <v>-20152154.397999998</v>
      </c>
      <c r="H16" s="69"/>
      <c r="I16" s="69"/>
      <c r="J16" s="69"/>
    </row>
    <row r="17" spans="4:10" ht="17.25" customHeight="1" x14ac:dyDescent="0.25">
      <c r="D17" s="94" t="s">
        <v>359</v>
      </c>
      <c r="E17" s="74">
        <f>'2008'!I300</f>
        <v>11781860.039999999</v>
      </c>
      <c r="F17" s="74">
        <f>'2012'!I268</f>
        <v>14870988.425000001</v>
      </c>
      <c r="G17" s="96">
        <f>'2016'!I311</f>
        <v>24318283.150999997</v>
      </c>
      <c r="H17" s="69"/>
      <c r="I17" s="69"/>
      <c r="J17" s="69"/>
    </row>
    <row r="18" spans="4:10" ht="17.25" customHeight="1" x14ac:dyDescent="0.25">
      <c r="D18" s="94" t="s">
        <v>361</v>
      </c>
      <c r="E18" s="74">
        <f>E17+E16</f>
        <v>5441422.0399999991</v>
      </c>
      <c r="F18" s="74">
        <f>F16+F17</f>
        <v>7727006.4250000007</v>
      </c>
      <c r="G18" s="96">
        <f>G16+G17</f>
        <v>4166128.7529999986</v>
      </c>
      <c r="H18" s="69"/>
      <c r="I18" s="69"/>
      <c r="J18" s="69"/>
    </row>
    <row r="19" spans="4:10" ht="9.75" customHeight="1" x14ac:dyDescent="0.25">
      <c r="D19" s="97"/>
      <c r="E19" s="73"/>
      <c r="F19" s="73"/>
      <c r="G19" s="98"/>
      <c r="H19" s="69"/>
      <c r="I19" s="69"/>
      <c r="J19" s="69"/>
    </row>
    <row r="20" spans="4:10" ht="9.75" customHeight="1" x14ac:dyDescent="0.25">
      <c r="D20" s="95"/>
      <c r="E20" s="74"/>
      <c r="F20" s="74"/>
      <c r="G20" s="96"/>
      <c r="H20" s="69"/>
      <c r="I20" s="69"/>
      <c r="J20" s="69"/>
    </row>
    <row r="21" spans="4:10" ht="30" x14ac:dyDescent="0.25">
      <c r="D21" s="99" t="s">
        <v>372</v>
      </c>
      <c r="E21" s="74"/>
      <c r="F21" s="74"/>
      <c r="G21" s="96"/>
      <c r="H21" s="69"/>
    </row>
    <row r="22" spans="4:10" x14ac:dyDescent="0.25">
      <c r="D22" s="94" t="s">
        <v>325</v>
      </c>
      <c r="E22" s="74">
        <f>'2008'!I290+'2008'!I291</f>
        <v>2808759.9246179406</v>
      </c>
      <c r="F22" s="74">
        <f>'2012'!I258+'2012'!I259</f>
        <v>3492880.5151324058</v>
      </c>
      <c r="G22" s="96">
        <f>'2016'!I301+'2016'!I302</f>
        <v>1967453.860351658</v>
      </c>
      <c r="H22" s="69"/>
    </row>
    <row r="23" spans="4:10" ht="9" customHeight="1" x14ac:dyDescent="0.25">
      <c r="D23" s="97"/>
      <c r="E23" s="73"/>
      <c r="F23" s="73"/>
      <c r="G23" s="98"/>
      <c r="H23" s="69"/>
      <c r="I23" s="69"/>
    </row>
    <row r="24" spans="4:10" ht="9" customHeight="1" x14ac:dyDescent="0.25">
      <c r="D24" s="95"/>
      <c r="E24" s="74"/>
      <c r="F24" s="74"/>
      <c r="G24" s="96"/>
      <c r="H24" s="69"/>
      <c r="I24" s="69"/>
    </row>
    <row r="25" spans="4:10" ht="30" x14ac:dyDescent="0.25">
      <c r="D25" s="99" t="s">
        <v>371</v>
      </c>
      <c r="E25" s="74"/>
      <c r="F25" s="74"/>
      <c r="G25" s="96"/>
      <c r="H25" s="69"/>
      <c r="I25" s="69"/>
    </row>
    <row r="26" spans="4:10" x14ac:dyDescent="0.25">
      <c r="D26" s="94" t="s">
        <v>325</v>
      </c>
      <c r="E26" s="74">
        <f>'2008'!I292</f>
        <v>2787286.6950858776</v>
      </c>
      <c r="F26" s="74">
        <f>'2012'!I260</f>
        <v>3489259.0462222067</v>
      </c>
      <c r="G26" s="96">
        <f>'2016'!I303</f>
        <v>2086933.2735579291</v>
      </c>
      <c r="H26" s="69"/>
      <c r="I26" s="69"/>
    </row>
    <row r="27" spans="4:10" ht="9" customHeight="1" x14ac:dyDescent="0.25">
      <c r="D27" s="97"/>
      <c r="E27" s="73"/>
      <c r="F27" s="73"/>
      <c r="G27" s="98"/>
      <c r="H27" s="69"/>
      <c r="I27" s="69"/>
    </row>
    <row r="28" spans="4:10" ht="9" customHeight="1" x14ac:dyDescent="0.25">
      <c r="D28" s="95"/>
      <c r="E28" s="74"/>
      <c r="F28" s="74"/>
      <c r="G28" s="96"/>
      <c r="H28" s="69"/>
      <c r="I28" s="69"/>
    </row>
    <row r="29" spans="4:10" x14ac:dyDescent="0.25">
      <c r="D29" s="94" t="s">
        <v>354</v>
      </c>
      <c r="E29" s="101">
        <f>E22-E26</f>
        <v>21473.229532063007</v>
      </c>
      <c r="F29" s="101">
        <f t="shared" ref="F29:G29" si="0">F22-F26</f>
        <v>3621.4689101991244</v>
      </c>
      <c r="G29" s="102">
        <f t="shared" si="0"/>
        <v>-119479.41320627113</v>
      </c>
      <c r="H29" s="69"/>
      <c r="I29" s="69"/>
      <c r="J29" s="110"/>
    </row>
    <row r="30" spans="4:10" ht="15" customHeight="1" thickBot="1" x14ac:dyDescent="0.3">
      <c r="D30" s="100"/>
      <c r="E30" s="111">
        <f>E29/E26</f>
        <v>7.7039902532887485E-3</v>
      </c>
      <c r="F30" s="112">
        <f>F29/F26</f>
        <v>1.0378905269644741E-3</v>
      </c>
      <c r="G30" s="113">
        <f>G29/G26</f>
        <v>-5.7251189925481158E-2</v>
      </c>
      <c r="H30" s="69"/>
      <c r="I30" s="69"/>
    </row>
    <row r="31" spans="4:10" x14ac:dyDescent="0.25">
      <c r="D31" s="83"/>
      <c r="E31" s="72"/>
      <c r="F31" s="72"/>
      <c r="G31" s="72"/>
      <c r="H31" s="69"/>
      <c r="I31" s="69"/>
    </row>
    <row r="32" spans="4:10" s="84" customFormat="1" x14ac:dyDescent="0.25">
      <c r="D32" s="85"/>
      <c r="E32" s="86"/>
      <c r="F32" s="86"/>
      <c r="G32" s="86"/>
      <c r="H32" s="87"/>
      <c r="I32" s="87"/>
    </row>
    <row r="33" spans="4:9" x14ac:dyDescent="0.25">
      <c r="D33" s="82" t="s">
        <v>339</v>
      </c>
      <c r="E33" s="72"/>
      <c r="F33" s="72"/>
      <c r="G33" s="72"/>
      <c r="H33" s="69"/>
      <c r="I33" s="69"/>
    </row>
    <row r="34" spans="4:9" x14ac:dyDescent="0.25">
      <c r="D34" s="81" t="s">
        <v>340</v>
      </c>
      <c r="E34" s="72"/>
      <c r="F34" s="72"/>
      <c r="G34" s="72"/>
      <c r="H34" s="69"/>
      <c r="I34" s="69"/>
    </row>
    <row r="35" spans="4:9" x14ac:dyDescent="0.25">
      <c r="E35" s="72"/>
      <c r="F35" s="72"/>
      <c r="G35" s="72"/>
      <c r="H35" s="69"/>
      <c r="I35" s="69"/>
    </row>
    <row r="36" spans="4:9" s="84" customFormat="1" x14ac:dyDescent="0.25">
      <c r="D36" s="88"/>
      <c r="E36" s="86"/>
      <c r="F36" s="86"/>
      <c r="G36" s="86"/>
      <c r="H36" s="87"/>
      <c r="I36" s="87"/>
    </row>
    <row r="37" spans="4:9" x14ac:dyDescent="0.25">
      <c r="E37" s="72"/>
      <c r="F37" s="72"/>
      <c r="G37" s="72"/>
      <c r="H37" s="69"/>
      <c r="I37" s="69"/>
    </row>
    <row r="38" spans="4:9" x14ac:dyDescent="0.25">
      <c r="D38" s="67" t="s">
        <v>333</v>
      </c>
    </row>
    <row r="39" spans="4:9" x14ac:dyDescent="0.25">
      <c r="D39" s="70" t="str">
        <f t="shared" ref="D39:G40" si="1">D12</f>
        <v>Commerce Rate, lb/MWh</v>
      </c>
      <c r="E39" s="72">
        <f t="shared" si="1"/>
        <v>1024.4699545804308</v>
      </c>
      <c r="F39" s="72">
        <f t="shared" si="1"/>
        <v>903.13346574503635</v>
      </c>
      <c r="G39" s="72">
        <f t="shared" si="1"/>
        <v>1001.857310365237</v>
      </c>
    </row>
    <row r="40" spans="4:9" x14ac:dyDescent="0.25">
      <c r="D40" s="70" t="str">
        <f t="shared" si="1"/>
        <v>PSE Owned + Firm Rate, lb/MWh</v>
      </c>
      <c r="E40" s="72">
        <f t="shared" si="1"/>
        <v>813.89063217736737</v>
      </c>
      <c r="F40" s="72">
        <f t="shared" si="1"/>
        <v>895.24573770856875</v>
      </c>
      <c r="G40" s="72">
        <f t="shared" si="1"/>
        <v>1057.0898259174999</v>
      </c>
    </row>
    <row r="41" spans="4:9" x14ac:dyDescent="0.25">
      <c r="D41" s="70"/>
      <c r="E41" s="72"/>
      <c r="F41" s="72"/>
      <c r="G41" s="72"/>
    </row>
    <row r="42" spans="4:9" x14ac:dyDescent="0.25">
      <c r="D42" s="70"/>
      <c r="E42" s="72"/>
      <c r="F42" s="72"/>
      <c r="G42" s="72"/>
    </row>
  </sheetData>
  <mergeCells count="1">
    <mergeCell ref="D7:G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170696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BCBA20F6F0DD409118EE3E3A12C776" ma:contentTypeVersion="104" ma:contentTypeDescription="" ma:contentTypeScope="" ma:versionID="0a520bcdf5410c74d3d047c92b639b4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E38C0CE-3679-479C-BBF1-6BB915657D22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F4CC07-FBEB-4A12-83EE-3F7CBCAE9A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FC2043-188D-443E-ACD6-0229A08D7F65}"/>
</file>

<file path=customXml/itemProps4.xml><?xml version="1.0" encoding="utf-8"?>
<ds:datastoreItem xmlns:ds="http://schemas.openxmlformats.org/officeDocument/2006/customXml" ds:itemID="{5BCD3F09-C2D0-4000-884E-0CF7C60B5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2005-2016</vt:lpstr>
      <vt:lpstr>2008</vt:lpstr>
      <vt:lpstr>2012</vt:lpstr>
      <vt:lpstr>2016</vt:lpstr>
      <vt:lpstr>Comparison Tables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Huff, Ashley (UTC)</cp:lastModifiedBy>
  <dcterms:created xsi:type="dcterms:W3CDTF">2017-03-30T18:04:52Z</dcterms:created>
  <dcterms:modified xsi:type="dcterms:W3CDTF">2017-06-05T16:25:33Z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0x0101006E56B4D1795A2E4DB2F0B01679ED314A00CCBCBA20F6F0DD409118EE3E3A12C776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