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1005" windowWidth="11340" windowHeight="6075" tabRatio="760" activeTab="1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  <sheet name="Sheet1" sheetId="128" r:id="rId7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tatementDate">'Copy Allocation Report Here'!$B$3</definedName>
  </definedNames>
  <calcPr calcId="145621"/>
</workbook>
</file>

<file path=xl/calcChain.xml><?xml version="1.0" encoding="utf-8"?>
<calcChain xmlns="http://schemas.openxmlformats.org/spreadsheetml/2006/main">
  <c r="C8" i="127" l="1"/>
  <c r="C12" i="127" s="1"/>
  <c r="C14" i="127" s="1"/>
  <c r="H141" i="125" l="1"/>
  <c r="H127" i="125"/>
  <c r="H113" i="125"/>
  <c r="H115" i="125" s="1"/>
  <c r="H99" i="125"/>
  <c r="H92" i="125"/>
  <c r="H85" i="125"/>
  <c r="H76" i="125"/>
  <c r="H77" i="125" s="1"/>
  <c r="H64" i="125"/>
  <c r="G64" i="125"/>
  <c r="H29" i="125"/>
  <c r="H19" i="125"/>
  <c r="H20" i="125" s="1"/>
  <c r="H46" i="125" s="1"/>
  <c r="H10" i="125"/>
  <c r="E141" i="125"/>
  <c r="E127" i="125"/>
  <c r="E113" i="125"/>
  <c r="E115" i="125" s="1"/>
  <c r="E117" i="125" s="1"/>
  <c r="E99" i="125"/>
  <c r="E85" i="125"/>
  <c r="E76" i="125"/>
  <c r="E77" i="125" s="1"/>
  <c r="E64" i="125"/>
  <c r="E29" i="125"/>
  <c r="E20" i="125"/>
  <c r="E46" i="125" s="1"/>
  <c r="E19" i="125"/>
  <c r="E10" i="125"/>
  <c r="H117" i="125" l="1"/>
  <c r="H142" i="125"/>
  <c r="H143" i="125" s="1"/>
  <c r="E142" i="125"/>
  <c r="E143" i="125" s="1"/>
  <c r="G141" i="125"/>
  <c r="G127" i="125"/>
  <c r="G113" i="125"/>
  <c r="G115" i="125" s="1"/>
  <c r="G99" i="125"/>
  <c r="G92" i="125"/>
  <c r="G85" i="125"/>
  <c r="G76" i="125"/>
  <c r="G77" i="125" s="1"/>
  <c r="G29" i="125"/>
  <c r="G20" i="125"/>
  <c r="G46" i="125" s="1"/>
  <c r="G19" i="125"/>
  <c r="G10" i="125"/>
  <c r="F141" i="125"/>
  <c r="F127" i="125"/>
  <c r="F113" i="125"/>
  <c r="F115" i="125" s="1"/>
  <c r="F99" i="125"/>
  <c r="F92" i="125"/>
  <c r="F85" i="125"/>
  <c r="F76" i="125"/>
  <c r="F77" i="125" s="1"/>
  <c r="F64" i="125"/>
  <c r="F46" i="125"/>
  <c r="F29" i="125"/>
  <c r="F19" i="125"/>
  <c r="F20" i="125" s="1"/>
  <c r="F10" i="125"/>
  <c r="D141" i="125"/>
  <c r="D127" i="125"/>
  <c r="D113" i="125"/>
  <c r="D115" i="125" s="1"/>
  <c r="D117" i="125" s="1"/>
  <c r="D99" i="125"/>
  <c r="D92" i="125"/>
  <c r="D85" i="125"/>
  <c r="D77" i="125"/>
  <c r="D76" i="125"/>
  <c r="D64" i="125"/>
  <c r="D46" i="125"/>
  <c r="D19" i="125"/>
  <c r="D20" i="125" s="1"/>
  <c r="D10" i="125"/>
  <c r="C127" i="125"/>
  <c r="C113" i="125"/>
  <c r="C115" i="125" s="1"/>
  <c r="C117" i="125" s="1"/>
  <c r="C99" i="125"/>
  <c r="C92" i="125"/>
  <c r="C85" i="125"/>
  <c r="C77" i="125"/>
  <c r="C76" i="125"/>
  <c r="C64" i="125"/>
  <c r="C29" i="125"/>
  <c r="C19" i="125"/>
  <c r="C20" i="125" s="1"/>
  <c r="C46" i="125" s="1"/>
  <c r="C10" i="125"/>
  <c r="G117" i="125" l="1"/>
  <c r="G142" i="125"/>
  <c r="G143" i="125" s="1"/>
  <c r="F117" i="125"/>
  <c r="F142" i="125"/>
  <c r="F143" i="125" s="1"/>
  <c r="D142" i="125"/>
  <c r="D143" i="125" s="1"/>
  <c r="E40" i="127"/>
  <c r="D40" i="127"/>
  <c r="C40" i="127"/>
  <c r="E51" i="121" l="1"/>
  <c r="E51" i="122"/>
  <c r="E51" i="123"/>
  <c r="C23" i="127" l="1"/>
  <c r="C27" i="127" s="1"/>
  <c r="D51" i="123" s="1"/>
  <c r="C20" i="127"/>
  <c r="C24" i="127" l="1"/>
  <c r="C26" i="127" s="1"/>
  <c r="E92" i="125"/>
  <c r="C141" i="125" l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C142" i="125" l="1"/>
  <c r="C143" i="125" s="1"/>
  <c r="D29" i="125"/>
  <c r="D10" i="122" l="1"/>
  <c r="E23" i="127"/>
  <c r="D23" i="127"/>
  <c r="D25" i="127" l="1"/>
  <c r="D21" i="127"/>
  <c r="D19" i="127"/>
  <c r="D18" i="127"/>
  <c r="D27" i="127" l="1"/>
  <c r="D51" i="122" s="1"/>
  <c r="D20" i="127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2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E25" i="127"/>
  <c r="D47" i="121"/>
  <c r="E21" i="127"/>
  <c r="E19" i="127"/>
  <c r="D41" i="121" s="1"/>
  <c r="E18" i="127"/>
  <c r="D40" i="121" s="1"/>
  <c r="CI8" i="124"/>
  <c r="A5" i="121"/>
  <c r="A5" i="122"/>
  <c r="A5" i="123"/>
  <c r="D47" i="122"/>
  <c r="D46" i="122"/>
  <c r="D41" i="122"/>
  <c r="D40" i="122"/>
  <c r="D46" i="121" l="1"/>
  <c r="E27" i="127"/>
  <c r="D51" i="121" s="1"/>
  <c r="D47" i="123"/>
  <c r="CH7" i="124"/>
  <c r="E13" i="123"/>
  <c r="E16" i="123" s="1"/>
  <c r="D42" i="123"/>
  <c r="D49" i="123" s="1"/>
  <c r="D52" i="123" s="1"/>
  <c r="D30" i="123" s="1"/>
  <c r="E42" i="121"/>
  <c r="E49" i="121" s="1"/>
  <c r="E52" i="121" s="1"/>
  <c r="E30" i="121" s="1"/>
  <c r="E20" i="127"/>
  <c r="E24" i="127" s="1"/>
  <c r="E26" i="127" s="1"/>
  <c r="D42" i="121"/>
  <c r="D49" i="121" s="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52" i="121" l="1"/>
  <c r="D30" i="121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/>
  <c r="CF7" i="124"/>
  <c r="CF21" i="124"/>
  <c r="CE7" i="124"/>
  <c r="CE21" i="124"/>
  <c r="CC7" i="124"/>
  <c r="CC21" i="124"/>
  <c r="BZ7" i="124"/>
  <c r="BZ21" i="124"/>
  <c r="BW7" i="124"/>
  <c r="BW21" i="124"/>
  <c r="BT7" i="124"/>
  <c r="BT21" i="124"/>
  <c r="BQ7" i="124"/>
  <c r="BQ21" i="124"/>
  <c r="BN7" i="124"/>
  <c r="BP7" i="124" s="1"/>
  <c r="BP21" i="124" s="1"/>
  <c r="BN21" i="124"/>
  <c r="BK7" i="124"/>
  <c r="BM7" i="124" s="1"/>
  <c r="BM21" i="124" s="1"/>
  <c r="BK21" i="124"/>
  <c r="BJ7" i="124"/>
  <c r="BJ21" i="124"/>
  <c r="BH7" i="124"/>
  <c r="BH21" i="124"/>
  <c r="BG7" i="124"/>
  <c r="BG21" i="124"/>
  <c r="AV7" i="124"/>
  <c r="AX7" i="124"/>
  <c r="AZ7" i="124" s="1"/>
  <c r="AU7" i="124"/>
  <c r="AW7" i="124" s="1"/>
  <c r="AY7" i="124" s="1"/>
  <c r="AU21" i="124"/>
  <c r="AS7" i="124"/>
  <c r="AS21" i="124"/>
  <c r="AR7" i="124"/>
  <c r="AR21" i="124"/>
  <c r="AP7" i="124"/>
  <c r="AP21" i="124"/>
  <c r="AO7" i="124"/>
  <c r="AO21" i="124"/>
  <c r="AM7" i="124"/>
  <c r="AM21" i="124"/>
  <c r="AL7" i="124"/>
  <c r="AL21" i="124"/>
  <c r="AJ7" i="124"/>
  <c r="AJ21" i="124"/>
  <c r="AI7" i="124"/>
  <c r="AI21" i="124"/>
  <c r="AG7" i="124"/>
  <c r="AF7" i="124"/>
  <c r="AD7" i="124"/>
  <c r="AC7" i="124"/>
  <c r="U7" i="124"/>
  <c r="U21" i="124"/>
  <c r="T7" i="124"/>
  <c r="T21" i="124"/>
  <c r="O7" i="124"/>
  <c r="Q7" i="124"/>
  <c r="N7" i="124"/>
  <c r="P7" i="124"/>
  <c r="R7" i="124" s="1"/>
  <c r="AV21" i="124"/>
  <c r="AW21" i="124" l="1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<sst xmlns="http://schemas.openxmlformats.org/spreadsheetml/2006/main" count="570" uniqueCount="327">
  <si>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</si>
  <si>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</si>
  <si>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</si>
  <si>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</si>
  <si>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</si>
  <si>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</si>
  <si>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</si>
  <si>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</si>
  <si>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</si>
  <si>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</si>
  <si>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</si>
  <si>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</si>
  <si>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</si>
  <si>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</si>
  <si>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</si>
  <si>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</si>
  <si>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</si>
  <si>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</si>
  <si>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</si>
  <si>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</si>
  <si>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</si>
  <si>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</si>
  <si>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</si>
  <si>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</si>
  <si>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</si>
  <si>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</si>
  <si>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</si>
  <si>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</si>
  <si>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</si>
  <si>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</si>
  <si>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</si>
  <si>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</si>
  <si>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</si>
  <si>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</si>
  <si>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</si>
  <si>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</si>
  <si>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</si>
  <si>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</si>
  <si>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</si>
  <si>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</si>
  <si>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</si>
  <si>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</si>
  <si>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</si>
  <si>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</si>
  <si>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</si>
  <si>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</si>
  <si>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</si>
  <si>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</si>
  <si>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</si>
  <si>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</si>
  <si>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</si>
  <si>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</si>
  <si>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</si>
  <si>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</si>
  <si>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</si>
  <si>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</si>
  <si>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</si>
  <si>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</si>
  <si>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</si>
  <si>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</si>
  <si>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</si>
  <si>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</si>
  <si>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</si>
  <si>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</si>
  <si>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</si>
  <si>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</si>
  <si>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</si>
  <si>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</si>
  <si>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</si>
  <si>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</si>
  <si>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</si>
  <si>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</si>
  <si>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</si>
  <si>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</si>
  <si>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</si>
  <si>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</si>
  <si>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</si>
  <si>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</si>
  <si>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</si>
  <si>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</si>
  <si>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</si>
  <si>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</si>
  <si>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</si>
  <si>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</si>
  <si>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</si>
  <si>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</si>
  <si>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</si>
  <si>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</si>
  <si>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</si>
  <si>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</si>
  <si>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</si>
  <si>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</si>
  <si>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</si>
  <si>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</si>
  <si>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</si>
  <si>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</si>
  <si>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</si>
  <si>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</si>
  <si>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</si>
  <si>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</si>
  <si>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</si>
  <si>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</si>
  <si>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</si>
  <si>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</si>
  <si>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</si>
  <si>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</si>
  <si>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</si>
  <si>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</si>
  <si>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</si>
  <si>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</si>
  <si>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</si>
  <si>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</si>
  <si>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</si>
  <si>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</si>
  <si>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</si>
  <si>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</si>
  <si>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</si>
  <si>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</si>
  <si>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</si>
  <si>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</si>
  <si>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</si>
  <si>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</si>
  <si>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</si>
  <si>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</si>
  <si>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</si>
  <si>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</si>
  <si>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</si>
  <si>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</si>
  <si>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</si>
  <si>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</si>
  <si>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</si>
  <si>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</si>
  <si>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</si>
  <si>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</si>
  <si>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</si>
  <si>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</si>
  <si>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</si>
  <si>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</si>
  <si>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</si>
  <si>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</si>
  <si>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</si>
  <si>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</si>
  <si>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</si>
  <si>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</si>
  <si>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</si>
  <si>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</si>
  <si>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</si>
  <si>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</si>
  <si>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</si>
  <si>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</si>
  <si>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</si>
  <si>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</si>
  <si>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</si>
  <si>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</si>
  <si>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</si>
  <si>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</si>
  <si>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</si>
  <si>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</si>
  <si>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</si>
  <si>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</si>
  <si>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</si>
  <si>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</si>
  <si>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</si>
  <si>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</si>
  <si>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</si>
  <si>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</si>
  <si>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</si>
  <si>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</si>
  <si>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</si>
  <si>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</si>
  <si>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</si>
  <si>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</si>
  <si>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</si>
  <si>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</si>
  <si>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</si>
  <si>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</si>
  <si>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</si>
  <si>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</si>
  <si>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</si>
  <si>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</si>
  <si>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</si>
  <si>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</si>
  <si>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</si>
  <si>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</si>
  <si>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</si>
  <si>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</si>
  <si>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</si>
  <si>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</si>
  <si>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</si>
  <si>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</si>
  <si>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</si>
  <si>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</si>
  <si>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</si>
  <si>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</si>
  <si>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</si>
  <si>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</si>
  <si>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</si>
  <si>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</si>
  <si>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</si>
  <si>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</si>
  <si>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</si>
  <si>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</si>
  <si>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</si>
  <si>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</si>
  <si>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</si>
  <si>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</si>
  <si>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</si>
  <si>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</si>
  <si>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</si>
  <si>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</si>
  <si>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</si>
  <si>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</si>
  <si>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</si>
  <si>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</si>
  <si>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</si>
  <si>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</si>
  <si>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</si>
  <si>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</si>
  <si>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</si>
  <si>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</si>
  <si>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</si>
  <si>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</si>
  <si>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</si>
  <si>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</si>
  <si>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</si>
  <si>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</si>
  <si>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</si>
  <si>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</si>
  <si>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</si>
  <si>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</si>
  <si>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</si>
  <si>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</si>
  <si>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</si>
  <si>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</si>
  <si>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</si>
  <si>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</si>
  <si>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</si>
  <si>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</si>
  <si>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</si>
  <si>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</si>
  <si>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</si>
  <si>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</si>
  <si>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</si>
  <si>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</si>
  <si>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</si>
  <si>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</si>
  <si>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</si>
  <si>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</si>
  <si>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</si>
  <si>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</si>
  <si>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</si>
  <si>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</si>
  <si>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</si>
  <si>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</si>
  <si>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</si>
  <si>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</si>
  <si>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</si>
  <si>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</si>
  <si>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</si>
  <si>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</si>
  <si>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</si>
  <si>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</si>
  <si>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</si>
  <si>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</si>
  <si>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</si>
  <si>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</si>
  <si>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</si>
  <si>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</si>
  <si>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</si>
  <si>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</si>
  <si>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</si>
  <si>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</si>
  <si>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</si>
  <si>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</si>
  <si>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</si>
  <si>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</si>
  <si>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</si>
  <si>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</si>
  <si>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</si>
  <si>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</si>
  <si>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</si>
  <si>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</si>
  <si>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</si>
  <si>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</si>
  <si>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</si>
  <si>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</si>
  <si>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</si>
  <si>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</si>
  <si>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</si>
  <si>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</si>
  <si>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</si>
  <si>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</si>
  <si>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</si>
  <si>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</si>
  <si>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</si>
  <si>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</si>
  <si>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</si>
  <si>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</si>
  <si>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</si>
  <si>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</si>
  <si>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</si>
  <si>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</si>
  <si>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</si>
  <si>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</si>
  <si>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</si>
  <si>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</si>
  <si>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</si>
  <si>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</si>
  <si>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</si>
  <si>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</si>
  <si>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</si>
  <si>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</si>
  <si>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</si>
  <si>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</si>
  <si>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</si>
  <si>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</si>
  <si>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</si>
  <si>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</si>
  <si>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</si>
  <si>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</si>
  <si>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</si>
  <si>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April</t>
  </si>
  <si>
    <t xml:space="preserve">May </t>
  </si>
  <si>
    <t>June</t>
  </si>
  <si>
    <t>March. 1, 2015 Through          Apr. 30, 2016</t>
  </si>
  <si>
    <t>April 1, 2015 Through            May 31, 2016</t>
  </si>
  <si>
    <t>May 1, 2015 Through                 Jun.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</si>
</sst>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9" fillId="0" borderId="0" xfId="39" applyFont="1" applyFill="1" applyBorder="1" applyAlignment="1">
      <alignment horizontal="center"/>
    </xf>
    <xf numFmtId="0" fontId="20" fillId="0" borderId="0" xfId="0" applyFont="1" applyFill="1"/>
    <xf numFmtId="0" fontId="6" fillId="0" borderId="0" xfId="39" applyFont="1" applyFill="1"/>
    <xf numFmtId="0" fontId="28" fillId="0" borderId="0" xfId="0" applyFont="1" applyFill="1"/>
    <xf numFmtId="37" fontId="28" fillId="0" borderId="0" xfId="0" applyNumberFormat="1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37" fontId="27" fillId="0" borderId="0" xfId="39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37" fontId="33" fillId="0" borderId="0" xfId="39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37" fontId="29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34" fillId="0" borderId="0" xfId="178" applyNumberFormat="1" applyFont="1" applyFill="1" applyBorder="1"/>
    <xf numFmtId="164" fontId="11" fillId="0" borderId="0" xfId="1" applyNumberFormat="1" applyFont="1" applyFill="1" applyBorder="1"/>
    <xf numFmtId="164" fontId="34" fillId="0" borderId="10" xfId="178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2" xfId="1" applyFont="1" applyFill="1" applyBorder="1"/>
    <xf numFmtId="43" fontId="22" fillId="0" borderId="3" xfId="1" applyFont="1" applyFill="1" applyBorder="1"/>
    <xf numFmtId="43" fontId="22" fillId="0" borderId="30" xfId="1" applyFont="1" applyFill="1" applyBorder="1"/>
    <xf numFmtId="43" fontId="22" fillId="0" borderId="36" xfId="1" applyFont="1" applyFill="1" applyBorder="1"/>
    <xf numFmtId="43" fontId="22" fillId="0" borderId="15" xfId="1" applyFont="1" applyFill="1" applyBorder="1"/>
    <xf numFmtId="43" fontId="22" fillId="0" borderId="37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9" xfId="1" applyFont="1" applyFill="1" applyBorder="1"/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40" xfId="1" applyFont="1" applyFill="1" applyBorder="1"/>
    <xf numFmtId="43" fontId="22" fillId="0" borderId="21" xfId="1" applyFont="1" applyFill="1" applyBorder="1"/>
    <xf numFmtId="43" fontId="22" fillId="0" borderId="27" xfId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43" fontId="22" fillId="0" borderId="13" xfId="1" applyFont="1" applyFill="1" applyBorder="1"/>
    <xf numFmtId="43" fontId="22" fillId="0" borderId="35" xfId="0" applyNumberFormat="1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2" fillId="0" borderId="33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zoomScaleNormal="100" zoomScaleSheetLayoutView="100" workbookViewId="0">
      <selection activeCell="CG7" sqref="CG7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O1" s="13"/>
      <c r="CP1" s="13"/>
    </row>
    <row r="2" spans="1:94" x14ac:dyDescent="0.25">
      <c r="A2" s="178" t="s">
        <v>276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O2" s="13"/>
      <c r="CP2" s="13"/>
    </row>
    <row r="3" spans="1:94" x14ac:dyDescent="0.25">
      <c r="A3" s="178" t="s">
        <v>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22"/>
      <c r="AI5" s="122"/>
      <c r="AJ5" s="122"/>
      <c r="AK5" s="122" t="s">
        <v>8</v>
      </c>
      <c r="AL5" s="122"/>
      <c r="AM5" s="122"/>
      <c r="AN5" s="122"/>
      <c r="AO5" s="122"/>
      <c r="AP5" s="122"/>
      <c r="AQ5" s="122" t="s">
        <v>8</v>
      </c>
      <c r="AR5" s="122"/>
      <c r="AS5" s="122"/>
      <c r="AT5" s="122" t="s">
        <v>8</v>
      </c>
      <c r="AU5" s="122"/>
      <c r="AV5" s="122"/>
      <c r="AW5" s="122" t="s">
        <v>8</v>
      </c>
      <c r="AX5" s="122"/>
      <c r="AY5" s="122"/>
      <c r="AZ5" s="122" t="s">
        <v>8</v>
      </c>
      <c r="BA5" s="122"/>
      <c r="BB5" s="122"/>
      <c r="BC5" s="122" t="s">
        <v>8</v>
      </c>
      <c r="BD5" s="122"/>
      <c r="BE5" s="122"/>
      <c r="BF5" s="122" t="s">
        <v>8</v>
      </c>
      <c r="BG5" s="122"/>
      <c r="BH5" s="122"/>
      <c r="BI5" s="122" t="s">
        <v>8</v>
      </c>
      <c r="BJ5" s="122"/>
      <c r="BK5" s="122"/>
      <c r="BL5" s="122" t="s">
        <v>8</v>
      </c>
      <c r="BM5" s="122"/>
      <c r="BN5" s="122"/>
      <c r="BO5" s="122" t="s">
        <v>8</v>
      </c>
      <c r="BP5" s="122"/>
      <c r="BQ5" s="122"/>
      <c r="BR5" s="122"/>
      <c r="BS5" s="122"/>
      <c r="BT5" s="122"/>
      <c r="BU5" s="122" t="s">
        <v>8</v>
      </c>
      <c r="BV5" s="122"/>
      <c r="BW5" s="122"/>
      <c r="BX5" s="122" t="s">
        <v>8</v>
      </c>
      <c r="BY5" s="122"/>
      <c r="BZ5" s="122"/>
      <c r="CA5" s="122" t="s">
        <v>8</v>
      </c>
      <c r="CB5" s="122"/>
      <c r="CC5" s="122"/>
      <c r="CD5" s="122" t="s">
        <v>8</v>
      </c>
      <c r="CE5" s="122"/>
      <c r="CF5" s="122"/>
      <c r="CG5" s="179" t="s">
        <v>8</v>
      </c>
      <c r="CH5" s="179"/>
      <c r="CI5" s="179"/>
      <c r="CJ5" s="179"/>
      <c r="CK5" s="179"/>
      <c r="CL5" s="179"/>
      <c r="CM5" s="179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80" t="s">
        <v>9</v>
      </c>
      <c r="AU6" s="181"/>
      <c r="AV6" s="182"/>
      <c r="AW6" s="180" t="s">
        <v>9</v>
      </c>
      <c r="AX6" s="181"/>
      <c r="AY6" s="182"/>
      <c r="AZ6" s="180" t="s">
        <v>9</v>
      </c>
      <c r="BA6" s="181"/>
      <c r="BB6" s="182"/>
      <c r="BC6" s="180" t="s">
        <v>9</v>
      </c>
      <c r="BD6" s="181"/>
      <c r="BE6" s="182"/>
      <c r="BF6" s="180" t="s">
        <v>9</v>
      </c>
      <c r="BG6" s="181"/>
      <c r="BH6" s="182"/>
      <c r="BI6" s="180" t="s">
        <v>9</v>
      </c>
      <c r="BJ6" s="183"/>
      <c r="BK6" s="184"/>
      <c r="BL6" s="180" t="s">
        <v>9</v>
      </c>
      <c r="BM6" s="183"/>
      <c r="BN6" s="184"/>
      <c r="BO6" s="180" t="s">
        <v>9</v>
      </c>
      <c r="BP6" s="183"/>
      <c r="BQ6" s="184"/>
      <c r="BR6" s="180" t="s">
        <v>9</v>
      </c>
      <c r="BS6" s="183"/>
      <c r="BT6" s="184"/>
      <c r="BU6" s="180" t="s">
        <v>9</v>
      </c>
      <c r="BV6" s="183"/>
      <c r="BW6" s="184"/>
      <c r="BX6" s="180" t="s">
        <v>9</v>
      </c>
      <c r="BY6" s="183"/>
      <c r="BZ6" s="184"/>
      <c r="CA6" s="180" t="s">
        <v>9</v>
      </c>
      <c r="CB6" s="183"/>
      <c r="CC6" s="184"/>
      <c r="CD6" s="180" t="s">
        <v>9</v>
      </c>
      <c r="CE6" s="183"/>
      <c r="CF6" s="184"/>
      <c r="CG6" s="180" t="s">
        <v>9</v>
      </c>
      <c r="CH6" s="183"/>
      <c r="CI6" s="184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42489</v>
      </c>
      <c r="CH7" s="18">
        <f>+CI7-31</f>
        <v>42520</v>
      </c>
      <c r="CI7" s="18">
        <f>+StatementDate</f>
        <v>42551</v>
      </c>
      <c r="CJ7" s="13"/>
      <c r="CK7" s="18">
        <f>+CG7</f>
        <v>42489</v>
      </c>
      <c r="CL7" s="18">
        <f>+CH7</f>
        <v>42520</v>
      </c>
      <c r="CM7" s="18">
        <f>+CI7</f>
        <v>42551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67</v>
      </c>
      <c r="H8" s="15" t="s">
        <v>68</v>
      </c>
      <c r="I8" s="15" t="s">
        <v>69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70</v>
      </c>
      <c r="S8" s="125" t="s">
        <v>67</v>
      </c>
      <c r="T8" s="126" t="s">
        <v>68</v>
      </c>
      <c r="U8" s="125" t="s">
        <v>69</v>
      </c>
      <c r="V8" s="125" t="s">
        <v>71</v>
      </c>
      <c r="W8" s="125" t="s">
        <v>72</v>
      </c>
      <c r="X8" s="125" t="s">
        <v>73</v>
      </c>
      <c r="Y8" s="125" t="s">
        <v>80</v>
      </c>
      <c r="Z8" s="125" t="s">
        <v>15</v>
      </c>
      <c r="AA8" s="125" t="s">
        <v>81</v>
      </c>
      <c r="AB8" s="125" t="s">
        <v>77</v>
      </c>
      <c r="AC8" s="126" t="s">
        <v>78</v>
      </c>
      <c r="AD8" s="125" t="s">
        <v>79</v>
      </c>
      <c r="AE8" s="125" t="s">
        <v>82</v>
      </c>
      <c r="AF8" s="126" t="s">
        <v>83</v>
      </c>
      <c r="AG8" s="125" t="s">
        <v>84</v>
      </c>
      <c r="AH8" s="125" t="s">
        <v>86</v>
      </c>
      <c r="AI8" s="126" t="s">
        <v>87</v>
      </c>
      <c r="AJ8" s="125" t="s">
        <v>88</v>
      </c>
      <c r="AK8" s="125" t="s">
        <v>74</v>
      </c>
      <c r="AL8" s="126" t="s">
        <v>75</v>
      </c>
      <c r="AM8" s="125" t="s">
        <v>76</v>
      </c>
      <c r="AN8" s="125" t="s">
        <v>77</v>
      </c>
      <c r="AO8" s="126" t="s">
        <v>78</v>
      </c>
      <c r="AP8" s="125" t="s">
        <v>89</v>
      </c>
      <c r="AQ8" s="125" t="s">
        <v>82</v>
      </c>
      <c r="AR8" s="126" t="s">
        <v>83</v>
      </c>
      <c r="AS8" s="125" t="s">
        <v>84</v>
      </c>
      <c r="AT8" s="125" t="s">
        <v>86</v>
      </c>
      <c r="AU8" s="126" t="s">
        <v>87</v>
      </c>
      <c r="AV8" s="125" t="s">
        <v>88</v>
      </c>
      <c r="AW8" s="125" t="s">
        <v>74</v>
      </c>
      <c r="AX8" s="126" t="s">
        <v>75</v>
      </c>
      <c r="AY8" s="125" t="s">
        <v>76</v>
      </c>
      <c r="AZ8" s="125" t="s">
        <v>77</v>
      </c>
      <c r="BA8" s="126" t="s">
        <v>78</v>
      </c>
      <c r="BB8" s="125" t="s">
        <v>89</v>
      </c>
      <c r="BC8" s="125" t="s">
        <v>82</v>
      </c>
      <c r="BD8" s="126" t="s">
        <v>83</v>
      </c>
      <c r="BE8" s="125" t="s">
        <v>84</v>
      </c>
      <c r="BF8" s="125" t="s">
        <v>86</v>
      </c>
      <c r="BG8" s="126" t="s">
        <v>87</v>
      </c>
      <c r="BH8" s="125" t="s">
        <v>88</v>
      </c>
      <c r="BI8" s="125" t="s">
        <v>74</v>
      </c>
      <c r="BJ8" s="126" t="s">
        <v>75</v>
      </c>
      <c r="BK8" s="125" t="s">
        <v>76</v>
      </c>
      <c r="BL8" s="125" t="s">
        <v>77</v>
      </c>
      <c r="BM8" s="126" t="s">
        <v>78</v>
      </c>
      <c r="BN8" s="125" t="s">
        <v>89</v>
      </c>
      <c r="BO8" s="125" t="s">
        <v>82</v>
      </c>
      <c r="BP8" s="126" t="s">
        <v>83</v>
      </c>
      <c r="BQ8" s="125" t="s">
        <v>84</v>
      </c>
      <c r="BR8" s="125" t="s">
        <v>86</v>
      </c>
      <c r="BS8" s="126" t="s">
        <v>87</v>
      </c>
      <c r="BT8" s="125" t="s">
        <v>88</v>
      </c>
      <c r="BU8" s="125" t="s">
        <v>74</v>
      </c>
      <c r="BV8" s="126" t="s">
        <v>75</v>
      </c>
      <c r="BW8" s="125" t="s">
        <v>76</v>
      </c>
      <c r="BX8" s="125" t="s">
        <v>77</v>
      </c>
      <c r="BY8" s="126" t="s">
        <v>78</v>
      </c>
      <c r="BZ8" s="125" t="s">
        <v>89</v>
      </c>
      <c r="CA8" s="125" t="s">
        <v>82</v>
      </c>
      <c r="CB8" s="126" t="s">
        <v>83</v>
      </c>
      <c r="CC8" s="125" t="s">
        <v>84</v>
      </c>
      <c r="CD8" s="125" t="s">
        <v>86</v>
      </c>
      <c r="CE8" s="126" t="s">
        <v>87</v>
      </c>
      <c r="CF8" s="125" t="s">
        <v>88</v>
      </c>
      <c r="CG8" s="19">
        <f>+CH8</f>
        <v>2016</v>
      </c>
      <c r="CH8" s="20">
        <f>+CI8</f>
        <v>2016</v>
      </c>
      <c r="CI8" s="20">
        <f>YEAR(StatementDate)</f>
        <v>2016</v>
      </c>
      <c r="CJ8" s="13"/>
      <c r="CK8" s="19">
        <f t="shared" ref="CK8:CM8" si="1">+CG8</f>
        <v>2016</v>
      </c>
      <c r="CL8" s="20">
        <f t="shared" si="1"/>
        <v>2016</v>
      </c>
      <c r="CM8" s="20">
        <f t="shared" si="1"/>
        <v>2016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7">
        <v>6286219</v>
      </c>
      <c r="T9" s="128">
        <v>13171255</v>
      </c>
      <c r="U9" s="127">
        <v>16682961</v>
      </c>
      <c r="V9" s="127">
        <v>19369227</v>
      </c>
      <c r="W9" s="127">
        <v>10646384</v>
      </c>
      <c r="X9" s="127">
        <v>9916457</v>
      </c>
      <c r="Y9" s="127">
        <v>9326417</v>
      </c>
      <c r="Z9" s="127">
        <v>3139915</v>
      </c>
      <c r="AA9" s="127">
        <v>3597223</v>
      </c>
      <c r="AB9" s="127">
        <v>2369257</v>
      </c>
      <c r="AC9" s="128">
        <v>2418455</v>
      </c>
      <c r="AD9" s="129">
        <v>3602247</v>
      </c>
      <c r="AE9" s="127">
        <v>6608263</v>
      </c>
      <c r="AF9" s="128">
        <v>14540521</v>
      </c>
      <c r="AG9" s="127">
        <v>20007173</v>
      </c>
      <c r="AH9" s="130">
        <v>11437712</v>
      </c>
      <c r="AI9" s="130">
        <v>17397137</v>
      </c>
      <c r="AJ9" s="130">
        <v>11703857</v>
      </c>
      <c r="AK9" s="130">
        <v>8426227</v>
      </c>
      <c r="AL9" s="130">
        <v>5182558</v>
      </c>
      <c r="AM9" s="130">
        <v>2868251</v>
      </c>
      <c r="AN9" s="130">
        <v>2655512</v>
      </c>
      <c r="AO9" s="130">
        <v>2358240</v>
      </c>
      <c r="AP9" s="130">
        <v>3424285</v>
      </c>
      <c r="AQ9" s="130">
        <v>7282153</v>
      </c>
      <c r="AR9" s="130">
        <v>14430664</v>
      </c>
      <c r="AS9" s="130">
        <v>19387831</v>
      </c>
      <c r="AT9" s="130">
        <v>19794013</v>
      </c>
      <c r="AU9" s="130">
        <v>14144060</v>
      </c>
      <c r="AV9" s="130">
        <v>11695703</v>
      </c>
      <c r="AW9" s="130">
        <v>9079595</v>
      </c>
      <c r="AX9" s="130">
        <v>4783150</v>
      </c>
      <c r="AY9" s="130">
        <v>3252401</v>
      </c>
      <c r="AZ9" s="130">
        <v>2626475</v>
      </c>
      <c r="BA9" s="130">
        <v>2630935</v>
      </c>
      <c r="BB9" s="130">
        <v>3699435</v>
      </c>
      <c r="BC9" s="130">
        <v>8506217</v>
      </c>
      <c r="BD9" s="130">
        <v>15701089</v>
      </c>
      <c r="BE9" s="130">
        <v>18215897</v>
      </c>
      <c r="BF9" s="130">
        <v>20869292</v>
      </c>
      <c r="BG9" s="130">
        <v>14444231</v>
      </c>
      <c r="BH9" s="130">
        <v>14423577</v>
      </c>
      <c r="BI9" s="130">
        <v>10190470</v>
      </c>
      <c r="BJ9" s="130">
        <v>5322135</v>
      </c>
      <c r="BK9" s="130">
        <v>4332601</v>
      </c>
      <c r="BL9" s="130">
        <v>2886982</v>
      </c>
      <c r="BM9" s="130">
        <v>2970829</v>
      </c>
      <c r="BN9" s="130">
        <v>3612577</v>
      </c>
      <c r="BO9" s="130">
        <v>7896781</v>
      </c>
      <c r="BP9" s="130">
        <v>11935497</v>
      </c>
      <c r="BQ9" s="130">
        <v>21810811</v>
      </c>
      <c r="BR9" s="130">
        <v>21165819</v>
      </c>
      <c r="BS9" s="130">
        <v>14721303</v>
      </c>
      <c r="BT9" s="130">
        <v>15147499</v>
      </c>
      <c r="BU9" s="130">
        <v>7857376</v>
      </c>
      <c r="BV9" s="130">
        <v>4660690</v>
      </c>
      <c r="BW9" s="130">
        <v>3149632</v>
      </c>
      <c r="BX9" s="130">
        <v>2572430</v>
      </c>
      <c r="BY9" s="130">
        <v>2860189</v>
      </c>
      <c r="BZ9" s="130">
        <v>3156571</v>
      </c>
      <c r="CA9" s="130">
        <v>7698422</v>
      </c>
      <c r="CB9" s="130">
        <v>13525714</v>
      </c>
      <c r="CC9" s="130">
        <v>21680368</v>
      </c>
      <c r="CD9" s="130">
        <v>14928880</v>
      </c>
      <c r="CE9" s="130">
        <v>11659144</v>
      </c>
      <c r="CF9" s="130">
        <v>11149607</v>
      </c>
      <c r="CG9" s="23">
        <f>+'Copy Other Data Here'!N4</f>
        <v>5830222</v>
      </c>
      <c r="CH9" s="23">
        <f>+'Copy Other Data Here'!O4</f>
        <v>3733700</v>
      </c>
      <c r="CI9" s="23">
        <f>+'Copy Other Data Here'!P4</f>
        <v>3174088</v>
      </c>
      <c r="CJ9" s="24"/>
      <c r="CK9" s="25">
        <f>+'Copy Other Data Here'!N10</f>
        <v>104221004</v>
      </c>
      <c r="CL9" s="25">
        <f>+'Copy Other Data Here'!O10</f>
        <v>103689091</v>
      </c>
      <c r="CM9" s="25">
        <f>+'Copy Other Data Here'!P10</f>
        <v>105531037</v>
      </c>
      <c r="CO9" s="131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4763164</v>
      </c>
      <c r="CH10" s="25">
        <f>+'Copy Other Data Here'!O5</f>
        <v>3452524</v>
      </c>
      <c r="CI10" s="25">
        <f>+'Copy Other Data Here'!P5</f>
        <v>3015803</v>
      </c>
      <c r="CJ10" s="24"/>
      <c r="CK10" s="25">
        <f>+'Copy Other Data Here'!N11</f>
        <v>81370717</v>
      </c>
      <c r="CL10" s="25">
        <f>+'Copy Other Data Here'!O11</f>
        <v>81079720</v>
      </c>
      <c r="CM10" s="25">
        <f>+'Copy Other Data Here'!P11</f>
        <v>82135084</v>
      </c>
      <c r="CO10" s="131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1060027</v>
      </c>
      <c r="CH11" s="25">
        <f>+'Copy Other Data Here'!O6</f>
        <v>766236</v>
      </c>
      <c r="CI11" s="25">
        <f>+'Copy Other Data Here'!P6</f>
        <v>829383</v>
      </c>
      <c r="CJ11" s="24"/>
      <c r="CK11" s="25">
        <f>+'Copy Other Data Here'!N12</f>
        <v>13289598</v>
      </c>
      <c r="CL11" s="25">
        <f>+'Copy Other Data Here'!O12</f>
        <v>13199640</v>
      </c>
      <c r="CM11" s="25">
        <f>+'Copy Other Data Here'!P12</f>
        <v>13350582</v>
      </c>
      <c r="CO11" s="131"/>
      <c r="CP11" s="13"/>
    </row>
    <row r="12" spans="1:94" ht="15" customHeight="1" x14ac:dyDescent="0.25">
      <c r="A12" s="21" t="s">
        <v>85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288038</v>
      </c>
      <c r="CH12" s="25">
        <f>+'Copy Other Data Here'!O7</f>
        <v>239480</v>
      </c>
      <c r="CI12" s="25">
        <f>+'Copy Other Data Here'!P7</f>
        <v>195507</v>
      </c>
      <c r="CJ12" s="24"/>
      <c r="CK12" s="25">
        <f>+'Copy Other Data Here'!N13</f>
        <v>3973832</v>
      </c>
      <c r="CL12" s="25">
        <f>+'Copy Other Data Here'!O13</f>
        <v>3930371</v>
      </c>
      <c r="CM12" s="25">
        <f>+'Copy Other Data Here'!P13</f>
        <v>3885354</v>
      </c>
      <c r="CO12" s="131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42731425</v>
      </c>
      <c r="CH13" s="32">
        <f>+'Copy Other Data Here'!O8</f>
        <v>51257102</v>
      </c>
      <c r="CI13" s="32">
        <f>+'Copy Other Data Here'!P8</f>
        <v>56089235</v>
      </c>
      <c r="CJ13" s="24"/>
      <c r="CK13" s="25">
        <f>+'Copy Other Data Here'!N14</f>
        <v>767952132</v>
      </c>
      <c r="CL13" s="25">
        <f>+'Copy Other Data Here'!O14</f>
        <v>758195151</v>
      </c>
      <c r="CM13" s="25">
        <f>+'Copy Other Data Here'!P14</f>
        <v>755301231</v>
      </c>
      <c r="CO13" s="132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54672876</v>
      </c>
      <c r="CH14" s="33">
        <f>SUM(CH9:CH13)</f>
        <v>59449042</v>
      </c>
      <c r="CI14" s="33">
        <f>SUM(CI9:CI13)</f>
        <v>63304016</v>
      </c>
      <c r="CK14" s="36">
        <f>SUM(CK9:CK13)</f>
        <v>970807283</v>
      </c>
      <c r="CL14" s="36">
        <f>SUM(CL9:CL13)</f>
        <v>960093973</v>
      </c>
      <c r="CM14" s="33">
        <f>SUM(CM9:CM13)</f>
        <v>960203288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33"/>
      <c r="CP16" s="13"/>
    </row>
    <row r="17" spans="1:94" x14ac:dyDescent="0.25">
      <c r="CO17" s="133"/>
      <c r="CP17" s="13"/>
    </row>
    <row r="18" spans="1:94" x14ac:dyDescent="0.25">
      <c r="CK18" s="13"/>
      <c r="CL18" s="13"/>
      <c r="CM18" s="13"/>
      <c r="CN18" s="13"/>
      <c r="CO18" s="13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5"/>
      <c r="N20" s="185"/>
      <c r="O20" s="185"/>
      <c r="P20" s="123"/>
      <c r="Q20" s="123"/>
      <c r="R20" s="123"/>
      <c r="S20" s="186" t="s">
        <v>21</v>
      </c>
      <c r="T20" s="186"/>
      <c r="U20" s="186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86" t="s">
        <v>21</v>
      </c>
      <c r="AI20" s="186"/>
      <c r="AJ20" s="186"/>
      <c r="AK20" s="186" t="s">
        <v>21</v>
      </c>
      <c r="AL20" s="186"/>
      <c r="AM20" s="186"/>
      <c r="AN20" s="186" t="s">
        <v>21</v>
      </c>
      <c r="AO20" s="186"/>
      <c r="AP20" s="186"/>
      <c r="AQ20" s="186" t="s">
        <v>21</v>
      </c>
      <c r="AR20" s="186"/>
      <c r="AS20" s="186"/>
      <c r="AT20" s="186" t="s">
        <v>21</v>
      </c>
      <c r="AU20" s="186"/>
      <c r="AV20" s="186"/>
      <c r="AW20" s="180" t="s">
        <v>21</v>
      </c>
      <c r="AX20" s="183"/>
      <c r="AY20" s="184"/>
      <c r="AZ20" s="180" t="s">
        <v>21</v>
      </c>
      <c r="BA20" s="183"/>
      <c r="BB20" s="184"/>
      <c r="BC20" s="180" t="s">
        <v>21</v>
      </c>
      <c r="BD20" s="183"/>
      <c r="BE20" s="184"/>
      <c r="BF20" s="180" t="s">
        <v>21</v>
      </c>
      <c r="BG20" s="183"/>
      <c r="BH20" s="184"/>
      <c r="BI20" s="180" t="s">
        <v>21</v>
      </c>
      <c r="BJ20" s="183"/>
      <c r="BK20" s="184"/>
      <c r="BL20" s="180" t="s">
        <v>21</v>
      </c>
      <c r="BM20" s="183"/>
      <c r="BN20" s="184"/>
      <c r="BO20" s="180" t="s">
        <v>21</v>
      </c>
      <c r="BP20" s="183"/>
      <c r="BQ20" s="184"/>
      <c r="BR20" s="180" t="s">
        <v>21</v>
      </c>
      <c r="BS20" s="183"/>
      <c r="BT20" s="184"/>
      <c r="BU20" s="180" t="s">
        <v>21</v>
      </c>
      <c r="BV20" s="183"/>
      <c r="BW20" s="184"/>
      <c r="BX20" s="180" t="s">
        <v>21</v>
      </c>
      <c r="BY20" s="183"/>
      <c r="BZ20" s="184"/>
      <c r="CA20" s="180" t="s">
        <v>21</v>
      </c>
      <c r="CB20" s="183"/>
      <c r="CC20" s="184"/>
      <c r="CD20" s="180" t="s">
        <v>21</v>
      </c>
      <c r="CE20" s="183"/>
      <c r="CF20" s="184"/>
      <c r="CG20" s="180" t="s">
        <v>21</v>
      </c>
      <c r="CH20" s="183"/>
      <c r="CI20" s="184"/>
      <c r="CJ20" s="13"/>
      <c r="CK20" s="7"/>
      <c r="CL20" s="7"/>
      <c r="CM20" s="7"/>
      <c r="CN20" s="13"/>
      <c r="CO20" s="134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42489</v>
      </c>
      <c r="CH21" s="18">
        <f>+CH7</f>
        <v>42520</v>
      </c>
      <c r="CI21" s="18">
        <f>+CI7</f>
        <v>42551</v>
      </c>
      <c r="CK21" s="15"/>
      <c r="CL21" s="15"/>
      <c r="CM21" s="15"/>
      <c r="CN21" s="13"/>
      <c r="CO21" s="135"/>
      <c r="CP21" s="13"/>
    </row>
    <row r="22" spans="1:94" x14ac:dyDescent="0.25">
      <c r="M22" s="15"/>
      <c r="N22" s="15"/>
      <c r="O22" s="15"/>
      <c r="P22" s="15"/>
      <c r="Q22" s="15"/>
      <c r="R22" s="15"/>
      <c r="S22" s="125" t="str">
        <f t="shared" si="5"/>
        <v>OCT</v>
      </c>
      <c r="T22" s="125" t="str">
        <f t="shared" si="5"/>
        <v>NOV</v>
      </c>
      <c r="U22" s="125" t="str">
        <f t="shared" si="5"/>
        <v>DEC</v>
      </c>
      <c r="V22" s="125" t="s">
        <v>71</v>
      </c>
      <c r="W22" s="125" t="s">
        <v>72</v>
      </c>
      <c r="X22" s="125" t="s">
        <v>73</v>
      </c>
      <c r="Y22" s="125" t="s">
        <v>80</v>
      </c>
      <c r="Z22" s="125" t="s">
        <v>15</v>
      </c>
      <c r="AA22" s="125" t="s">
        <v>81</v>
      </c>
      <c r="AB22" s="125"/>
      <c r="AC22" s="125"/>
      <c r="AD22" s="125"/>
      <c r="AE22" s="125"/>
      <c r="AF22" s="125"/>
      <c r="AG22" s="125"/>
      <c r="AH22" s="125" t="str">
        <f t="shared" si="6"/>
        <v>Jan</v>
      </c>
      <c r="AI22" s="125" t="str">
        <f t="shared" si="6"/>
        <v>Feb</v>
      </c>
      <c r="AJ22" s="125" t="str">
        <f t="shared" si="6"/>
        <v>Mar</v>
      </c>
      <c r="AK22" s="125" t="str">
        <f t="shared" si="6"/>
        <v>Apr</v>
      </c>
      <c r="AL22" s="125" t="str">
        <f t="shared" si="6"/>
        <v>May</v>
      </c>
      <c r="AM22" s="125" t="str">
        <f t="shared" si="6"/>
        <v>Jun</v>
      </c>
      <c r="AN22" s="125" t="str">
        <f t="shared" si="6"/>
        <v>Jul</v>
      </c>
      <c r="AO22" s="125" t="str">
        <f t="shared" si="6"/>
        <v>Aug</v>
      </c>
      <c r="AP22" s="125" t="str">
        <f t="shared" si="6"/>
        <v>Sep</v>
      </c>
      <c r="AQ22" s="125" t="str">
        <f t="shared" si="6"/>
        <v>Oct</v>
      </c>
      <c r="AR22" s="125" t="str">
        <f t="shared" si="6"/>
        <v>Nov</v>
      </c>
      <c r="AS22" s="125" t="str">
        <f t="shared" si="6"/>
        <v>Dec</v>
      </c>
      <c r="AT22" s="125" t="str">
        <f t="shared" si="6"/>
        <v>Jan</v>
      </c>
      <c r="AU22" s="125" t="str">
        <f t="shared" si="6"/>
        <v>Feb</v>
      </c>
      <c r="AV22" s="125" t="str">
        <f t="shared" si="6"/>
        <v>Mar</v>
      </c>
      <c r="AW22" s="125" t="str">
        <f t="shared" si="6"/>
        <v>Apr</v>
      </c>
      <c r="AX22" s="125" t="str">
        <f t="shared" si="6"/>
        <v>May</v>
      </c>
      <c r="AY22" s="125" t="str">
        <f t="shared" si="6"/>
        <v>Jun</v>
      </c>
      <c r="AZ22" s="125" t="str">
        <f t="shared" si="6"/>
        <v>Jul</v>
      </c>
      <c r="BA22" s="125" t="str">
        <f t="shared" si="6"/>
        <v>Aug</v>
      </c>
      <c r="BB22" s="125" t="str">
        <f t="shared" si="6"/>
        <v>Sep</v>
      </c>
      <c r="BC22" s="125" t="str">
        <f t="shared" si="6"/>
        <v>Oct</v>
      </c>
      <c r="BD22" s="125" t="str">
        <f t="shared" si="6"/>
        <v>Nov</v>
      </c>
      <c r="BE22" s="125" t="str">
        <f t="shared" si="6"/>
        <v>Dec</v>
      </c>
      <c r="BF22" s="125" t="str">
        <f t="shared" si="6"/>
        <v>Jan</v>
      </c>
      <c r="BG22" s="125" t="str">
        <f t="shared" si="6"/>
        <v>Feb</v>
      </c>
      <c r="BH22" s="125" t="str">
        <f t="shared" si="6"/>
        <v>Mar</v>
      </c>
      <c r="BI22" s="125" t="str">
        <f t="shared" si="6"/>
        <v>Apr</v>
      </c>
      <c r="BJ22" s="125" t="str">
        <f t="shared" si="6"/>
        <v>May</v>
      </c>
      <c r="BK22" s="125" t="str">
        <f t="shared" si="6"/>
        <v>Jun</v>
      </c>
      <c r="BL22" s="125" t="str">
        <f t="shared" si="6"/>
        <v>Jul</v>
      </c>
      <c r="BM22" s="125" t="str">
        <f t="shared" si="6"/>
        <v>Aug</v>
      </c>
      <c r="BN22" s="125" t="str">
        <f t="shared" si="6"/>
        <v>Sep</v>
      </c>
      <c r="BO22" s="125" t="str">
        <f t="shared" si="6"/>
        <v>Oct</v>
      </c>
      <c r="BP22" s="125" t="str">
        <f t="shared" si="6"/>
        <v>Nov</v>
      </c>
      <c r="BQ22" s="125" t="str">
        <f t="shared" si="6"/>
        <v>Dec</v>
      </c>
      <c r="BR22" s="125" t="str">
        <f t="shared" si="6"/>
        <v>Jan</v>
      </c>
      <c r="BS22" s="125" t="str">
        <f t="shared" si="6"/>
        <v>Feb</v>
      </c>
      <c r="BT22" s="125" t="str">
        <f t="shared" si="6"/>
        <v>Mar</v>
      </c>
      <c r="BU22" s="125" t="str">
        <f t="shared" si="6"/>
        <v>Apr</v>
      </c>
      <c r="BV22" s="125" t="str">
        <f t="shared" si="6"/>
        <v>May</v>
      </c>
      <c r="BW22" s="125" t="str">
        <f t="shared" si="6"/>
        <v>Jun</v>
      </c>
      <c r="BX22" s="125" t="str">
        <f t="shared" si="6"/>
        <v>Jul</v>
      </c>
      <c r="BY22" s="125" t="str">
        <f t="shared" si="6"/>
        <v>Aug</v>
      </c>
      <c r="BZ22" s="125" t="str">
        <f t="shared" si="6"/>
        <v>Sep</v>
      </c>
      <c r="CA22" s="125" t="str">
        <f t="shared" si="6"/>
        <v>Oct</v>
      </c>
      <c r="CB22" s="125" t="str">
        <f t="shared" si="6"/>
        <v>Nov</v>
      </c>
      <c r="CC22" s="125" t="str">
        <f t="shared" si="6"/>
        <v>Dec</v>
      </c>
      <c r="CD22" s="125" t="str">
        <f t="shared" si="6"/>
        <v>Jan</v>
      </c>
      <c r="CE22" s="125" t="str">
        <f t="shared" si="6"/>
        <v>Feb</v>
      </c>
      <c r="CF22" s="125" t="str">
        <f t="shared" si="6"/>
        <v>Mar</v>
      </c>
      <c r="CG22" s="19">
        <f t="shared" ref="CG22:CI22" si="7">+CG8</f>
        <v>2016</v>
      </c>
      <c r="CH22" s="20">
        <f t="shared" si="7"/>
        <v>2016</v>
      </c>
      <c r="CI22" s="20">
        <f t="shared" si="7"/>
        <v>2016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181302</v>
      </c>
      <c r="CH23" s="25">
        <f>+'Copy Other Data Here'!O19</f>
        <v>181132</v>
      </c>
      <c r="CI23" s="25">
        <f>+'Copy Other Data Here'!P19</f>
        <v>180929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25518</v>
      </c>
      <c r="CH24" s="25">
        <f>+'Copy Other Data Here'!O20</f>
        <v>25445</v>
      </c>
      <c r="CI24" s="25">
        <f>+'Copy Other Data Here'!P20</f>
        <v>25408</v>
      </c>
      <c r="CJ24" s="13"/>
      <c r="CK24" s="22"/>
      <c r="CL24" s="22"/>
      <c r="CM24" s="13"/>
      <c r="CN24" s="13"/>
      <c r="CO24" s="135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464</v>
      </c>
      <c r="CH25" s="25">
        <f>+'Copy Other Data Here'!O21</f>
        <v>464</v>
      </c>
      <c r="CI25" s="25">
        <f>+'Copy Other Data Here'!P21</f>
        <v>462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85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11</v>
      </c>
      <c r="CH26" s="25">
        <f>+'Copy Other Data Here'!O22</f>
        <v>11</v>
      </c>
      <c r="CI26" s="25">
        <f>+'Copy Other Data Here'!P22</f>
        <v>11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203</v>
      </c>
      <c r="CH27" s="25">
        <f>+'Copy Other Data Here'!O23</f>
        <v>203</v>
      </c>
      <c r="CI27" s="25">
        <f>+'Copy Other Data Here'!P23</f>
        <v>205</v>
      </c>
      <c r="CJ27" s="13"/>
      <c r="CK27" s="22"/>
      <c r="CL27" s="22"/>
      <c r="CM27" s="13"/>
      <c r="CN27" s="13"/>
      <c r="CO27" s="131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207498</v>
      </c>
      <c r="CH28" s="33">
        <f>SUM(CH23:CH27)</f>
        <v>207255</v>
      </c>
      <c r="CI28" s="33">
        <f>SUM(CI23:CI27)</f>
        <v>207015</v>
      </c>
      <c r="CK28" s="22"/>
      <c r="CL28" s="22"/>
      <c r="CM28" s="22"/>
      <c r="CN28" s="13"/>
      <c r="CO28" s="5"/>
      <c r="CP28" s="13"/>
    </row>
    <row r="29" spans="1:94" x14ac:dyDescent="0.25">
      <c r="AJ29" s="13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22" zoomScaleNormal="100" zoomScaleSheetLayoutView="85" workbookViewId="0">
      <selection activeCell="D47" sqref="D47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TEXT(DATE(YEAR(StatementDate),MONTH(StatementDate)-1,1)-1,"m/d/yyy")</f>
        <v>Month and Twelve Months Ended 4/30/2016</v>
      </c>
      <c r="B5" s="179"/>
      <c r="C5" s="179"/>
      <c r="D5" s="179"/>
      <c r="E5" s="179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11106324.32</v>
      </c>
      <c r="E10" s="55">
        <f>+'Copy Allocation Report Here'!F10</f>
        <v>184915559.26999998</v>
      </c>
    </row>
    <row r="11" spans="1:5" x14ac:dyDescent="0.25">
      <c r="A11" s="52"/>
      <c r="B11" s="13" t="s">
        <v>28</v>
      </c>
      <c r="C11" s="13"/>
      <c r="D11" s="54">
        <f>+'Copy Allocation Report Here'!C14</f>
        <v>1531113.64</v>
      </c>
      <c r="E11" s="55">
        <f>+'Copy Allocation Report Here'!F14</f>
        <v>20489732.899999999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100809.96999999997</v>
      </c>
      <c r="E12" s="57">
        <f>+'Copy Allocation Report Here'!F19-'Copy Allocation Report Here'!F14</f>
        <v>1197835.4499999993</v>
      </c>
    </row>
    <row r="13" spans="1:5" x14ac:dyDescent="0.25">
      <c r="A13" s="52"/>
      <c r="B13" s="13"/>
      <c r="C13" s="13"/>
      <c r="D13" s="58">
        <f>SUM(D10:D12)</f>
        <v>12738247.930000002</v>
      </c>
      <c r="E13" s="53">
        <f>SUM(E10:E12)</f>
        <v>206603127.61999997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6189191.2200000007</v>
      </c>
      <c r="E14" s="55">
        <f>+'Copy Allocation Report Here'!F29+'Copy Allocation Report Here'!F43</f>
        <v>109227452.52</v>
      </c>
    </row>
    <row r="15" spans="1:5" x14ac:dyDescent="0.25">
      <c r="A15" s="52"/>
      <c r="B15" s="13" t="s">
        <v>32</v>
      </c>
      <c r="C15" s="13"/>
      <c r="D15" s="54">
        <f>+'Copy Allocation Report Here'!C45</f>
        <v>1254862.1499999999</v>
      </c>
      <c r="E15" s="55">
        <f>+'Copy Allocation Report Here'!F45</f>
        <v>17365155.140000001</v>
      </c>
    </row>
    <row r="16" spans="1:5" x14ac:dyDescent="0.25">
      <c r="A16" s="52" t="s">
        <v>33</v>
      </c>
      <c r="B16" s="13"/>
      <c r="C16" s="13"/>
      <c r="D16" s="59">
        <f>D13-D14-D15</f>
        <v>5294194.5600000005</v>
      </c>
      <c r="E16" s="60">
        <f>E13-E14-E15</f>
        <v>80010519.959999979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Here'!C49</f>
        <v>30553.599999999999</v>
      </c>
      <c r="E18" s="53">
        <f>'Copy Allocation Report Here'!F49</f>
        <v>397784.61</v>
      </c>
    </row>
    <row r="19" spans="1:5" x14ac:dyDescent="0.25">
      <c r="A19" s="52"/>
      <c r="B19" s="13" t="s">
        <v>35</v>
      </c>
      <c r="C19" s="13"/>
      <c r="D19" s="54">
        <f>+'Copy Allocation Report Here'!C77</f>
        <v>1242574.4900000002</v>
      </c>
      <c r="E19" s="55">
        <f>+'Copy Allocation Report Here'!F77</f>
        <v>15663665.780000001</v>
      </c>
    </row>
    <row r="20" spans="1:5" x14ac:dyDescent="0.25">
      <c r="A20" s="52"/>
      <c r="B20" s="13" t="s">
        <v>36</v>
      </c>
      <c r="C20" s="13"/>
      <c r="D20" s="54">
        <f>+'Copy Allocation Report Here'!C85</f>
        <v>458552.65</v>
      </c>
      <c r="E20" s="55">
        <f>+'Copy Allocation Report Here'!F85</f>
        <v>5961029.4299999997</v>
      </c>
    </row>
    <row r="21" spans="1:5" x14ac:dyDescent="0.25">
      <c r="A21" s="52"/>
      <c r="B21" s="13" t="s">
        <v>37</v>
      </c>
      <c r="C21" s="13"/>
      <c r="D21" s="54">
        <f>+'Copy Allocation Report Here'!C92</f>
        <v>84723.75</v>
      </c>
      <c r="E21" s="55">
        <f>+'Copy Allocation Report Here'!F92</f>
        <v>1114832.8600000001</v>
      </c>
    </row>
    <row r="22" spans="1:5" x14ac:dyDescent="0.25">
      <c r="A22" s="52"/>
      <c r="B22" s="13" t="s">
        <v>0</v>
      </c>
      <c r="C22" s="13"/>
      <c r="D22" s="54">
        <f>+'Copy Allocation Report Here'!C99</f>
        <v>7.05</v>
      </c>
      <c r="E22" s="55">
        <f>+'Copy Allocation Report Here'!F99</f>
        <v>12147.33</v>
      </c>
    </row>
    <row r="23" spans="1:5" x14ac:dyDescent="0.25">
      <c r="A23" s="52"/>
      <c r="B23" s="13" t="s">
        <v>38</v>
      </c>
      <c r="C23" s="13"/>
      <c r="D23" s="54">
        <f>+'Copy Allocation Report Here'!C115</f>
        <v>1280392.3700000001</v>
      </c>
      <c r="E23" s="55">
        <f>+'Copy Allocation Report Here'!F115</f>
        <v>15268319.339999998</v>
      </c>
    </row>
    <row r="24" spans="1:5" x14ac:dyDescent="0.25">
      <c r="A24" s="52"/>
      <c r="B24" s="13" t="s">
        <v>39</v>
      </c>
      <c r="C24" s="13"/>
      <c r="D24" s="54">
        <f>+'Copy Allocation Report Here'!C127</f>
        <v>1584963.59</v>
      </c>
      <c r="E24" s="55">
        <f>+'Copy Allocation Report Here'!F127</f>
        <v>22038744.300000001</v>
      </c>
    </row>
    <row r="25" spans="1:5" x14ac:dyDescent="0.25">
      <c r="A25" s="52"/>
      <c r="B25" s="13" t="s">
        <v>40</v>
      </c>
      <c r="C25" s="13"/>
      <c r="D25" s="54">
        <f>+'Copy Allocation Report Here'!C132</f>
        <v>371313.49</v>
      </c>
      <c r="E25" s="55">
        <f>+'Copy Allocation Report Here'!F132</f>
        <v>4009783.69</v>
      </c>
    </row>
    <row r="26" spans="1:5" x14ac:dyDescent="0.25">
      <c r="A26" s="52"/>
      <c r="B26" s="13" t="s">
        <v>41</v>
      </c>
      <c r="C26" s="13"/>
      <c r="D26" s="54">
        <f>+'Copy Allocation Report Here'!C141</f>
        <v>-172808.16</v>
      </c>
      <c r="E26" s="55">
        <f>+'Copy Allocation Report Here'!F141</f>
        <v>2262858.0700000003</v>
      </c>
    </row>
    <row r="27" spans="1:5" x14ac:dyDescent="0.25">
      <c r="A27" s="52"/>
      <c r="B27" s="13"/>
      <c r="C27" s="13" t="s">
        <v>42</v>
      </c>
      <c r="D27" s="59">
        <f>SUM(D18:D26)</f>
        <v>4880272.83</v>
      </c>
      <c r="E27" s="60">
        <f>SUM(E18:E26)</f>
        <v>66729165.409999989</v>
      </c>
    </row>
    <row r="28" spans="1:5" ht="15.75" thickBot="1" x14ac:dyDescent="0.3">
      <c r="A28" s="52" t="s">
        <v>43</v>
      </c>
      <c r="B28" s="13"/>
      <c r="C28" s="13"/>
      <c r="D28" s="61">
        <f>D16-D27</f>
        <v>413921.73000000045</v>
      </c>
      <c r="E28" s="62">
        <f>E16-E27</f>
        <v>13281354.54999999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284501008.27004302</v>
      </c>
      <c r="E30" s="64">
        <f>E52</f>
        <v>270142600.54430002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1.4549042638439921E-3</v>
      </c>
      <c r="E32" s="68">
        <f>E28/E30</f>
        <v>4.9164235937759891E-2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9">
        <f>+'Copy Other Data Here'!C18</f>
        <v>667286805</v>
      </c>
      <c r="E40" s="120">
        <f>+'Copy Other Data Here'!C30</f>
        <v>646193308</v>
      </c>
    </row>
    <row r="41" spans="1:5" x14ac:dyDescent="0.25">
      <c r="A41" s="52" t="s">
        <v>50</v>
      </c>
      <c r="B41" s="13"/>
      <c r="C41" s="13"/>
      <c r="D41" s="56">
        <f>+'Copy Other Data Here'!C19</f>
        <v>-341522011</v>
      </c>
      <c r="E41" s="57">
        <f>+'Copy Other Data Here'!C31</f>
        <v>-332991876</v>
      </c>
    </row>
    <row r="42" spans="1:5" x14ac:dyDescent="0.25">
      <c r="A42" s="52" t="s">
        <v>51</v>
      </c>
      <c r="B42" s="13"/>
      <c r="C42" s="13"/>
      <c r="D42" s="58">
        <f>D40+D41</f>
        <v>325764794</v>
      </c>
      <c r="E42" s="53">
        <f>E40+E41</f>
        <v>313201432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-3540316.86</v>
      </c>
      <c r="E46" s="55">
        <f>+'Copy Other Data Here'!C33</f>
        <v>-3545039</v>
      </c>
    </row>
    <row r="47" spans="1:5" x14ac:dyDescent="0.25">
      <c r="A47" s="52"/>
      <c r="B47" s="13" t="s">
        <v>55</v>
      </c>
      <c r="C47" s="13"/>
      <c r="D47" s="54">
        <f>+'Copy Other Data Here'!C23</f>
        <v>-73197379</v>
      </c>
      <c r="E47" s="55">
        <f>+'Copy Other Data Here'!C35</f>
        <v>-73197379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249027098.13999999</v>
      </c>
      <c r="E49" s="53">
        <f>E42+SUM(E45:E48)</f>
        <v>236459014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+'Copy Other Data Here'!C27</f>
        <v>35473910.130043</v>
      </c>
      <c r="E51" s="57">
        <f>+'Copy Other Data Here'!C40</f>
        <v>33683586.544299997</v>
      </c>
    </row>
    <row r="52" spans="1:5" ht="15.75" thickBot="1" x14ac:dyDescent="0.3">
      <c r="A52" s="69" t="s">
        <v>59</v>
      </c>
      <c r="B52" s="70"/>
      <c r="C52" s="70"/>
      <c r="D52" s="76">
        <f>D49+D51</f>
        <v>284501008.27004302</v>
      </c>
      <c r="E52" s="77">
        <f>E49+E51</f>
        <v>270142600.54430002</v>
      </c>
    </row>
    <row r="53" spans="1:5" x14ac:dyDescent="0.25">
      <c r="D53" s="47"/>
      <c r="E53" s="47"/>
    </row>
    <row r="54" spans="1:5" x14ac:dyDescent="0.25">
      <c r="A54" s="41" t="s">
        <v>60</v>
      </c>
      <c r="D54" s="47"/>
      <c r="E54" s="47"/>
    </row>
    <row r="55" spans="1:5" x14ac:dyDescent="0.25">
      <c r="A55" s="41" t="s">
        <v>314</v>
      </c>
      <c r="D55" s="47"/>
      <c r="E55" s="47"/>
    </row>
    <row r="56" spans="1:5" x14ac:dyDescent="0.25">
      <c r="A56" s="41" t="s">
        <v>61</v>
      </c>
      <c r="D56" s="47"/>
      <c r="E56" s="47"/>
    </row>
    <row r="57" spans="1:5" x14ac:dyDescent="0.25">
      <c r="A57" s="41" t="s">
        <v>62</v>
      </c>
      <c r="D57" s="47"/>
      <c r="E57" s="47"/>
    </row>
    <row r="58" spans="1:5" x14ac:dyDescent="0.25">
      <c r="D58" s="47"/>
      <c r="E58" s="47"/>
    </row>
    <row r="59" spans="1:5" x14ac:dyDescent="0.25">
      <c r="A59" s="41" t="s">
        <v>63</v>
      </c>
      <c r="D59" s="47"/>
      <c r="E59" s="47"/>
    </row>
    <row r="60" spans="1:5" x14ac:dyDescent="0.25">
      <c r="A60" s="41" t="s">
        <v>64</v>
      </c>
      <c r="D60" s="47"/>
      <c r="E60" s="47"/>
    </row>
    <row r="61" spans="1:5" x14ac:dyDescent="0.25">
      <c r="A61" s="41" t="s">
        <v>65</v>
      </c>
      <c r="D61" s="47"/>
      <c r="E61" s="47"/>
    </row>
    <row r="62" spans="1:5" x14ac:dyDescent="0.25">
      <c r="A62" s="41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6" zoomScaleNormal="100" zoomScaleSheetLayoutView="70" workbookViewId="0">
      <selection activeCell="CG8" sqref="CG8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TEXT(DATE(YEAR(StatementDate),MONTH(StatementDate),1)-1,"m/d/yyy")</f>
        <v>Month and Twelve Months Ended 5/31/2016</v>
      </c>
      <c r="B5" s="179"/>
      <c r="C5" s="179"/>
      <c r="D5" s="179"/>
      <c r="E5" s="179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7844758.1400000006</v>
      </c>
      <c r="E10" s="55">
        <f>+'Copy Allocation Report Here'!G10</f>
        <v>182578817.37</v>
      </c>
    </row>
    <row r="11" spans="1:5" x14ac:dyDescent="0.25">
      <c r="A11" s="52"/>
      <c r="B11" s="13" t="s">
        <v>28</v>
      </c>
      <c r="C11" s="13"/>
      <c r="D11" s="54">
        <f>+'Copy Allocation Report Here'!D14</f>
        <v>1572813.5</v>
      </c>
      <c r="E11" s="55">
        <f>+'Copy Allocation Report Here'!G14</f>
        <v>20427793.030000001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86359.840000000084</v>
      </c>
      <c r="E12" s="57">
        <f>+'Copy Allocation Report Here'!G19-'Copy Allocation Report Here'!G14</f>
        <v>1204504.1500000022</v>
      </c>
    </row>
    <row r="13" spans="1:5" x14ac:dyDescent="0.25">
      <c r="A13" s="52"/>
      <c r="B13" s="13"/>
      <c r="C13" s="13"/>
      <c r="D13" s="58">
        <f>SUM(D10:D12)</f>
        <v>9503931.4800000004</v>
      </c>
      <c r="E13" s="53">
        <f>SUM(E10:E12)</f>
        <v>204211114.55000001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4244428.7300000004</v>
      </c>
      <c r="E14" s="55">
        <f>+'Copy Allocation Report Here'!G29+'Copy Allocation Report Here'!G43</f>
        <v>107347640.69</v>
      </c>
    </row>
    <row r="15" spans="1:5" x14ac:dyDescent="0.25">
      <c r="A15" s="52"/>
      <c r="B15" s="13" t="s">
        <v>32</v>
      </c>
      <c r="C15" s="13"/>
      <c r="D15" s="54">
        <f>+'Copy Allocation Report Here'!D45</f>
        <v>833404.58</v>
      </c>
      <c r="E15" s="55">
        <f>+'Copy Allocation Report Here'!G45</f>
        <v>17105456.219999999</v>
      </c>
    </row>
    <row r="16" spans="1:5" x14ac:dyDescent="0.25">
      <c r="A16" s="52" t="s">
        <v>33</v>
      </c>
      <c r="B16" s="13"/>
      <c r="C16" s="13"/>
      <c r="D16" s="59">
        <f>D13-D14-D15</f>
        <v>4426098.17</v>
      </c>
      <c r="E16" s="60">
        <f>E13-E14-E15</f>
        <v>79758017.640000015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Here'!D49</f>
        <v>27379.79</v>
      </c>
      <c r="E18" s="53">
        <f>'Copy Allocation Report Here'!G49</f>
        <v>396304.64000000001</v>
      </c>
    </row>
    <row r="19" spans="1:5" x14ac:dyDescent="0.25">
      <c r="A19" s="52"/>
      <c r="B19" s="13" t="s">
        <v>35</v>
      </c>
      <c r="C19" s="13"/>
      <c r="D19" s="54">
        <f>+'Copy Allocation Report Here'!D77</f>
        <v>1380977.1400000001</v>
      </c>
      <c r="E19" s="55">
        <f>+'Copy Allocation Report Here'!G77</f>
        <v>15872352.280000001</v>
      </c>
    </row>
    <row r="20" spans="1:5" x14ac:dyDescent="0.25">
      <c r="A20" s="52"/>
      <c r="B20" s="13" t="s">
        <v>36</v>
      </c>
      <c r="C20" s="13"/>
      <c r="D20" s="54">
        <f>+'Copy Allocation Report Here'!D85</f>
        <v>498635.11999999994</v>
      </c>
      <c r="E20" s="55">
        <f>+'Copy Allocation Report Here'!G85</f>
        <v>6038139.8700000001</v>
      </c>
    </row>
    <row r="21" spans="1:5" x14ac:dyDescent="0.25">
      <c r="A21" s="52"/>
      <c r="B21" s="13" t="s">
        <v>37</v>
      </c>
      <c r="C21" s="13"/>
      <c r="D21" s="54">
        <f>+'Copy Allocation Report Here'!D92</f>
        <v>101513.60000000001</v>
      </c>
      <c r="E21" s="55">
        <f>+'Copy Allocation Report Here'!G92</f>
        <v>1135251.53</v>
      </c>
    </row>
    <row r="22" spans="1:5" x14ac:dyDescent="0.25">
      <c r="A22" s="52"/>
      <c r="B22" s="13" t="s">
        <v>0</v>
      </c>
      <c r="C22" s="13"/>
      <c r="D22" s="54">
        <f>+'Copy Allocation Report Here'!D99</f>
        <v>1063.19</v>
      </c>
      <c r="E22" s="55">
        <f>+'Copy Allocation Report Here'!G99</f>
        <v>11769.52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1321343.3400000001</v>
      </c>
      <c r="E23" s="55">
        <f>+'Copy Allocation Report Here'!G115</f>
        <v>15382221.030000001</v>
      </c>
    </row>
    <row r="24" spans="1:5" x14ac:dyDescent="0.25">
      <c r="A24" s="52"/>
      <c r="B24" s="13" t="s">
        <v>39</v>
      </c>
      <c r="C24" s="13"/>
      <c r="D24" s="54">
        <f>+'Copy Allocation Report Here'!D127</f>
        <v>1595132.64</v>
      </c>
      <c r="E24" s="55">
        <f>+'Copy Allocation Report Here'!G127</f>
        <v>22167006.359999999</v>
      </c>
    </row>
    <row r="25" spans="1:5" x14ac:dyDescent="0.25">
      <c r="A25" s="52"/>
      <c r="B25" s="13" t="s">
        <v>40</v>
      </c>
      <c r="C25" s="13"/>
      <c r="D25" s="54">
        <f>+'Copy Allocation Report Here'!D132</f>
        <v>357462.04</v>
      </c>
      <c r="E25" s="55">
        <f>+'Copy Allocation Report Here'!G132</f>
        <v>4004887.88</v>
      </c>
    </row>
    <row r="26" spans="1:5" x14ac:dyDescent="0.25">
      <c r="A26" s="52"/>
      <c r="B26" s="13" t="s">
        <v>41</v>
      </c>
      <c r="C26" s="13"/>
      <c r="D26" s="54">
        <f>+'Copy Allocation Report Here'!D141</f>
        <v>-516484.57</v>
      </c>
      <c r="E26" s="55">
        <f>+'Copy Allocation Report Here'!G141</f>
        <v>1992817.21</v>
      </c>
    </row>
    <row r="27" spans="1:5" x14ac:dyDescent="0.25">
      <c r="A27" s="52"/>
      <c r="B27" s="13"/>
      <c r="C27" s="13" t="s">
        <v>42</v>
      </c>
      <c r="D27" s="59">
        <f>SUM(D18:D26)</f>
        <v>4767022.29</v>
      </c>
      <c r="E27" s="60">
        <f>SUM(E18:E26)</f>
        <v>67000750.320000008</v>
      </c>
    </row>
    <row r="28" spans="1:5" ht="15.75" thickBot="1" x14ac:dyDescent="0.3">
      <c r="A28" s="52" t="s">
        <v>43</v>
      </c>
      <c r="B28" s="13"/>
      <c r="C28" s="13"/>
      <c r="D28" s="61">
        <f>D16-D27</f>
        <v>-340924.12000000011</v>
      </c>
      <c r="E28" s="62">
        <f>E16-E27</f>
        <v>12757267.320000008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285708575.4752</v>
      </c>
      <c r="E30" s="64">
        <f>E52</f>
        <v>272495014.76950002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-1.1932582682650102E-3</v>
      </c>
      <c r="E32" s="68">
        <f>E28/E30</f>
        <v>4.6816516371102103E-2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Here'!D18</f>
        <v>669650891</v>
      </c>
      <c r="E40" s="120">
        <f>+'Copy Other Data Here'!D30</f>
        <v>649665202</v>
      </c>
    </row>
    <row r="41" spans="1:5" x14ac:dyDescent="0.25">
      <c r="A41" s="82" t="s">
        <v>50</v>
      </c>
      <c r="B41" s="3"/>
      <c r="C41" s="13"/>
      <c r="D41" s="56">
        <f>+'Copy Other Data Here'!D19</f>
        <v>-342956229.5</v>
      </c>
      <c r="E41" s="57">
        <f>+'Copy Other Data Here'!D31</f>
        <v>-334477082</v>
      </c>
    </row>
    <row r="42" spans="1:5" x14ac:dyDescent="0.25">
      <c r="A42" s="82" t="s">
        <v>51</v>
      </c>
      <c r="B42" s="3"/>
      <c r="C42" s="13"/>
      <c r="D42" s="58">
        <f>D40+D41</f>
        <v>326694661.5</v>
      </c>
      <c r="E42" s="53">
        <f>E40+E41</f>
        <v>315188120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-3529673.5</v>
      </c>
      <c r="E46" s="55">
        <f>+'Copy Other Data Here'!D33</f>
        <v>-3589118</v>
      </c>
    </row>
    <row r="47" spans="1:5" x14ac:dyDescent="0.25">
      <c r="A47" s="82"/>
      <c r="B47" s="3" t="s">
        <v>55</v>
      </c>
      <c r="C47" s="13"/>
      <c r="D47" s="54">
        <f>+'Copy Other Data Here'!D23</f>
        <v>-73080892</v>
      </c>
      <c r="E47" s="55">
        <f>+'Copy Other Data Here'!D35</f>
        <v>-73080892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250084096</v>
      </c>
      <c r="E49" s="53">
        <f>E42+SUM(E45:E48)</f>
        <v>238518110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Here'!D27</f>
        <v>35624479.475199997</v>
      </c>
      <c r="E51" s="57">
        <f>+'Copy Other Data Here'!D40</f>
        <v>33976904.769499995</v>
      </c>
    </row>
    <row r="52" spans="1:5" ht="15.75" thickBot="1" x14ac:dyDescent="0.3">
      <c r="A52" s="83" t="s">
        <v>59</v>
      </c>
      <c r="B52" s="84"/>
      <c r="C52" s="70"/>
      <c r="D52" s="76">
        <f>D49+D51</f>
        <v>285708575.4752</v>
      </c>
      <c r="E52" s="77">
        <f>E49+E51</f>
        <v>272495014.76950002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13" zoomScaleNormal="100" zoomScaleSheetLayoutView="80" workbookViewId="0">
      <selection activeCell="D47" sqref="D47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9" t="str">
        <f>"Month and Twelve Months Ended " &amp; TEXT(StatementDate,"m/d/yyy")</f>
        <v>Month and Twelve Months Ended 6/30/2016</v>
      </c>
      <c r="B5" s="179"/>
      <c r="C5" s="179"/>
      <c r="D5" s="179"/>
      <c r="E5" s="179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7036996.6999999993</v>
      </c>
      <c r="E10" s="55">
        <f>+'Copy Allocation Report Here'!H10</f>
        <v>184278521.78999999</v>
      </c>
    </row>
    <row r="11" spans="1:5" x14ac:dyDescent="0.25">
      <c r="A11" s="52"/>
      <c r="B11" s="13" t="s">
        <v>28</v>
      </c>
      <c r="C11" s="13"/>
      <c r="D11" s="54">
        <f>+'Copy Allocation Report Here'!E14</f>
        <v>1605486.43</v>
      </c>
      <c r="E11" s="55">
        <f>+'Copy Allocation Report Here'!H14</f>
        <v>20407621.109999999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95514.159999999916</v>
      </c>
      <c r="E12" s="57">
        <f>+'Copy Allocation Report Here'!H19-'Copy Allocation Report Here'!H14</f>
        <v>1197487.5600000024</v>
      </c>
    </row>
    <row r="13" spans="1:5" x14ac:dyDescent="0.25">
      <c r="A13" s="52"/>
      <c r="B13" s="13"/>
      <c r="C13" s="13"/>
      <c r="D13" s="58">
        <f>SUM(D10:D12)</f>
        <v>8737997.2899999991</v>
      </c>
      <c r="E13" s="53">
        <f>SUM(E10:E12)</f>
        <v>205883630.45999998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3736492.0799999996</v>
      </c>
      <c r="E14" s="55">
        <f>+'Copy Allocation Report Here'!H29+'Copy Allocation Report Here'!H43</f>
        <v>108275926.23999998</v>
      </c>
    </row>
    <row r="15" spans="1:5" x14ac:dyDescent="0.25">
      <c r="A15" s="52"/>
      <c r="B15" s="13" t="s">
        <v>32</v>
      </c>
      <c r="C15" s="13"/>
      <c r="D15" s="54">
        <f>+'Copy Allocation Report Here'!E45</f>
        <v>756843.75</v>
      </c>
      <c r="E15" s="55">
        <f>+'Copy Allocation Report Here'!H45</f>
        <v>17126390.809999999</v>
      </c>
    </row>
    <row r="16" spans="1:5" x14ac:dyDescent="0.25">
      <c r="A16" s="52" t="s">
        <v>33</v>
      </c>
      <c r="B16" s="13"/>
      <c r="C16" s="13"/>
      <c r="D16" s="59">
        <f>D13-D14-D15</f>
        <v>4244661.459999999</v>
      </c>
      <c r="E16" s="60">
        <f>E13-E14-E15</f>
        <v>80481313.409999996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Here'!E49</f>
        <v>29553.89</v>
      </c>
      <c r="E18" s="53">
        <f>'Copy Allocation Report Here'!H49</f>
        <v>396751.98</v>
      </c>
    </row>
    <row r="19" spans="1:5" x14ac:dyDescent="0.25">
      <c r="A19" s="52"/>
      <c r="B19" s="13" t="s">
        <v>35</v>
      </c>
      <c r="C19" s="13"/>
      <c r="D19" s="54">
        <f>+'Copy Allocation Report Here'!E77</f>
        <v>1403270.43</v>
      </c>
      <c r="E19" s="55">
        <f>+'Copy Allocation Report Here'!H77</f>
        <v>16025205.549999997</v>
      </c>
    </row>
    <row r="20" spans="1:5" x14ac:dyDescent="0.25">
      <c r="A20" s="52"/>
      <c r="B20" s="13" t="s">
        <v>36</v>
      </c>
      <c r="C20" s="13"/>
      <c r="D20" s="54">
        <f>+'Copy Allocation Report Here'!E85</f>
        <v>456823.95999999996</v>
      </c>
      <c r="E20" s="55">
        <f>+'Copy Allocation Report Here'!H85</f>
        <v>6123162.5699999994</v>
      </c>
    </row>
    <row r="21" spans="1:5" x14ac:dyDescent="0.25">
      <c r="A21" s="52"/>
      <c r="B21" s="13" t="s">
        <v>37</v>
      </c>
      <c r="C21" s="13"/>
      <c r="D21" s="54">
        <f>+'Copy Allocation Report Here'!E92</f>
        <v>152492.69</v>
      </c>
      <c r="E21" s="55">
        <f>+'Copy Allocation Report Here'!H92</f>
        <v>1165538.94</v>
      </c>
    </row>
    <row r="22" spans="1:5" x14ac:dyDescent="0.25">
      <c r="A22" s="52"/>
      <c r="B22" s="13" t="s">
        <v>0</v>
      </c>
      <c r="C22" s="13"/>
      <c r="D22" s="54">
        <f>+'Copy Allocation Report Here'!E99</f>
        <v>979.36</v>
      </c>
      <c r="E22" s="55">
        <f>+'Copy Allocation Report Here'!H99</f>
        <v>11787.24</v>
      </c>
    </row>
    <row r="23" spans="1:5" x14ac:dyDescent="0.25">
      <c r="A23" s="52"/>
      <c r="B23" s="13" t="s">
        <v>38</v>
      </c>
      <c r="C23" s="13"/>
      <c r="D23" s="54">
        <f>+'Copy Allocation Report Here'!E115</f>
        <v>1422858.4</v>
      </c>
      <c r="E23" s="55">
        <f>+'Copy Allocation Report Here'!H115</f>
        <v>15695126.670000002</v>
      </c>
    </row>
    <row r="24" spans="1:5" x14ac:dyDescent="0.25">
      <c r="A24" s="52"/>
      <c r="B24" s="13" t="s">
        <v>39</v>
      </c>
      <c r="C24" s="13"/>
      <c r="D24" s="54">
        <f>+'Copy Allocation Report Here'!E127</f>
        <v>1600673.38</v>
      </c>
      <c r="E24" s="55">
        <f>+'Copy Allocation Report Here'!H127</f>
        <v>22297102.289999999</v>
      </c>
    </row>
    <row r="25" spans="1:5" x14ac:dyDescent="0.25">
      <c r="A25" s="52"/>
      <c r="B25" s="13" t="s">
        <v>40</v>
      </c>
      <c r="C25" s="13"/>
      <c r="D25" s="54">
        <f>+'Copy Allocation Report Here'!E132</f>
        <v>349945.68</v>
      </c>
      <c r="E25" s="55">
        <f>+'Copy Allocation Report Here'!H132</f>
        <v>3989497.67</v>
      </c>
    </row>
    <row r="26" spans="1:5" x14ac:dyDescent="0.25">
      <c r="A26" s="52"/>
      <c r="B26" s="13" t="s">
        <v>41</v>
      </c>
      <c r="C26" s="13"/>
      <c r="D26" s="54">
        <f>+'Copy Allocation Report Here'!E141</f>
        <v>-630206.84</v>
      </c>
      <c r="E26" s="55">
        <f>+'Copy Allocation Report Here'!H141</f>
        <v>1991203.6400000001</v>
      </c>
    </row>
    <row r="27" spans="1:5" x14ac:dyDescent="0.25">
      <c r="A27" s="52"/>
      <c r="B27" s="13"/>
      <c r="C27" s="13" t="s">
        <v>42</v>
      </c>
      <c r="D27" s="59">
        <f>SUM(D18:D26)</f>
        <v>4786390.9499999993</v>
      </c>
      <c r="E27" s="60">
        <f>SUM(E18:E26)</f>
        <v>67695376.549999997</v>
      </c>
    </row>
    <row r="28" spans="1:5" ht="15.75" thickBot="1" x14ac:dyDescent="0.3">
      <c r="A28" s="52" t="s">
        <v>43</v>
      </c>
      <c r="B28" s="13"/>
      <c r="C28" s="13"/>
      <c r="D28" s="61">
        <f>D16-D27</f>
        <v>-541729.49000000022</v>
      </c>
      <c r="E28" s="62">
        <f>E16-E27</f>
        <v>12785936.859999999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286429796.16305</v>
      </c>
      <c r="E30" s="64">
        <f>E52</f>
        <v>274663912.6814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-1.8913168156975576E-3</v>
      </c>
      <c r="E32" s="68">
        <f>E28/E30</f>
        <v>4.6551207747598113E-2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Here'!E18</f>
        <v>671607468.5</v>
      </c>
      <c r="E40" s="120">
        <f>+'Copy Other Data Here'!E30</f>
        <v>653148163</v>
      </c>
    </row>
    <row r="41" spans="1:5" x14ac:dyDescent="0.25">
      <c r="A41" s="82" t="s">
        <v>50</v>
      </c>
      <c r="B41" s="3"/>
      <c r="C41" s="13"/>
      <c r="D41" s="56">
        <f>+'Copy Other Data Here'!E19</f>
        <v>-344203998.5</v>
      </c>
      <c r="E41" s="57">
        <f>+'Copy Other Data Here'!E31</f>
        <v>-335948391</v>
      </c>
    </row>
    <row r="42" spans="1:5" x14ac:dyDescent="0.25">
      <c r="A42" s="82" t="s">
        <v>51</v>
      </c>
      <c r="B42" s="3"/>
      <c r="C42" s="13"/>
      <c r="D42" s="58">
        <f>D40+D41</f>
        <v>327403470</v>
      </c>
      <c r="E42" s="53">
        <f>E40+E41</f>
        <v>317199772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-3480296</v>
      </c>
      <c r="E46" s="55">
        <f>+'Copy Other Data Here'!E33</f>
        <v>-3575415</v>
      </c>
    </row>
    <row r="47" spans="1:5" x14ac:dyDescent="0.25">
      <c r="A47" s="82"/>
      <c r="B47" s="3" t="s">
        <v>55</v>
      </c>
      <c r="C47" s="13"/>
      <c r="D47" s="54">
        <f>+'Copy Other Data Here'!E23</f>
        <v>-73207785</v>
      </c>
      <c r="E47" s="55">
        <f>+'Copy Other Data Here'!E35</f>
        <v>-73207785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250715389</v>
      </c>
      <c r="E49" s="53">
        <f>E42+SUM(E45:E48)</f>
        <v>240416572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Here'!E27</f>
        <v>35714407.163049996</v>
      </c>
      <c r="E51" s="57">
        <f>+'Copy Other Data Here'!E40</f>
        <v>34247340.681400001</v>
      </c>
    </row>
    <row r="52" spans="1:5" ht="15.75" thickBot="1" x14ac:dyDescent="0.3">
      <c r="A52" s="83" t="s">
        <v>59</v>
      </c>
      <c r="B52" s="84"/>
      <c r="C52" s="70"/>
      <c r="D52" s="76">
        <f>D49+D51</f>
        <v>286429796.16305</v>
      </c>
      <c r="E52" s="77">
        <f>E49+E51</f>
        <v>274663912.6814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zoomScaleNormal="100" zoomScaleSheetLayoutView="100" workbookViewId="0">
      <pane xSplit="2" topLeftCell="C1" activePane="topRight" state="frozen"/>
      <selection activeCell="CG8" sqref="CG8"/>
      <selection pane="topRight" sqref="A1:XFD1048576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6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276</v>
      </c>
    </row>
    <row r="3" spans="1:8" x14ac:dyDescent="0.25">
      <c r="A3" s="41" t="s">
        <v>277</v>
      </c>
      <c r="B3" s="90">
        <v>42551</v>
      </c>
      <c r="C3" s="148"/>
      <c r="D3" s="148"/>
      <c r="E3" s="148"/>
      <c r="F3" s="148"/>
      <c r="G3" s="148"/>
      <c r="H3" s="148"/>
    </row>
    <row r="4" spans="1:8" ht="15.75" thickBot="1" x14ac:dyDescent="0.3">
      <c r="B4" s="90"/>
      <c r="C4" s="148"/>
      <c r="D4" s="148"/>
      <c r="E4" s="148"/>
      <c r="F4" s="148"/>
      <c r="G4" s="148"/>
      <c r="H4" s="148"/>
    </row>
    <row r="5" spans="1:8" ht="18" customHeight="1" x14ac:dyDescent="0.25">
      <c r="A5" s="195"/>
      <c r="B5" s="196"/>
      <c r="C5" s="191" t="s">
        <v>312</v>
      </c>
      <c r="D5" s="192"/>
      <c r="E5" s="193"/>
      <c r="F5" s="191" t="s">
        <v>313</v>
      </c>
      <c r="G5" s="192"/>
      <c r="H5" s="194"/>
    </row>
    <row r="6" spans="1:8" s="108" customFormat="1" ht="45.75" thickBot="1" x14ac:dyDescent="0.3">
      <c r="A6" s="189" t="s">
        <v>311</v>
      </c>
      <c r="B6" s="190"/>
      <c r="C6" s="149">
        <v>42490</v>
      </c>
      <c r="D6" s="149">
        <v>42521</v>
      </c>
      <c r="E6" s="149">
        <v>42551</v>
      </c>
      <c r="F6" s="150" t="s">
        <v>324</v>
      </c>
      <c r="G6" s="150" t="s">
        <v>325</v>
      </c>
      <c r="H6" s="150" t="s">
        <v>326</v>
      </c>
    </row>
    <row r="7" spans="1:8" x14ac:dyDescent="0.25">
      <c r="A7" s="109" t="s">
        <v>90</v>
      </c>
      <c r="B7" s="92"/>
      <c r="C7" s="151"/>
      <c r="D7" s="152"/>
      <c r="E7" s="153"/>
      <c r="F7" s="151"/>
      <c r="G7" s="152"/>
      <c r="H7" s="153"/>
    </row>
    <row r="8" spans="1:8" x14ac:dyDescent="0.25">
      <c r="A8" s="93" t="s">
        <v>91</v>
      </c>
      <c r="B8" s="94" t="s">
        <v>92</v>
      </c>
      <c r="C8" s="154">
        <v>5899724.5199999996</v>
      </c>
      <c r="D8" s="155">
        <v>4016777.06</v>
      </c>
      <c r="E8" s="156">
        <v>3530259.19</v>
      </c>
      <c r="F8" s="154">
        <v>100404056.77</v>
      </c>
      <c r="G8" s="155">
        <v>99224797.420000002</v>
      </c>
      <c r="H8" s="156">
        <v>100519251.94</v>
      </c>
    </row>
    <row r="9" spans="1:8" x14ac:dyDescent="0.25">
      <c r="A9" s="93" t="s">
        <v>93</v>
      </c>
      <c r="B9" s="94" t="s">
        <v>94</v>
      </c>
      <c r="C9" s="154">
        <v>5206599.8</v>
      </c>
      <c r="D9" s="155">
        <v>3827981.08</v>
      </c>
      <c r="E9" s="156">
        <v>3506737.51</v>
      </c>
      <c r="F9" s="154">
        <v>84511502.5</v>
      </c>
      <c r="G9" s="155">
        <v>83354019.950000003</v>
      </c>
      <c r="H9" s="156">
        <v>83759269.849999994</v>
      </c>
    </row>
    <row r="10" spans="1:8" x14ac:dyDescent="0.25">
      <c r="A10" s="109" t="s">
        <v>95</v>
      </c>
      <c r="B10" s="92"/>
      <c r="C10" s="157">
        <f t="shared" ref="C10:H10" si="0">+C8+C9</f>
        <v>11106324.32</v>
      </c>
      <c r="D10" s="158">
        <f t="shared" si="0"/>
        <v>7844758.1400000006</v>
      </c>
      <c r="E10" s="159">
        <f t="shared" si="0"/>
        <v>7036996.6999999993</v>
      </c>
      <c r="F10" s="157">
        <f t="shared" si="0"/>
        <v>184915559.26999998</v>
      </c>
      <c r="G10" s="158">
        <f t="shared" si="0"/>
        <v>182578817.37</v>
      </c>
      <c r="H10" s="160">
        <f t="shared" si="0"/>
        <v>184278521.78999999</v>
      </c>
    </row>
    <row r="11" spans="1:8" x14ac:dyDescent="0.25">
      <c r="A11" s="110"/>
      <c r="B11" s="92"/>
      <c r="C11" s="154"/>
      <c r="D11" s="155"/>
      <c r="E11" s="156"/>
      <c r="F11" s="154"/>
      <c r="G11" s="155"/>
      <c r="H11" s="156"/>
    </row>
    <row r="12" spans="1:8" x14ac:dyDescent="0.25">
      <c r="A12" s="109" t="s">
        <v>96</v>
      </c>
      <c r="B12" s="92"/>
      <c r="C12" s="154"/>
      <c r="D12" s="155"/>
      <c r="E12" s="156"/>
      <c r="F12" s="154"/>
      <c r="G12" s="155"/>
      <c r="H12" s="156"/>
    </row>
    <row r="13" spans="1:8" x14ac:dyDescent="0.25">
      <c r="A13" s="93" t="s">
        <v>97</v>
      </c>
      <c r="B13" s="94" t="s">
        <v>98</v>
      </c>
      <c r="C13" s="154">
        <v>84725.73</v>
      </c>
      <c r="D13" s="155">
        <v>72781.64</v>
      </c>
      <c r="E13" s="156">
        <v>70796.17</v>
      </c>
      <c r="F13" s="154">
        <v>866473.58</v>
      </c>
      <c r="G13" s="155">
        <v>872026.69</v>
      </c>
      <c r="H13" s="156">
        <v>862296.01</v>
      </c>
    </row>
    <row r="14" spans="1:8" x14ac:dyDescent="0.25">
      <c r="A14" s="111" t="s">
        <v>99</v>
      </c>
      <c r="B14" s="94" t="s">
        <v>100</v>
      </c>
      <c r="C14" s="154">
        <v>1531113.64</v>
      </c>
      <c r="D14" s="155">
        <v>1572813.5</v>
      </c>
      <c r="E14" s="156">
        <v>1605486.43</v>
      </c>
      <c r="F14" s="154">
        <v>20489732.899999999</v>
      </c>
      <c r="G14" s="155">
        <v>20427793.030000001</v>
      </c>
      <c r="H14" s="156">
        <v>20407621.109999999</v>
      </c>
    </row>
    <row r="15" spans="1:8" x14ac:dyDescent="0.25">
      <c r="A15" s="111" t="s">
        <v>101</v>
      </c>
      <c r="B15" s="94" t="s">
        <v>102</v>
      </c>
      <c r="C15" s="154">
        <v>0</v>
      </c>
      <c r="D15" s="155">
        <v>100</v>
      </c>
      <c r="E15" s="156">
        <v>0</v>
      </c>
      <c r="F15" s="154">
        <v>2371.9</v>
      </c>
      <c r="G15" s="155">
        <v>2371.9</v>
      </c>
      <c r="H15" s="156">
        <v>857.3</v>
      </c>
    </row>
    <row r="16" spans="1:8" x14ac:dyDescent="0.25">
      <c r="A16" s="111" t="s">
        <v>318</v>
      </c>
      <c r="B16" s="94" t="s">
        <v>319</v>
      </c>
      <c r="C16" s="154">
        <v>7622.59</v>
      </c>
      <c r="D16" s="155">
        <v>7622.59</v>
      </c>
      <c r="E16" s="156">
        <v>7622.59</v>
      </c>
      <c r="F16" s="154">
        <v>82319.960000000006</v>
      </c>
      <c r="G16" s="155">
        <v>83463.850000000006</v>
      </c>
      <c r="H16" s="156">
        <v>84607.74</v>
      </c>
    </row>
    <row r="17" spans="1:8" x14ac:dyDescent="0.25">
      <c r="A17" s="111" t="s">
        <v>103</v>
      </c>
      <c r="B17" s="94" t="s">
        <v>104</v>
      </c>
      <c r="C17" s="154">
        <v>8461.65</v>
      </c>
      <c r="D17" s="155">
        <v>5855.61</v>
      </c>
      <c r="E17" s="156">
        <v>17095.400000000001</v>
      </c>
      <c r="F17" s="154">
        <v>246670.01</v>
      </c>
      <c r="G17" s="155">
        <v>246641.71</v>
      </c>
      <c r="H17" s="156">
        <v>249726.51</v>
      </c>
    </row>
    <row r="18" spans="1:8" x14ac:dyDescent="0.25">
      <c r="A18" s="93" t="s">
        <v>105</v>
      </c>
      <c r="B18" s="94" t="s">
        <v>106</v>
      </c>
      <c r="C18" s="154">
        <v>0</v>
      </c>
      <c r="D18" s="155">
        <v>0</v>
      </c>
      <c r="E18" s="156">
        <v>0</v>
      </c>
      <c r="F18" s="154">
        <v>0</v>
      </c>
      <c r="G18" s="155">
        <v>0</v>
      </c>
      <c r="H18" s="156"/>
    </row>
    <row r="19" spans="1:8" x14ac:dyDescent="0.25">
      <c r="A19" s="109" t="s">
        <v>107</v>
      </c>
      <c r="B19" s="92"/>
      <c r="C19" s="157">
        <f t="shared" ref="C19:H19" si="1">SUM(C13:C18)</f>
        <v>1631923.6099999999</v>
      </c>
      <c r="D19" s="158">
        <f t="shared" si="1"/>
        <v>1659173.34</v>
      </c>
      <c r="E19" s="159">
        <f t="shared" si="1"/>
        <v>1701000.5899999999</v>
      </c>
      <c r="F19" s="157">
        <f t="shared" si="1"/>
        <v>21687568.349999998</v>
      </c>
      <c r="G19" s="158">
        <f t="shared" si="1"/>
        <v>21632297.180000003</v>
      </c>
      <c r="H19" s="160">
        <f t="shared" si="1"/>
        <v>21605108.670000002</v>
      </c>
    </row>
    <row r="20" spans="1:8" ht="15.75" thickBot="1" x14ac:dyDescent="0.3">
      <c r="A20" s="109" t="s">
        <v>108</v>
      </c>
      <c r="B20" s="92"/>
      <c r="C20" s="161">
        <f t="shared" ref="C20:H20" si="2">+C19+C10</f>
        <v>12738247.93</v>
      </c>
      <c r="D20" s="162">
        <f t="shared" si="2"/>
        <v>9503931.4800000004</v>
      </c>
      <c r="E20" s="163">
        <f t="shared" si="2"/>
        <v>8737997.2899999991</v>
      </c>
      <c r="F20" s="161">
        <f t="shared" si="2"/>
        <v>206603127.61999997</v>
      </c>
      <c r="G20" s="162">
        <f t="shared" si="2"/>
        <v>204211114.55000001</v>
      </c>
      <c r="H20" s="164">
        <f t="shared" si="2"/>
        <v>205883630.45999998</v>
      </c>
    </row>
    <row r="21" spans="1:8" ht="15.75" thickTop="1" x14ac:dyDescent="0.25">
      <c r="A21" s="91"/>
      <c r="B21" s="92"/>
      <c r="C21" s="154"/>
      <c r="D21" s="155"/>
      <c r="E21" s="156"/>
      <c r="F21" s="154"/>
      <c r="G21" s="155"/>
      <c r="H21" s="156"/>
    </row>
    <row r="22" spans="1:8" x14ac:dyDescent="0.25">
      <c r="A22" s="109" t="s">
        <v>109</v>
      </c>
      <c r="B22" s="92"/>
      <c r="C22" s="154"/>
      <c r="D22" s="155"/>
      <c r="E22" s="156"/>
      <c r="F22" s="154"/>
      <c r="G22" s="155"/>
      <c r="H22" s="156"/>
    </row>
    <row r="23" spans="1:8" x14ac:dyDescent="0.25">
      <c r="A23" s="93" t="s">
        <v>110</v>
      </c>
      <c r="B23" s="94" t="s">
        <v>111</v>
      </c>
      <c r="C23" s="154">
        <v>6649818.9400000004</v>
      </c>
      <c r="D23" s="155">
        <v>6264405.3700000001</v>
      </c>
      <c r="E23" s="156">
        <v>5681999.3799999999</v>
      </c>
      <c r="F23" s="154">
        <v>104869189.36</v>
      </c>
      <c r="G23" s="155">
        <v>104248063.95999999</v>
      </c>
      <c r="H23" s="156">
        <v>103818843.98999999</v>
      </c>
    </row>
    <row r="24" spans="1:8" x14ac:dyDescent="0.25">
      <c r="A24" s="93" t="s">
        <v>112</v>
      </c>
      <c r="B24" s="94" t="s">
        <v>113</v>
      </c>
      <c r="C24" s="154">
        <v>0</v>
      </c>
      <c r="D24" s="155">
        <v>0</v>
      </c>
      <c r="E24" s="156">
        <v>0</v>
      </c>
      <c r="F24" s="154">
        <v>0</v>
      </c>
      <c r="G24" s="155">
        <v>0</v>
      </c>
      <c r="H24" s="156"/>
    </row>
    <row r="25" spans="1:8" x14ac:dyDescent="0.25">
      <c r="A25" s="93" t="s">
        <v>114</v>
      </c>
      <c r="B25" s="94" t="s">
        <v>115</v>
      </c>
      <c r="C25" s="154">
        <v>54391.29</v>
      </c>
      <c r="D25" s="155">
        <v>-1068372.42</v>
      </c>
      <c r="E25" s="156">
        <v>-1813480.95</v>
      </c>
      <c r="F25" s="154">
        <v>4666305.54</v>
      </c>
      <c r="G25" s="155">
        <v>3984150.67</v>
      </c>
      <c r="H25" s="156">
        <v>5024284.46</v>
      </c>
    </row>
    <row r="26" spans="1:8" x14ac:dyDescent="0.25">
      <c r="A26" s="93" t="s">
        <v>116</v>
      </c>
      <c r="B26" s="94" t="s">
        <v>117</v>
      </c>
      <c r="C26" s="154"/>
      <c r="D26" s="155">
        <v>0</v>
      </c>
      <c r="E26" s="156"/>
      <c r="F26" s="154">
        <v>3418272.59</v>
      </c>
      <c r="G26" s="155">
        <v>3398859.66</v>
      </c>
      <c r="H26" s="156">
        <v>3379781.94</v>
      </c>
    </row>
    <row r="27" spans="1:8" x14ac:dyDescent="0.25">
      <c r="A27" s="93" t="s">
        <v>118</v>
      </c>
      <c r="B27" s="94" t="s">
        <v>119</v>
      </c>
      <c r="C27" s="154">
        <v>-512998.01</v>
      </c>
      <c r="D27" s="155">
        <v>-950963.91</v>
      </c>
      <c r="E27" s="156">
        <v>-131498.43</v>
      </c>
      <c r="F27" s="154">
        <v>-3693448.68</v>
      </c>
      <c r="G27" s="155">
        <v>-4251625.97</v>
      </c>
      <c r="H27" s="156">
        <v>-3916083.23</v>
      </c>
    </row>
    <row r="28" spans="1:8" x14ac:dyDescent="0.25">
      <c r="A28" s="93" t="s">
        <v>120</v>
      </c>
      <c r="B28" s="94" t="s">
        <v>121</v>
      </c>
      <c r="C28" s="154">
        <v>-2021</v>
      </c>
      <c r="D28" s="155">
        <v>-640.30999999999995</v>
      </c>
      <c r="E28" s="156">
        <v>-527.91999999999996</v>
      </c>
      <c r="F28" s="154">
        <v>-32866.29</v>
      </c>
      <c r="G28" s="155">
        <v>-31807.63</v>
      </c>
      <c r="H28" s="156">
        <v>-30900.92</v>
      </c>
    </row>
    <row r="29" spans="1:8" x14ac:dyDescent="0.25">
      <c r="A29" s="109" t="s">
        <v>122</v>
      </c>
      <c r="B29" s="92"/>
      <c r="C29" s="157">
        <f>SUM(C23:C28)</f>
        <v>6189191.2200000007</v>
      </c>
      <c r="D29" s="158">
        <f t="shared" ref="D29" si="3">SUM(D23:D28)</f>
        <v>4244428.7300000004</v>
      </c>
      <c r="E29" s="159">
        <f>SUM(E23:E28)</f>
        <v>3736492.0799999996</v>
      </c>
      <c r="F29" s="157">
        <f>SUM(F23:F28)</f>
        <v>109227452.52</v>
      </c>
      <c r="G29" s="158">
        <f>SUM(G23:G28)</f>
        <v>107347640.69</v>
      </c>
      <c r="H29" s="160">
        <f>SUM(H23:H28)</f>
        <v>108275926.23999998</v>
      </c>
    </row>
    <row r="30" spans="1:8" x14ac:dyDescent="0.25">
      <c r="A30" s="91"/>
      <c r="B30" s="92"/>
      <c r="C30" s="154"/>
      <c r="D30" s="155"/>
      <c r="E30" s="156"/>
      <c r="F30" s="154"/>
      <c r="G30" s="155"/>
      <c r="H30" s="156"/>
    </row>
    <row r="31" spans="1:8" x14ac:dyDescent="0.25">
      <c r="A31" s="109" t="s">
        <v>123</v>
      </c>
      <c r="B31" s="92"/>
      <c r="C31" s="154"/>
      <c r="D31" s="155"/>
      <c r="E31" s="156"/>
      <c r="F31" s="154"/>
      <c r="G31" s="155"/>
      <c r="H31" s="156"/>
    </row>
    <row r="32" spans="1:8" x14ac:dyDescent="0.25">
      <c r="A32" s="93" t="s">
        <v>124</v>
      </c>
      <c r="B32" s="94" t="s">
        <v>125</v>
      </c>
      <c r="C32" s="154">
        <v>0</v>
      </c>
      <c r="D32" s="155">
        <v>0</v>
      </c>
      <c r="E32" s="156">
        <v>0</v>
      </c>
      <c r="F32" s="154">
        <v>0</v>
      </c>
      <c r="G32" s="155">
        <v>0</v>
      </c>
      <c r="H32" s="156">
        <v>0</v>
      </c>
    </row>
    <row r="33" spans="1:8" x14ac:dyDescent="0.25">
      <c r="A33" s="93" t="s">
        <v>126</v>
      </c>
      <c r="B33" s="94" t="s">
        <v>127</v>
      </c>
      <c r="C33" s="154">
        <v>0</v>
      </c>
      <c r="D33" s="155">
        <v>0</v>
      </c>
      <c r="E33" s="156">
        <v>0</v>
      </c>
      <c r="F33" s="154">
        <v>0</v>
      </c>
      <c r="G33" s="155">
        <v>0</v>
      </c>
      <c r="H33" s="156">
        <v>0</v>
      </c>
    </row>
    <row r="34" spans="1:8" x14ac:dyDescent="0.25">
      <c r="A34" s="93" t="s">
        <v>128</v>
      </c>
      <c r="B34" s="94" t="s">
        <v>129</v>
      </c>
      <c r="C34" s="154">
        <v>0</v>
      </c>
      <c r="D34" s="155">
        <v>0</v>
      </c>
      <c r="E34" s="156">
        <v>0</v>
      </c>
      <c r="F34" s="154">
        <v>0</v>
      </c>
      <c r="G34" s="155">
        <v>0</v>
      </c>
      <c r="H34" s="156">
        <v>0</v>
      </c>
    </row>
    <row r="35" spans="1:8" x14ac:dyDescent="0.25">
      <c r="A35" s="93" t="s">
        <v>130</v>
      </c>
      <c r="B35" s="94" t="s">
        <v>131</v>
      </c>
      <c r="C35" s="154">
        <v>0</v>
      </c>
      <c r="D35" s="155">
        <v>0</v>
      </c>
      <c r="E35" s="156">
        <v>0</v>
      </c>
      <c r="F35" s="154">
        <v>0</v>
      </c>
      <c r="G35" s="155">
        <v>0</v>
      </c>
      <c r="H35" s="156">
        <v>0</v>
      </c>
    </row>
    <row r="36" spans="1:8" x14ac:dyDescent="0.25">
      <c r="A36" s="93" t="s">
        <v>132</v>
      </c>
      <c r="B36" s="94" t="s">
        <v>133</v>
      </c>
      <c r="C36" s="154">
        <v>0</v>
      </c>
      <c r="D36" s="155">
        <v>0</v>
      </c>
      <c r="E36" s="156">
        <v>0</v>
      </c>
      <c r="F36" s="154">
        <v>0</v>
      </c>
      <c r="G36" s="155">
        <v>0</v>
      </c>
      <c r="H36" s="156">
        <v>0</v>
      </c>
    </row>
    <row r="37" spans="1:8" x14ac:dyDescent="0.25">
      <c r="A37" s="93" t="s">
        <v>134</v>
      </c>
      <c r="B37" s="94" t="s">
        <v>135</v>
      </c>
      <c r="C37" s="154">
        <v>0</v>
      </c>
      <c r="D37" s="155">
        <v>0</v>
      </c>
      <c r="E37" s="156">
        <v>0</v>
      </c>
      <c r="F37" s="154">
        <v>0</v>
      </c>
      <c r="G37" s="155">
        <v>0</v>
      </c>
      <c r="H37" s="156">
        <v>0</v>
      </c>
    </row>
    <row r="38" spans="1:8" x14ac:dyDescent="0.25">
      <c r="A38" s="93" t="s">
        <v>136</v>
      </c>
      <c r="B38" s="94" t="s">
        <v>137</v>
      </c>
      <c r="C38" s="154">
        <v>0</v>
      </c>
      <c r="D38" s="155">
        <v>0</v>
      </c>
      <c r="E38" s="156">
        <v>0</v>
      </c>
      <c r="F38" s="154">
        <v>0</v>
      </c>
      <c r="G38" s="155">
        <v>0</v>
      </c>
      <c r="H38" s="156">
        <v>0</v>
      </c>
    </row>
    <row r="39" spans="1:8" x14ac:dyDescent="0.25">
      <c r="A39" s="93" t="s">
        <v>138</v>
      </c>
      <c r="B39" s="94" t="s">
        <v>139</v>
      </c>
      <c r="C39" s="154">
        <v>0</v>
      </c>
      <c r="D39" s="155">
        <v>0</v>
      </c>
      <c r="E39" s="156">
        <v>0</v>
      </c>
      <c r="F39" s="154">
        <v>0</v>
      </c>
      <c r="G39" s="155">
        <v>0</v>
      </c>
      <c r="H39" s="156">
        <v>0</v>
      </c>
    </row>
    <row r="40" spans="1:8" x14ac:dyDescent="0.25">
      <c r="A40" s="93" t="s">
        <v>140</v>
      </c>
      <c r="B40" s="94" t="s">
        <v>141</v>
      </c>
      <c r="C40" s="154">
        <v>0</v>
      </c>
      <c r="D40" s="155">
        <v>0</v>
      </c>
      <c r="E40" s="156">
        <v>0</v>
      </c>
      <c r="F40" s="154">
        <v>0</v>
      </c>
      <c r="G40" s="155">
        <v>0</v>
      </c>
      <c r="H40" s="156">
        <v>0</v>
      </c>
    </row>
    <row r="41" spans="1:8" x14ac:dyDescent="0.25">
      <c r="A41" s="93" t="s">
        <v>142</v>
      </c>
      <c r="B41" s="94" t="s">
        <v>143</v>
      </c>
      <c r="C41" s="154">
        <v>0</v>
      </c>
      <c r="D41" s="155">
        <v>0</v>
      </c>
      <c r="E41" s="156">
        <v>0</v>
      </c>
      <c r="F41" s="154">
        <v>0</v>
      </c>
      <c r="G41" s="155">
        <v>0</v>
      </c>
      <c r="H41" s="156">
        <v>0</v>
      </c>
    </row>
    <row r="42" spans="1:8" x14ac:dyDescent="0.25">
      <c r="A42" s="93" t="s">
        <v>144</v>
      </c>
      <c r="B42" s="94" t="s">
        <v>145</v>
      </c>
      <c r="C42" s="154">
        <v>0</v>
      </c>
      <c r="D42" s="155">
        <v>0</v>
      </c>
      <c r="E42" s="156">
        <v>0</v>
      </c>
      <c r="F42" s="154">
        <v>0</v>
      </c>
      <c r="G42" s="155">
        <v>0</v>
      </c>
      <c r="H42" s="156">
        <v>0</v>
      </c>
    </row>
    <row r="43" spans="1:8" x14ac:dyDescent="0.25">
      <c r="A43" s="109" t="s">
        <v>146</v>
      </c>
      <c r="B43" s="112"/>
      <c r="C43" s="157">
        <v>0</v>
      </c>
      <c r="D43" s="158">
        <v>0</v>
      </c>
      <c r="E43" s="160">
        <v>0</v>
      </c>
      <c r="F43" s="157">
        <v>0</v>
      </c>
      <c r="G43" s="158">
        <v>0</v>
      </c>
      <c r="H43" s="160">
        <v>0</v>
      </c>
    </row>
    <row r="44" spans="1:8" x14ac:dyDescent="0.25">
      <c r="A44" s="91"/>
      <c r="B44" s="92"/>
      <c r="C44" s="154"/>
      <c r="D44" s="155"/>
      <c r="E44" s="156"/>
      <c r="F44" s="154"/>
      <c r="G44" s="155"/>
      <c r="H44" s="156"/>
    </row>
    <row r="45" spans="1:8" x14ac:dyDescent="0.25">
      <c r="A45" s="93" t="s">
        <v>147</v>
      </c>
      <c r="B45" s="94" t="s">
        <v>32</v>
      </c>
      <c r="C45" s="165">
        <v>1254862.1499999999</v>
      </c>
      <c r="D45" s="166">
        <v>833404.58</v>
      </c>
      <c r="E45" s="167">
        <v>756843.75</v>
      </c>
      <c r="F45" s="165">
        <v>17365155.140000001</v>
      </c>
      <c r="G45" s="166">
        <v>17105456.219999999</v>
      </c>
      <c r="H45" s="167">
        <v>17126390.809999999</v>
      </c>
    </row>
    <row r="46" spans="1:8" ht="15.75" thickBot="1" x14ac:dyDescent="0.3">
      <c r="A46" s="109" t="s">
        <v>148</v>
      </c>
      <c r="B46" s="92"/>
      <c r="C46" s="161">
        <f t="shared" ref="C46:H46" si="4">+C20-C29-C45</f>
        <v>5294194.5599999987</v>
      </c>
      <c r="D46" s="162">
        <f t="shared" si="4"/>
        <v>4426098.17</v>
      </c>
      <c r="E46" s="163">
        <f t="shared" si="4"/>
        <v>4244661.459999999</v>
      </c>
      <c r="F46" s="161">
        <f t="shared" si="4"/>
        <v>80010519.959999979</v>
      </c>
      <c r="G46" s="162">
        <f t="shared" si="4"/>
        <v>79758017.640000015</v>
      </c>
      <c r="H46" s="168">
        <f t="shared" si="4"/>
        <v>80481313.409999996</v>
      </c>
    </row>
    <row r="47" spans="1:8" ht="15.75" thickTop="1" x14ac:dyDescent="0.25">
      <c r="A47" s="109"/>
      <c r="B47" s="92"/>
      <c r="C47" s="154"/>
      <c r="D47" s="155"/>
      <c r="E47" s="169"/>
      <c r="F47" s="154"/>
      <c r="G47" s="155"/>
      <c r="H47" s="156"/>
    </row>
    <row r="48" spans="1:8" x14ac:dyDescent="0.25">
      <c r="A48" s="109" t="s">
        <v>315</v>
      </c>
      <c r="B48" s="92"/>
      <c r="C48" s="154"/>
      <c r="D48" s="155"/>
      <c r="E48" s="169"/>
      <c r="F48" s="154"/>
      <c r="G48" s="155"/>
      <c r="H48" s="156"/>
    </row>
    <row r="49" spans="1:8" x14ac:dyDescent="0.25">
      <c r="A49" s="113">
        <v>813</v>
      </c>
      <c r="B49" s="94" t="s">
        <v>316</v>
      </c>
      <c r="C49" s="154">
        <v>30553.599999999999</v>
      </c>
      <c r="D49" s="155">
        <v>27379.79</v>
      </c>
      <c r="E49" s="169">
        <v>29553.89</v>
      </c>
      <c r="F49" s="154">
        <v>397784.61</v>
      </c>
      <c r="G49" s="155">
        <v>396304.64000000001</v>
      </c>
      <c r="H49" s="156">
        <v>396751.98</v>
      </c>
    </row>
    <row r="50" spans="1:8" x14ac:dyDescent="0.25">
      <c r="A50" s="91"/>
      <c r="B50" s="92"/>
      <c r="C50" s="154"/>
      <c r="D50" s="155"/>
      <c r="E50" s="156"/>
      <c r="F50" s="154"/>
      <c r="G50" s="155"/>
      <c r="H50" s="156"/>
    </row>
    <row r="51" spans="1:8" x14ac:dyDescent="0.25">
      <c r="A51" s="109" t="s">
        <v>149</v>
      </c>
      <c r="B51" s="92"/>
      <c r="C51" s="154"/>
      <c r="D51" s="155"/>
      <c r="E51" s="156"/>
      <c r="F51" s="154"/>
      <c r="G51" s="155"/>
      <c r="H51" s="156"/>
    </row>
    <row r="52" spans="1:8" x14ac:dyDescent="0.25">
      <c r="A52" s="109" t="s">
        <v>150</v>
      </c>
      <c r="B52" s="92"/>
      <c r="C52" s="154"/>
      <c r="D52" s="155"/>
      <c r="E52" s="156"/>
      <c r="F52" s="154"/>
      <c r="G52" s="155"/>
      <c r="H52" s="156"/>
    </row>
    <row r="53" spans="1:8" x14ac:dyDescent="0.25">
      <c r="A53" s="93" t="s">
        <v>151</v>
      </c>
      <c r="B53" s="94" t="s">
        <v>152</v>
      </c>
      <c r="C53" s="154">
        <v>105953.84</v>
      </c>
      <c r="D53" s="155">
        <v>120192.42</v>
      </c>
      <c r="E53" s="156">
        <v>116774.98</v>
      </c>
      <c r="F53" s="154">
        <v>1352547.74</v>
      </c>
      <c r="G53" s="155">
        <v>1367854.0800000001</v>
      </c>
      <c r="H53" s="156">
        <v>1376796.72</v>
      </c>
    </row>
    <row r="54" spans="1:8" x14ac:dyDescent="0.25">
      <c r="A54" s="93" t="s">
        <v>153</v>
      </c>
      <c r="B54" s="94" t="s">
        <v>154</v>
      </c>
      <c r="C54" s="154">
        <v>39671.78</v>
      </c>
      <c r="D54" s="155">
        <v>40091.94</v>
      </c>
      <c r="E54" s="156">
        <v>38150.97</v>
      </c>
      <c r="F54" s="154">
        <v>454608.4</v>
      </c>
      <c r="G54" s="155">
        <v>458509.86</v>
      </c>
      <c r="H54" s="156">
        <v>457537.3</v>
      </c>
    </row>
    <row r="55" spans="1:8" x14ac:dyDescent="0.25">
      <c r="A55" s="111" t="s">
        <v>155</v>
      </c>
      <c r="B55" s="94" t="s">
        <v>156</v>
      </c>
      <c r="C55" s="154">
        <v>-949.18</v>
      </c>
      <c r="D55" s="155">
        <v>1517.16</v>
      </c>
      <c r="E55" s="156">
        <v>8539.52</v>
      </c>
      <c r="F55" s="154">
        <v>96930.98</v>
      </c>
      <c r="G55" s="155">
        <v>91337.31</v>
      </c>
      <c r="H55" s="156">
        <v>90428.29</v>
      </c>
    </row>
    <row r="56" spans="1:8" x14ac:dyDescent="0.25">
      <c r="A56" s="111" t="s">
        <v>157</v>
      </c>
      <c r="B56" s="94" t="s">
        <v>158</v>
      </c>
      <c r="C56" s="154">
        <v>280143.25</v>
      </c>
      <c r="D56" s="155">
        <v>293039.92</v>
      </c>
      <c r="E56" s="156">
        <v>242022.5</v>
      </c>
      <c r="F56" s="154">
        <v>3329111.39</v>
      </c>
      <c r="G56" s="155">
        <v>3365329.34</v>
      </c>
      <c r="H56" s="156">
        <v>3338170.03</v>
      </c>
    </row>
    <row r="57" spans="1:8" x14ac:dyDescent="0.25">
      <c r="A57" s="93" t="s">
        <v>159</v>
      </c>
      <c r="B57" s="94" t="s">
        <v>160</v>
      </c>
      <c r="C57" s="154">
        <v>42730.12</v>
      </c>
      <c r="D57" s="155">
        <v>55819.21</v>
      </c>
      <c r="E57" s="156">
        <v>42634.25</v>
      </c>
      <c r="F57" s="154">
        <v>531092.02</v>
      </c>
      <c r="G57" s="155">
        <v>546865.69999999995</v>
      </c>
      <c r="H57" s="156">
        <v>525626.41</v>
      </c>
    </row>
    <row r="58" spans="1:8" x14ac:dyDescent="0.25">
      <c r="A58" s="93" t="s">
        <v>161</v>
      </c>
      <c r="B58" s="94" t="s">
        <v>162</v>
      </c>
      <c r="C58" s="154">
        <v>6442.38</v>
      </c>
      <c r="D58" s="155">
        <v>19756.71</v>
      </c>
      <c r="E58" s="156">
        <v>15344.83</v>
      </c>
      <c r="F58" s="154">
        <v>116296.45</v>
      </c>
      <c r="G58" s="155">
        <v>127480.21</v>
      </c>
      <c r="H58" s="156">
        <v>135431.13</v>
      </c>
    </row>
    <row r="59" spans="1:8" x14ac:dyDescent="0.25">
      <c r="A59" s="93" t="s">
        <v>163</v>
      </c>
      <c r="B59" s="94" t="s">
        <v>164</v>
      </c>
      <c r="C59" s="154">
        <v>99168.34</v>
      </c>
      <c r="D59" s="155">
        <v>114127.75</v>
      </c>
      <c r="E59" s="156">
        <v>113137.77</v>
      </c>
      <c r="F59" s="154">
        <v>1310925.53</v>
      </c>
      <c r="G59" s="155">
        <v>1333982.4099999999</v>
      </c>
      <c r="H59" s="156">
        <v>1347334.84</v>
      </c>
    </row>
    <row r="60" spans="1:8" x14ac:dyDescent="0.25">
      <c r="A60" s="93" t="s">
        <v>165</v>
      </c>
      <c r="B60" s="94" t="s">
        <v>166</v>
      </c>
      <c r="C60" s="154">
        <v>74165.820000000007</v>
      </c>
      <c r="D60" s="155">
        <v>75367.05</v>
      </c>
      <c r="E60" s="156">
        <v>81533.100000000006</v>
      </c>
      <c r="F60" s="154">
        <v>1015991.22</v>
      </c>
      <c r="G60" s="155">
        <v>1034042.38</v>
      </c>
      <c r="H60" s="156">
        <v>1047066.25</v>
      </c>
    </row>
    <row r="61" spans="1:8" x14ac:dyDescent="0.25">
      <c r="A61" s="93" t="s">
        <v>167</v>
      </c>
      <c r="B61" s="94" t="s">
        <v>168</v>
      </c>
      <c r="C61" s="154">
        <v>264288.84999999998</v>
      </c>
      <c r="D61" s="155">
        <v>298241.42</v>
      </c>
      <c r="E61" s="156">
        <v>385202.65</v>
      </c>
      <c r="F61" s="154">
        <v>3359490.66</v>
      </c>
      <c r="G61" s="155">
        <v>3356880.76</v>
      </c>
      <c r="H61" s="156">
        <v>3467289.82</v>
      </c>
    </row>
    <row r="62" spans="1:8" x14ac:dyDescent="0.25">
      <c r="A62" s="93" t="s">
        <v>169</v>
      </c>
      <c r="B62" s="94" t="s">
        <v>170</v>
      </c>
      <c r="C62" s="154">
        <v>8168.8</v>
      </c>
      <c r="D62" s="155">
        <v>19381.95</v>
      </c>
      <c r="E62" s="156">
        <v>15981.02</v>
      </c>
      <c r="F62" s="154">
        <v>117964.46</v>
      </c>
      <c r="G62" s="155">
        <v>123692.78</v>
      </c>
      <c r="H62" s="156">
        <v>136408.04</v>
      </c>
    </row>
    <row r="63" spans="1:8" x14ac:dyDescent="0.25">
      <c r="A63" s="93" t="s">
        <v>171</v>
      </c>
      <c r="B63" s="94" t="s">
        <v>172</v>
      </c>
      <c r="C63" s="154"/>
      <c r="D63" s="155">
        <v>0</v>
      </c>
      <c r="E63" s="156">
        <v>0</v>
      </c>
      <c r="F63" s="154">
        <v>0</v>
      </c>
      <c r="G63" s="155">
        <v>0</v>
      </c>
      <c r="H63" s="156">
        <v>0</v>
      </c>
    </row>
    <row r="64" spans="1:8" x14ac:dyDescent="0.25">
      <c r="A64" s="91"/>
      <c r="B64" s="114" t="s">
        <v>307</v>
      </c>
      <c r="C64" s="157">
        <f t="shared" ref="C64:H64" si="5">SUM(C53:C63)</f>
        <v>919784.00000000012</v>
      </c>
      <c r="D64" s="158">
        <f t="shared" si="5"/>
        <v>1037535.53</v>
      </c>
      <c r="E64" s="159">
        <f t="shared" si="5"/>
        <v>1059321.5899999999</v>
      </c>
      <c r="F64" s="157">
        <f t="shared" si="5"/>
        <v>11684958.850000001</v>
      </c>
      <c r="G64" s="158">
        <f t="shared" si="5"/>
        <v>11805974.83</v>
      </c>
      <c r="H64" s="160">
        <f t="shared" si="5"/>
        <v>11922088.829999998</v>
      </c>
    </row>
    <row r="65" spans="1:8" x14ac:dyDescent="0.25">
      <c r="A65" s="91"/>
      <c r="B65" s="92"/>
      <c r="C65" s="154"/>
      <c r="D65" s="155"/>
      <c r="E65" s="156"/>
      <c r="F65" s="154"/>
      <c r="G65" s="155"/>
      <c r="H65" s="156"/>
    </row>
    <row r="66" spans="1:8" x14ac:dyDescent="0.25">
      <c r="A66" s="109" t="s">
        <v>173</v>
      </c>
      <c r="B66" s="92"/>
      <c r="C66" s="154"/>
      <c r="D66" s="155"/>
      <c r="E66" s="156"/>
      <c r="F66" s="154"/>
      <c r="G66" s="155"/>
      <c r="H66" s="156"/>
    </row>
    <row r="67" spans="1:8" x14ac:dyDescent="0.25">
      <c r="A67" s="93" t="s">
        <v>174</v>
      </c>
      <c r="B67" s="94" t="s">
        <v>175</v>
      </c>
      <c r="C67" s="154">
        <v>10035.65</v>
      </c>
      <c r="D67" s="155">
        <v>9784.39</v>
      </c>
      <c r="E67" s="156">
        <v>11180.35</v>
      </c>
      <c r="F67" s="154">
        <v>163474.54999999999</v>
      </c>
      <c r="G67" s="155">
        <v>159465.84</v>
      </c>
      <c r="H67" s="156">
        <v>158863.1</v>
      </c>
    </row>
    <row r="68" spans="1:8" x14ac:dyDescent="0.25">
      <c r="A68" s="93" t="s">
        <v>176</v>
      </c>
      <c r="B68" s="94" t="s">
        <v>177</v>
      </c>
      <c r="C68" s="154">
        <v>1951.08</v>
      </c>
      <c r="D68" s="155">
        <v>0</v>
      </c>
      <c r="E68" s="156">
        <v>525.29999999999995</v>
      </c>
      <c r="F68" s="154">
        <v>11736.27</v>
      </c>
      <c r="G68" s="155">
        <v>10940.57</v>
      </c>
      <c r="H68" s="156">
        <v>11279.31</v>
      </c>
    </row>
    <row r="69" spans="1:8" x14ac:dyDescent="0.25">
      <c r="A69" s="93" t="s">
        <v>178</v>
      </c>
      <c r="B69" s="94" t="s">
        <v>179</v>
      </c>
      <c r="C69" s="154">
        <v>94070.74</v>
      </c>
      <c r="D69" s="155">
        <v>59449.48</v>
      </c>
      <c r="E69" s="156">
        <v>100394.29</v>
      </c>
      <c r="F69" s="154">
        <v>1011179.47</v>
      </c>
      <c r="G69" s="155">
        <v>1001834.67</v>
      </c>
      <c r="H69" s="156">
        <v>1018649.75</v>
      </c>
    </row>
    <row r="70" spans="1:8" x14ac:dyDescent="0.25">
      <c r="A70" s="111" t="s">
        <v>180</v>
      </c>
      <c r="B70" s="94" t="s">
        <v>156</v>
      </c>
      <c r="C70" s="154">
        <v>788.67</v>
      </c>
      <c r="D70" s="155">
        <v>1432.91</v>
      </c>
      <c r="E70" s="156">
        <v>1428.18</v>
      </c>
      <c r="F70" s="154">
        <v>30852.21</v>
      </c>
      <c r="G70" s="155">
        <v>27213.43</v>
      </c>
      <c r="H70" s="156">
        <v>28139.200000000001</v>
      </c>
    </row>
    <row r="71" spans="1:8" x14ac:dyDescent="0.25">
      <c r="A71" s="93" t="s">
        <v>181</v>
      </c>
      <c r="B71" s="94" t="s">
        <v>182</v>
      </c>
      <c r="C71" s="154">
        <v>18063.29</v>
      </c>
      <c r="D71" s="155">
        <v>51850.28</v>
      </c>
      <c r="E71" s="156">
        <v>19714.37</v>
      </c>
      <c r="F71" s="154">
        <v>307093.89</v>
      </c>
      <c r="G71" s="155">
        <v>333932.36</v>
      </c>
      <c r="H71" s="156">
        <v>319916.78000000003</v>
      </c>
    </row>
    <row r="72" spans="1:8" x14ac:dyDescent="0.25">
      <c r="A72" s="93" t="s">
        <v>183</v>
      </c>
      <c r="B72" s="94" t="s">
        <v>184</v>
      </c>
      <c r="C72" s="154">
        <v>2022.22</v>
      </c>
      <c r="D72" s="155">
        <v>195.89</v>
      </c>
      <c r="E72" s="156">
        <v>5042.04</v>
      </c>
      <c r="F72" s="154">
        <v>23669.72</v>
      </c>
      <c r="G72" s="155">
        <v>25072.02</v>
      </c>
      <c r="H72" s="156">
        <v>27998.44</v>
      </c>
    </row>
    <row r="73" spans="1:8" x14ac:dyDescent="0.25">
      <c r="A73" s="93" t="s">
        <v>185</v>
      </c>
      <c r="B73" s="94" t="s">
        <v>186</v>
      </c>
      <c r="C73" s="154">
        <v>88919.11</v>
      </c>
      <c r="D73" s="155">
        <v>121014.75</v>
      </c>
      <c r="E73" s="156">
        <v>94845.31</v>
      </c>
      <c r="F73" s="154">
        <v>1197408.1100000001</v>
      </c>
      <c r="G73" s="155">
        <v>1237350.79</v>
      </c>
      <c r="H73" s="156">
        <v>1242496.6100000001</v>
      </c>
    </row>
    <row r="74" spans="1:8" x14ac:dyDescent="0.25">
      <c r="A74" s="93" t="s">
        <v>187</v>
      </c>
      <c r="B74" s="94" t="s">
        <v>188</v>
      </c>
      <c r="C74" s="154">
        <v>97272.54</v>
      </c>
      <c r="D74" s="155">
        <v>91561.64</v>
      </c>
      <c r="E74" s="156">
        <v>100892.06</v>
      </c>
      <c r="F74" s="154">
        <v>1066704.57</v>
      </c>
      <c r="G74" s="155">
        <v>1103180.93</v>
      </c>
      <c r="H74" s="156">
        <v>1126662.9099999999</v>
      </c>
    </row>
    <row r="75" spans="1:8" x14ac:dyDescent="0.25">
      <c r="A75" s="93" t="s">
        <v>189</v>
      </c>
      <c r="B75" s="94" t="s">
        <v>190</v>
      </c>
      <c r="C75" s="154">
        <v>9667.19</v>
      </c>
      <c r="D75" s="155">
        <v>8152.27</v>
      </c>
      <c r="E75" s="156">
        <v>9926.94</v>
      </c>
      <c r="F75" s="154">
        <v>166588.14000000001</v>
      </c>
      <c r="G75" s="155">
        <v>167386.84</v>
      </c>
      <c r="H75" s="156">
        <v>169110.62</v>
      </c>
    </row>
    <row r="76" spans="1:8" x14ac:dyDescent="0.25">
      <c r="A76" s="91"/>
      <c r="B76" s="114" t="s">
        <v>308</v>
      </c>
      <c r="C76" s="157">
        <f t="shared" ref="C76:H76" si="6">SUM(C67:C75)</f>
        <v>322790.49</v>
      </c>
      <c r="D76" s="158">
        <f t="shared" si="6"/>
        <v>343441.61000000004</v>
      </c>
      <c r="E76" s="159">
        <f t="shared" si="6"/>
        <v>343948.84</v>
      </c>
      <c r="F76" s="157">
        <f t="shared" si="6"/>
        <v>3978706.93</v>
      </c>
      <c r="G76" s="157">
        <f t="shared" si="6"/>
        <v>4066377.45</v>
      </c>
      <c r="H76" s="160">
        <f t="shared" si="6"/>
        <v>4103116.7199999997</v>
      </c>
    </row>
    <row r="77" spans="1:8" x14ac:dyDescent="0.25">
      <c r="A77" s="109" t="s">
        <v>191</v>
      </c>
      <c r="B77" s="92"/>
      <c r="C77" s="165">
        <f t="shared" ref="C77:H77" si="7">+C76+C64</f>
        <v>1242574.4900000002</v>
      </c>
      <c r="D77" s="166">
        <f t="shared" si="7"/>
        <v>1380977.1400000001</v>
      </c>
      <c r="E77" s="170">
        <f t="shared" si="7"/>
        <v>1403270.43</v>
      </c>
      <c r="F77" s="165">
        <f t="shared" si="7"/>
        <v>15663665.780000001</v>
      </c>
      <c r="G77" s="166">
        <f t="shared" si="7"/>
        <v>15872352.280000001</v>
      </c>
      <c r="H77" s="167">
        <f t="shared" si="7"/>
        <v>16025205.549999997</v>
      </c>
    </row>
    <row r="78" spans="1:8" x14ac:dyDescent="0.25">
      <c r="A78" s="91"/>
      <c r="B78" s="92"/>
      <c r="C78" s="154"/>
      <c r="D78" s="155"/>
      <c r="E78" s="156"/>
      <c r="F78" s="154"/>
      <c r="G78" s="155"/>
      <c r="H78" s="156"/>
    </row>
    <row r="79" spans="1:8" x14ac:dyDescent="0.25">
      <c r="A79" s="109" t="s">
        <v>192</v>
      </c>
      <c r="B79" s="92"/>
      <c r="C79" s="154"/>
      <c r="D79" s="155"/>
      <c r="E79" s="156"/>
      <c r="F79" s="154"/>
      <c r="G79" s="155"/>
      <c r="H79" s="156"/>
    </row>
    <row r="80" spans="1:8" x14ac:dyDescent="0.25">
      <c r="A80" s="93" t="s">
        <v>193</v>
      </c>
      <c r="B80" s="94" t="s">
        <v>194</v>
      </c>
      <c r="C80" s="154">
        <v>0</v>
      </c>
      <c r="D80" s="155"/>
      <c r="E80" s="156"/>
      <c r="F80" s="154">
        <v>4149.41</v>
      </c>
      <c r="G80" s="155">
        <v>4149.41</v>
      </c>
      <c r="H80" s="156">
        <v>4149.41</v>
      </c>
    </row>
    <row r="81" spans="1:8" x14ac:dyDescent="0.25">
      <c r="A81" s="93" t="s">
        <v>195</v>
      </c>
      <c r="B81" s="94" t="s">
        <v>196</v>
      </c>
      <c r="C81" s="154">
        <v>40636.050000000003</v>
      </c>
      <c r="D81" s="155">
        <v>53617.86</v>
      </c>
      <c r="E81" s="156">
        <v>43705.599999999999</v>
      </c>
      <c r="F81" s="154">
        <v>532699.01</v>
      </c>
      <c r="G81" s="155">
        <v>543313.31999999995</v>
      </c>
      <c r="H81" s="156">
        <v>548496.31000000006</v>
      </c>
    </row>
    <row r="82" spans="1:8" x14ac:dyDescent="0.25">
      <c r="A82" s="93" t="s">
        <v>197</v>
      </c>
      <c r="B82" s="94" t="s">
        <v>198</v>
      </c>
      <c r="C82" s="154">
        <v>443179.84</v>
      </c>
      <c r="D82" s="155">
        <v>447732.91</v>
      </c>
      <c r="E82" s="156">
        <v>410706.16</v>
      </c>
      <c r="F82" s="154">
        <v>4712426.6399999997</v>
      </c>
      <c r="G82" s="155">
        <v>4806364</v>
      </c>
      <c r="H82" s="156">
        <v>4858203.29</v>
      </c>
    </row>
    <row r="83" spans="1:8" x14ac:dyDescent="0.25">
      <c r="A83" s="93" t="s">
        <v>199</v>
      </c>
      <c r="B83" s="94" t="s">
        <v>200</v>
      </c>
      <c r="C83" s="154">
        <v>-25263.24</v>
      </c>
      <c r="D83" s="155">
        <v>-2715.65</v>
      </c>
      <c r="E83" s="156">
        <v>2412.1999999999998</v>
      </c>
      <c r="F83" s="154">
        <v>710552.78</v>
      </c>
      <c r="G83" s="155">
        <v>683111.55</v>
      </c>
      <c r="H83" s="156">
        <v>711111.97</v>
      </c>
    </row>
    <row r="84" spans="1:8" x14ac:dyDescent="0.25">
      <c r="A84" s="93" t="s">
        <v>201</v>
      </c>
      <c r="B84" s="94" t="s">
        <v>202</v>
      </c>
      <c r="C84" s="154">
        <v>0</v>
      </c>
      <c r="D84" s="155">
        <v>0</v>
      </c>
      <c r="E84" s="156">
        <v>0</v>
      </c>
      <c r="F84" s="154">
        <v>1201.5899999999999</v>
      </c>
      <c r="G84" s="155">
        <v>1201.5899999999999</v>
      </c>
      <c r="H84" s="156">
        <v>1201.5899999999999</v>
      </c>
    </row>
    <row r="85" spans="1:8" x14ac:dyDescent="0.25">
      <c r="A85" s="109" t="s">
        <v>203</v>
      </c>
      <c r="B85" s="92"/>
      <c r="C85" s="157">
        <f t="shared" ref="C85:H85" si="8">SUM(C80:C84)</f>
        <v>458552.65</v>
      </c>
      <c r="D85" s="158">
        <f t="shared" si="8"/>
        <v>498635.11999999994</v>
      </c>
      <c r="E85" s="159">
        <f t="shared" si="8"/>
        <v>456823.95999999996</v>
      </c>
      <c r="F85" s="157">
        <f t="shared" si="8"/>
        <v>5961029.4299999997</v>
      </c>
      <c r="G85" s="158">
        <f t="shared" si="8"/>
        <v>6038139.8700000001</v>
      </c>
      <c r="H85" s="159">
        <f t="shared" si="8"/>
        <v>6123162.5699999994</v>
      </c>
    </row>
    <row r="86" spans="1:8" x14ac:dyDescent="0.25">
      <c r="A86" s="91"/>
      <c r="B86" s="92"/>
      <c r="C86" s="154"/>
      <c r="D86" s="155"/>
      <c r="E86" s="156"/>
      <c r="F86" s="154"/>
      <c r="G86" s="155"/>
      <c r="H86" s="156"/>
    </row>
    <row r="87" spans="1:8" x14ac:dyDescent="0.25">
      <c r="A87" s="109" t="s">
        <v>204</v>
      </c>
      <c r="B87" s="92"/>
      <c r="C87" s="154"/>
      <c r="D87" s="155"/>
      <c r="E87" s="156"/>
      <c r="F87" s="154"/>
      <c r="G87" s="155"/>
      <c r="H87" s="156"/>
    </row>
    <row r="88" spans="1:8" x14ac:dyDescent="0.25">
      <c r="A88" s="93" t="s">
        <v>205</v>
      </c>
      <c r="B88" s="94" t="s">
        <v>194</v>
      </c>
      <c r="C88" s="154">
        <v>0</v>
      </c>
      <c r="D88" s="155">
        <v>0</v>
      </c>
      <c r="E88" s="156">
        <v>0</v>
      </c>
      <c r="F88" s="154">
        <v>0</v>
      </c>
      <c r="G88" s="155">
        <v>0</v>
      </c>
      <c r="H88" s="156">
        <v>0</v>
      </c>
    </row>
    <row r="89" spans="1:8" x14ac:dyDescent="0.25">
      <c r="A89" s="93" t="s">
        <v>206</v>
      </c>
      <c r="B89" s="94" t="s">
        <v>207</v>
      </c>
      <c r="C89" s="154">
        <v>81443.7</v>
      </c>
      <c r="D89" s="155">
        <v>101013.6</v>
      </c>
      <c r="E89" s="156">
        <v>148000.51</v>
      </c>
      <c r="F89" s="154">
        <v>1082278.55</v>
      </c>
      <c r="G89" s="155">
        <v>1105114.3600000001</v>
      </c>
      <c r="H89" s="156">
        <v>1143605.72</v>
      </c>
    </row>
    <row r="90" spans="1:8" x14ac:dyDescent="0.25">
      <c r="A90" s="93" t="s">
        <v>208</v>
      </c>
      <c r="B90" s="94" t="s">
        <v>209</v>
      </c>
      <c r="C90" s="154">
        <v>3280.05</v>
      </c>
      <c r="D90" s="155">
        <v>500</v>
      </c>
      <c r="E90" s="156">
        <v>4492.18</v>
      </c>
      <c r="F90" s="154">
        <v>32554.31</v>
      </c>
      <c r="G90" s="155">
        <v>30137.17</v>
      </c>
      <c r="H90" s="156">
        <v>21933.22</v>
      </c>
    </row>
    <row r="91" spans="1:8" x14ac:dyDescent="0.25">
      <c r="A91" s="115" t="s">
        <v>210</v>
      </c>
      <c r="B91" s="94" t="s">
        <v>211</v>
      </c>
      <c r="C91" s="154">
        <v>0</v>
      </c>
      <c r="D91" s="155">
        <v>0</v>
      </c>
      <c r="E91" s="156"/>
      <c r="F91" s="154">
        <v>0</v>
      </c>
      <c r="G91" s="155">
        <v>0</v>
      </c>
      <c r="H91" s="156">
        <v>0</v>
      </c>
    </row>
    <row r="92" spans="1:8" x14ac:dyDescent="0.25">
      <c r="A92" s="110" t="s">
        <v>212</v>
      </c>
      <c r="B92" s="92"/>
      <c r="C92" s="157">
        <f>SUM(C89:C91)</f>
        <v>84723.75</v>
      </c>
      <c r="D92" s="158">
        <f>SUM(D89:D91)</f>
        <v>101513.60000000001</v>
      </c>
      <c r="E92" s="159">
        <f>SUM(E89:E91)</f>
        <v>152492.69</v>
      </c>
      <c r="F92" s="157">
        <f>SUM(F89:F91)</f>
        <v>1114832.8600000001</v>
      </c>
      <c r="G92" s="158">
        <f>SUM(G89:G91)</f>
        <v>1135251.53</v>
      </c>
      <c r="H92" s="160">
        <f>SUM(H88:H91)</f>
        <v>1165538.94</v>
      </c>
    </row>
    <row r="93" spans="1:8" x14ac:dyDescent="0.25">
      <c r="A93" s="91"/>
      <c r="B93" s="92"/>
      <c r="C93" s="154"/>
      <c r="D93" s="155"/>
      <c r="E93" s="156"/>
      <c r="F93" s="154"/>
      <c r="G93" s="155"/>
      <c r="H93" s="156"/>
    </row>
    <row r="94" spans="1:8" x14ac:dyDescent="0.25">
      <c r="A94" s="109" t="s">
        <v>213</v>
      </c>
      <c r="B94" s="92"/>
      <c r="C94" s="154"/>
      <c r="D94" s="155"/>
      <c r="E94" s="156"/>
      <c r="F94" s="154"/>
      <c r="G94" s="155"/>
      <c r="H94" s="156"/>
    </row>
    <row r="95" spans="1:8" x14ac:dyDescent="0.25">
      <c r="A95" s="93" t="s">
        <v>214</v>
      </c>
      <c r="B95" s="94" t="s">
        <v>194</v>
      </c>
      <c r="C95" s="154">
        <v>0</v>
      </c>
      <c r="D95" s="155">
        <v>0</v>
      </c>
      <c r="E95" s="156">
        <v>0</v>
      </c>
      <c r="F95" s="154">
        <v>0</v>
      </c>
      <c r="G95" s="155">
        <v>0</v>
      </c>
      <c r="H95" s="156">
        <v>0</v>
      </c>
    </row>
    <row r="96" spans="1:8" x14ac:dyDescent="0.25">
      <c r="A96" s="93" t="s">
        <v>215</v>
      </c>
      <c r="B96" s="94" t="s">
        <v>216</v>
      </c>
      <c r="C96" s="154">
        <v>0</v>
      </c>
      <c r="D96" s="155">
        <v>0</v>
      </c>
      <c r="E96" s="156">
        <v>0</v>
      </c>
      <c r="F96" s="154">
        <v>0</v>
      </c>
      <c r="G96" s="155">
        <v>0</v>
      </c>
      <c r="H96" s="156">
        <v>0</v>
      </c>
    </row>
    <row r="97" spans="1:8" x14ac:dyDescent="0.25">
      <c r="A97" s="93" t="s">
        <v>217</v>
      </c>
      <c r="B97" s="94" t="s">
        <v>218</v>
      </c>
      <c r="C97" s="154">
        <v>7.05</v>
      </c>
      <c r="D97" s="155">
        <v>1063.19</v>
      </c>
      <c r="E97" s="156">
        <v>979.36</v>
      </c>
      <c r="F97" s="154">
        <v>12147.33</v>
      </c>
      <c r="G97" s="155">
        <v>11769.52</v>
      </c>
      <c r="H97" s="156">
        <v>11787.24</v>
      </c>
    </row>
    <row r="98" spans="1:8" x14ac:dyDescent="0.25">
      <c r="A98" s="93" t="s">
        <v>219</v>
      </c>
      <c r="B98" s="94" t="s">
        <v>220</v>
      </c>
      <c r="C98" s="154">
        <v>0</v>
      </c>
      <c r="D98" s="155">
        <v>0</v>
      </c>
      <c r="E98" s="156">
        <v>0</v>
      </c>
      <c r="F98" s="154">
        <v>0</v>
      </c>
      <c r="G98" s="155">
        <v>0</v>
      </c>
      <c r="H98" s="156">
        <v>0</v>
      </c>
    </row>
    <row r="99" spans="1:8" x14ac:dyDescent="0.25">
      <c r="A99" s="109" t="s">
        <v>221</v>
      </c>
      <c r="B99" s="92"/>
      <c r="C99" s="157">
        <f t="shared" ref="C99:G99" si="9">SUM(C95:C98)</f>
        <v>7.05</v>
      </c>
      <c r="D99" s="158">
        <f t="shared" si="9"/>
        <v>1063.19</v>
      </c>
      <c r="E99" s="159">
        <f>SUM(E95:E98)</f>
        <v>979.36</v>
      </c>
      <c r="F99" s="157">
        <f t="shared" si="9"/>
        <v>12147.33</v>
      </c>
      <c r="G99" s="158">
        <f t="shared" si="9"/>
        <v>11769.52</v>
      </c>
      <c r="H99" s="160">
        <f>SUM(H95:H98)</f>
        <v>11787.24</v>
      </c>
    </row>
    <row r="100" spans="1:8" x14ac:dyDescent="0.25">
      <c r="A100" s="91"/>
      <c r="B100" s="92"/>
      <c r="C100" s="154"/>
      <c r="D100" s="155"/>
      <c r="E100" s="156"/>
      <c r="F100" s="154"/>
      <c r="G100" s="155"/>
      <c r="H100" s="156"/>
    </row>
    <row r="101" spans="1:8" x14ac:dyDescent="0.25">
      <c r="A101" s="109" t="s">
        <v>222</v>
      </c>
      <c r="B101" s="92"/>
      <c r="C101" s="154"/>
      <c r="D101" s="155"/>
      <c r="E101" s="156"/>
      <c r="F101" s="154"/>
      <c r="G101" s="155"/>
      <c r="H101" s="156"/>
    </row>
    <row r="102" spans="1:8" x14ac:dyDescent="0.25">
      <c r="A102" s="93" t="s">
        <v>223</v>
      </c>
      <c r="B102" s="94" t="s">
        <v>224</v>
      </c>
      <c r="C102" s="154">
        <v>449891.34</v>
      </c>
      <c r="D102" s="155">
        <v>442883.61</v>
      </c>
      <c r="E102" s="156">
        <v>470628.72</v>
      </c>
      <c r="F102" s="154">
        <v>4984346.01</v>
      </c>
      <c r="G102" s="155">
        <v>4990776.17</v>
      </c>
      <c r="H102" s="156">
        <v>5029409.16</v>
      </c>
    </row>
    <row r="103" spans="1:8" x14ac:dyDescent="0.25">
      <c r="A103" s="93" t="s">
        <v>225</v>
      </c>
      <c r="B103" s="94" t="s">
        <v>226</v>
      </c>
      <c r="C103" s="154">
        <v>181454.22</v>
      </c>
      <c r="D103" s="155">
        <v>263664.93</v>
      </c>
      <c r="E103" s="156">
        <v>227527.28</v>
      </c>
      <c r="F103" s="154">
        <v>2577050.4300000002</v>
      </c>
      <c r="G103" s="155">
        <v>2610228.66</v>
      </c>
      <c r="H103" s="156">
        <v>2630858.88</v>
      </c>
    </row>
    <row r="104" spans="1:8" x14ac:dyDescent="0.25">
      <c r="A104" s="93" t="s">
        <v>227</v>
      </c>
      <c r="B104" s="94" t="s">
        <v>228</v>
      </c>
      <c r="C104" s="154">
        <v>93916.89</v>
      </c>
      <c r="D104" s="155">
        <v>98072.01</v>
      </c>
      <c r="E104" s="156">
        <v>88976.85</v>
      </c>
      <c r="F104" s="154">
        <v>997323.36</v>
      </c>
      <c r="G104" s="155">
        <v>1024315.97</v>
      </c>
      <c r="H104" s="156">
        <v>1052882.93</v>
      </c>
    </row>
    <row r="105" spans="1:8" x14ac:dyDescent="0.25">
      <c r="A105" s="93" t="s">
        <v>229</v>
      </c>
      <c r="B105" s="94" t="s">
        <v>230</v>
      </c>
      <c r="C105" s="154">
        <v>4901.5200000000004</v>
      </c>
      <c r="D105" s="155">
        <v>4901.5200000000004</v>
      </c>
      <c r="E105" s="156">
        <v>4901.53</v>
      </c>
      <c r="F105" s="154">
        <v>61039.43</v>
      </c>
      <c r="G105" s="155">
        <v>60787.76</v>
      </c>
      <c r="H105" s="156">
        <v>60536.1</v>
      </c>
    </row>
    <row r="106" spans="1:8" x14ac:dyDescent="0.25">
      <c r="A106" s="93" t="s">
        <v>231</v>
      </c>
      <c r="B106" s="94" t="s">
        <v>232</v>
      </c>
      <c r="C106" s="154">
        <v>84036.03</v>
      </c>
      <c r="D106" s="155">
        <v>79904.460000000006</v>
      </c>
      <c r="E106" s="156">
        <v>76952.38</v>
      </c>
      <c r="F106" s="154">
        <v>878025.1</v>
      </c>
      <c r="G106" s="155">
        <v>880984.09</v>
      </c>
      <c r="H106" s="156">
        <v>853972.01</v>
      </c>
    </row>
    <row r="107" spans="1:8" x14ac:dyDescent="0.25">
      <c r="A107" s="93" t="s">
        <v>233</v>
      </c>
      <c r="B107" s="94" t="s">
        <v>234</v>
      </c>
      <c r="C107" s="154">
        <v>345062.33</v>
      </c>
      <c r="D107" s="155">
        <v>339669.22</v>
      </c>
      <c r="E107" s="156">
        <v>295470.65999999997</v>
      </c>
      <c r="F107" s="154">
        <v>4414009.5199999996</v>
      </c>
      <c r="G107" s="155">
        <v>4443834.51</v>
      </c>
      <c r="H107" s="156">
        <v>4518042.6100000003</v>
      </c>
    </row>
    <row r="108" spans="1:8" x14ac:dyDescent="0.25">
      <c r="A108" s="93" t="s">
        <v>235</v>
      </c>
      <c r="B108" s="94" t="s">
        <v>236</v>
      </c>
      <c r="C108" s="154">
        <v>0</v>
      </c>
      <c r="D108" s="155">
        <v>0</v>
      </c>
      <c r="E108" s="156">
        <v>0</v>
      </c>
      <c r="F108" s="154">
        <v>0</v>
      </c>
      <c r="G108" s="155">
        <v>0</v>
      </c>
      <c r="H108" s="156"/>
    </row>
    <row r="109" spans="1:8" x14ac:dyDescent="0.25">
      <c r="A109" s="93" t="s">
        <v>237</v>
      </c>
      <c r="B109" s="94" t="s">
        <v>238</v>
      </c>
      <c r="C109" s="154">
        <v>1384.06</v>
      </c>
      <c r="D109" s="155">
        <v>1483.34</v>
      </c>
      <c r="E109" s="156">
        <v>480.26</v>
      </c>
      <c r="F109" s="154">
        <v>13872.19</v>
      </c>
      <c r="G109" s="155">
        <v>12748.4</v>
      </c>
      <c r="H109" s="156">
        <v>596.92999999999995</v>
      </c>
    </row>
    <row r="110" spans="1:8" x14ac:dyDescent="0.25">
      <c r="A110" s="93" t="s">
        <v>239</v>
      </c>
      <c r="B110" s="94" t="s">
        <v>240</v>
      </c>
      <c r="C110" s="154">
        <v>50212.81</v>
      </c>
      <c r="D110" s="155">
        <v>34148.01</v>
      </c>
      <c r="E110" s="156">
        <v>88510.58</v>
      </c>
      <c r="F110" s="154">
        <v>645184.09</v>
      </c>
      <c r="G110" s="155">
        <v>647255.99</v>
      </c>
      <c r="H110" s="156">
        <v>713821.42</v>
      </c>
    </row>
    <row r="111" spans="1:8" x14ac:dyDescent="0.25">
      <c r="A111" s="93" t="s">
        <v>241</v>
      </c>
      <c r="B111" s="94" t="s">
        <v>170</v>
      </c>
      <c r="C111" s="154">
        <v>83663.45</v>
      </c>
      <c r="D111" s="155">
        <v>83398.67</v>
      </c>
      <c r="E111" s="156">
        <v>193740.81</v>
      </c>
      <c r="F111" s="154">
        <v>966909.38</v>
      </c>
      <c r="G111" s="155">
        <v>973718.53</v>
      </c>
      <c r="H111" s="156">
        <v>1090806.81</v>
      </c>
    </row>
    <row r="112" spans="1:8" x14ac:dyDescent="0.25">
      <c r="A112" s="93" t="s">
        <v>242</v>
      </c>
      <c r="B112" s="94" t="s">
        <v>243</v>
      </c>
      <c r="C112" s="165">
        <v>2535.6799999999998</v>
      </c>
      <c r="D112" s="166">
        <v>787.71</v>
      </c>
      <c r="E112" s="167">
        <v>257.68</v>
      </c>
      <c r="F112" s="165">
        <v>37144.980000000003</v>
      </c>
      <c r="G112" s="166">
        <v>34992.400000000001</v>
      </c>
      <c r="H112" s="167">
        <v>33832.19</v>
      </c>
    </row>
    <row r="113" spans="1:8" x14ac:dyDescent="0.25">
      <c r="A113" s="91"/>
      <c r="B113" s="92"/>
      <c r="C113" s="171">
        <f t="shared" ref="C113:H113" si="10">SUM(C102:C112)</f>
        <v>1297058.33</v>
      </c>
      <c r="D113" s="172">
        <f t="shared" si="10"/>
        <v>1348913.48</v>
      </c>
      <c r="E113" s="169">
        <f t="shared" si="10"/>
        <v>1447446.75</v>
      </c>
      <c r="F113" s="171">
        <f t="shared" si="10"/>
        <v>15574904.489999998</v>
      </c>
      <c r="G113" s="172">
        <f t="shared" si="10"/>
        <v>15679642.48</v>
      </c>
      <c r="H113" s="173">
        <f t="shared" si="10"/>
        <v>15984759.040000001</v>
      </c>
    </row>
    <row r="114" spans="1:8" x14ac:dyDescent="0.25">
      <c r="A114" s="93" t="s">
        <v>244</v>
      </c>
      <c r="B114" s="94" t="s">
        <v>245</v>
      </c>
      <c r="C114" s="154">
        <v>-16665.96</v>
      </c>
      <c r="D114" s="155">
        <v>-27570.14</v>
      </c>
      <c r="E114" s="156">
        <v>-24588.35</v>
      </c>
      <c r="F114" s="154">
        <v>-306585.15000000002</v>
      </c>
      <c r="G114" s="155">
        <v>-297421.45</v>
      </c>
      <c r="H114" s="156">
        <v>-289632.37</v>
      </c>
    </row>
    <row r="115" spans="1:8" x14ac:dyDescent="0.25">
      <c r="A115" s="109" t="s">
        <v>246</v>
      </c>
      <c r="B115" s="92"/>
      <c r="C115" s="157">
        <f t="shared" ref="C115:H115" si="11">+C114+C113</f>
        <v>1280392.3700000001</v>
      </c>
      <c r="D115" s="158">
        <f t="shared" si="11"/>
        <v>1321343.3400000001</v>
      </c>
      <c r="E115" s="159">
        <f t="shared" si="11"/>
        <v>1422858.4</v>
      </c>
      <c r="F115" s="157">
        <f t="shared" si="11"/>
        <v>15268319.339999998</v>
      </c>
      <c r="G115" s="158">
        <f t="shared" si="11"/>
        <v>15382221.030000001</v>
      </c>
      <c r="H115" s="160">
        <f t="shared" si="11"/>
        <v>15695126.670000002</v>
      </c>
    </row>
    <row r="116" spans="1:8" ht="13.5" customHeight="1" x14ac:dyDescent="0.25">
      <c r="A116" s="91"/>
      <c r="B116" s="92"/>
      <c r="C116" s="154"/>
      <c r="D116" s="155"/>
      <c r="E116" s="156"/>
      <c r="F116" s="154"/>
      <c r="G116" s="155"/>
      <c r="H116" s="156"/>
    </row>
    <row r="117" spans="1:8" ht="13.5" customHeight="1" thickBot="1" x14ac:dyDescent="0.3">
      <c r="A117" s="187" t="s">
        <v>309</v>
      </c>
      <c r="B117" s="188"/>
      <c r="C117" s="161">
        <f t="shared" ref="C117:H117" si="12">+C115+C99+C92+C85+C77+C49</f>
        <v>3096803.9100000006</v>
      </c>
      <c r="D117" s="162">
        <f t="shared" si="12"/>
        <v>3330912.18</v>
      </c>
      <c r="E117" s="162">
        <f t="shared" si="12"/>
        <v>3465978.73</v>
      </c>
      <c r="F117" s="161">
        <f t="shared" si="12"/>
        <v>38417779.349999994</v>
      </c>
      <c r="G117" s="161">
        <f t="shared" si="12"/>
        <v>38836038.870000005</v>
      </c>
      <c r="H117" s="164">
        <f t="shared" si="12"/>
        <v>39417572.949999996</v>
      </c>
    </row>
    <row r="118" spans="1:8" ht="15.75" thickTop="1" x14ac:dyDescent="0.25">
      <c r="A118" s="91"/>
      <c r="B118" s="92"/>
      <c r="C118" s="154"/>
      <c r="D118" s="155"/>
      <c r="E118" s="156"/>
      <c r="F118" s="154"/>
      <c r="G118" s="155"/>
      <c r="H118" s="156"/>
    </row>
    <row r="119" spans="1:8" x14ac:dyDescent="0.25">
      <c r="A119" s="109" t="s">
        <v>247</v>
      </c>
      <c r="B119" s="92"/>
      <c r="C119" s="154"/>
      <c r="D119" s="155"/>
      <c r="E119" s="156"/>
      <c r="F119" s="154"/>
      <c r="G119" s="155"/>
      <c r="H119" s="156"/>
    </row>
    <row r="120" spans="1:8" x14ac:dyDescent="0.25">
      <c r="A120" s="93" t="s">
        <v>248</v>
      </c>
      <c r="B120" s="94" t="s">
        <v>249</v>
      </c>
      <c r="C120" s="154">
        <v>1584963.59</v>
      </c>
      <c r="D120" s="155">
        <v>1595132.64</v>
      </c>
      <c r="E120" s="156">
        <v>1600673.38</v>
      </c>
      <c r="F120" s="154">
        <v>22038744.300000001</v>
      </c>
      <c r="G120" s="155">
        <v>22167006.359999999</v>
      </c>
      <c r="H120" s="156">
        <v>22297102.289999999</v>
      </c>
    </row>
    <row r="121" spans="1:8" x14ac:dyDescent="0.25">
      <c r="A121" s="91"/>
      <c r="B121" s="94" t="s">
        <v>250</v>
      </c>
      <c r="C121" s="154">
        <v>0</v>
      </c>
      <c r="D121" s="155">
        <v>0</v>
      </c>
      <c r="E121" s="156">
        <v>0</v>
      </c>
      <c r="F121" s="154">
        <v>0</v>
      </c>
      <c r="G121" s="155">
        <v>0</v>
      </c>
      <c r="H121" s="156">
        <v>0</v>
      </c>
    </row>
    <row r="122" spans="1:8" x14ac:dyDescent="0.25">
      <c r="A122" s="91"/>
      <c r="B122" s="94" t="s">
        <v>251</v>
      </c>
      <c r="C122" s="154">
        <v>0</v>
      </c>
      <c r="D122" s="155">
        <v>0</v>
      </c>
      <c r="E122" s="156">
        <v>0</v>
      </c>
      <c r="F122" s="154">
        <v>0</v>
      </c>
      <c r="G122" s="155">
        <v>0</v>
      </c>
      <c r="H122" s="156">
        <v>0</v>
      </c>
    </row>
    <row r="123" spans="1:8" x14ac:dyDescent="0.25">
      <c r="A123" s="91"/>
      <c r="B123" s="94" t="s">
        <v>252</v>
      </c>
      <c r="C123" s="154">
        <v>0</v>
      </c>
      <c r="D123" s="155">
        <v>0</v>
      </c>
      <c r="E123" s="156">
        <v>0</v>
      </c>
      <c r="F123" s="154">
        <v>0</v>
      </c>
      <c r="G123" s="155">
        <v>0</v>
      </c>
      <c r="H123" s="156">
        <v>0</v>
      </c>
    </row>
    <row r="124" spans="1:8" x14ac:dyDescent="0.25">
      <c r="A124" s="91"/>
      <c r="B124" s="94" t="s">
        <v>253</v>
      </c>
      <c r="C124" s="154">
        <v>0</v>
      </c>
      <c r="D124" s="155">
        <v>0</v>
      </c>
      <c r="E124" s="156">
        <v>0</v>
      </c>
      <c r="F124" s="154">
        <v>0</v>
      </c>
      <c r="G124" s="155">
        <v>0</v>
      </c>
      <c r="H124" s="156">
        <v>0</v>
      </c>
    </row>
    <row r="125" spans="1:8" x14ac:dyDescent="0.25">
      <c r="A125" s="91"/>
      <c r="B125" s="94" t="s">
        <v>254</v>
      </c>
      <c r="C125" s="154">
        <v>0</v>
      </c>
      <c r="D125" s="155">
        <v>0</v>
      </c>
      <c r="E125" s="156">
        <v>0</v>
      </c>
      <c r="F125" s="154">
        <v>0</v>
      </c>
      <c r="G125" s="155">
        <v>0</v>
      </c>
      <c r="H125" s="156">
        <v>0</v>
      </c>
    </row>
    <row r="126" spans="1:8" x14ac:dyDescent="0.25">
      <c r="A126" s="93" t="s">
        <v>255</v>
      </c>
      <c r="B126" s="94" t="s">
        <v>256</v>
      </c>
      <c r="C126" s="154">
        <v>0</v>
      </c>
      <c r="D126" s="155">
        <v>0</v>
      </c>
      <c r="E126" s="156">
        <v>0</v>
      </c>
      <c r="F126" s="154">
        <v>0</v>
      </c>
      <c r="G126" s="155">
        <v>0</v>
      </c>
      <c r="H126" s="156">
        <v>0</v>
      </c>
    </row>
    <row r="127" spans="1:8" x14ac:dyDescent="0.25">
      <c r="A127" s="109" t="s">
        <v>257</v>
      </c>
      <c r="B127" s="92"/>
      <c r="C127" s="157">
        <f t="shared" ref="C127:H127" si="13">SUM(C120:C126)</f>
        <v>1584963.59</v>
      </c>
      <c r="D127" s="158">
        <f t="shared" si="13"/>
        <v>1595132.64</v>
      </c>
      <c r="E127" s="159">
        <f t="shared" si="13"/>
        <v>1600673.38</v>
      </c>
      <c r="F127" s="157">
        <f t="shared" si="13"/>
        <v>22038744.300000001</v>
      </c>
      <c r="G127" s="158">
        <f t="shared" si="13"/>
        <v>22167006.359999999</v>
      </c>
      <c r="H127" s="160">
        <f t="shared" si="13"/>
        <v>22297102.289999999</v>
      </c>
    </row>
    <row r="128" spans="1:8" x14ac:dyDescent="0.25">
      <c r="A128" s="91"/>
      <c r="B128" s="92"/>
      <c r="C128" s="154"/>
      <c r="D128" s="155"/>
      <c r="E128" s="156"/>
      <c r="F128" s="154"/>
      <c r="G128" s="155"/>
      <c r="H128" s="156"/>
    </row>
    <row r="129" spans="1:8" x14ac:dyDescent="0.25">
      <c r="A129" s="111" t="s">
        <v>310</v>
      </c>
      <c r="B129" s="92" t="s">
        <v>258</v>
      </c>
      <c r="C129" s="154">
        <v>0</v>
      </c>
      <c r="D129" s="155">
        <v>0</v>
      </c>
      <c r="E129" s="156">
        <v>0</v>
      </c>
      <c r="F129" s="154">
        <v>0</v>
      </c>
      <c r="G129" s="155">
        <v>0</v>
      </c>
      <c r="H129" s="156">
        <v>0</v>
      </c>
    </row>
    <row r="130" spans="1:8" x14ac:dyDescent="0.25">
      <c r="A130" s="91"/>
      <c r="B130" s="92"/>
      <c r="C130" s="154"/>
      <c r="D130" s="155"/>
      <c r="E130" s="156"/>
      <c r="F130" s="154"/>
      <c r="G130" s="155"/>
      <c r="H130" s="156"/>
    </row>
    <row r="131" spans="1:8" x14ac:dyDescent="0.25">
      <c r="A131" s="109" t="s">
        <v>259</v>
      </c>
      <c r="B131" s="92"/>
      <c r="C131" s="154"/>
      <c r="D131" s="155"/>
      <c r="E131" s="156"/>
      <c r="F131" s="154"/>
      <c r="G131" s="155"/>
      <c r="H131" s="156"/>
    </row>
    <row r="132" spans="1:8" x14ac:dyDescent="0.25">
      <c r="A132" s="93" t="s">
        <v>260</v>
      </c>
      <c r="B132" s="94" t="s">
        <v>261</v>
      </c>
      <c r="C132" s="165">
        <v>371313.49</v>
      </c>
      <c r="D132" s="166">
        <v>357462.04</v>
      </c>
      <c r="E132" s="170">
        <v>349945.68</v>
      </c>
      <c r="F132" s="165">
        <v>4009783.69</v>
      </c>
      <c r="G132" s="166">
        <v>4004887.88</v>
      </c>
      <c r="H132" s="167">
        <v>3989497.67</v>
      </c>
    </row>
    <row r="133" spans="1:8" x14ac:dyDescent="0.25">
      <c r="A133" s="91"/>
      <c r="B133" s="92"/>
      <c r="C133" s="154"/>
      <c r="D133" s="155"/>
      <c r="E133" s="156"/>
      <c r="F133" s="154"/>
      <c r="G133" s="155"/>
      <c r="H133" s="156"/>
    </row>
    <row r="134" spans="1:8" x14ac:dyDescent="0.25">
      <c r="A134" s="109" t="s">
        <v>262</v>
      </c>
      <c r="B134" s="92"/>
      <c r="C134" s="154"/>
      <c r="D134" s="155"/>
      <c r="E134" s="156"/>
      <c r="F134" s="154"/>
      <c r="G134" s="155"/>
      <c r="H134" s="156"/>
    </row>
    <row r="135" spans="1:8" x14ac:dyDescent="0.25">
      <c r="A135" s="93" t="s">
        <v>263</v>
      </c>
      <c r="B135" s="94" t="s">
        <v>264</v>
      </c>
      <c r="C135" s="154">
        <v>-83879.649999999994</v>
      </c>
      <c r="D135" s="155">
        <v>-417708.56</v>
      </c>
      <c r="E135" s="156">
        <v>-788235.48</v>
      </c>
      <c r="F135" s="154">
        <v>2467149.48</v>
      </c>
      <c r="G135" s="155">
        <v>2238338.38</v>
      </c>
      <c r="H135" s="156">
        <v>1829558.32</v>
      </c>
    </row>
    <row r="136" spans="1:8" x14ac:dyDescent="0.25">
      <c r="A136" s="93" t="s">
        <v>263</v>
      </c>
      <c r="B136" s="94" t="s">
        <v>265</v>
      </c>
      <c r="C136" s="154">
        <v>0</v>
      </c>
      <c r="D136" s="155">
        <v>0</v>
      </c>
      <c r="E136" s="156">
        <v>0</v>
      </c>
      <c r="F136" s="154">
        <v>0</v>
      </c>
      <c r="G136" s="155">
        <v>0</v>
      </c>
      <c r="H136" s="156">
        <v>0</v>
      </c>
    </row>
    <row r="137" spans="1:8" x14ac:dyDescent="0.25">
      <c r="A137" s="93" t="s">
        <v>266</v>
      </c>
      <c r="B137" s="94" t="s">
        <v>267</v>
      </c>
      <c r="C137" s="154">
        <v>-85770</v>
      </c>
      <c r="D137" s="155">
        <v>-95617.49</v>
      </c>
      <c r="E137" s="156">
        <v>160917.32</v>
      </c>
      <c r="F137" s="154">
        <v>-164356.29999999999</v>
      </c>
      <c r="G137" s="155">
        <v>-205652.36</v>
      </c>
      <c r="H137" s="156">
        <v>201179.51</v>
      </c>
    </row>
    <row r="138" spans="1:8" x14ac:dyDescent="0.25">
      <c r="A138" s="93" t="s">
        <v>266</v>
      </c>
      <c r="B138" s="94" t="s">
        <v>268</v>
      </c>
      <c r="C138" s="154">
        <v>0</v>
      </c>
      <c r="D138" s="155">
        <v>0</v>
      </c>
      <c r="E138" s="156">
        <v>0</v>
      </c>
      <c r="F138" s="154">
        <v>0</v>
      </c>
      <c r="G138" s="155">
        <v>0</v>
      </c>
      <c r="H138" s="156">
        <v>0</v>
      </c>
    </row>
    <row r="139" spans="1:8" x14ac:dyDescent="0.25">
      <c r="A139" s="93" t="s">
        <v>269</v>
      </c>
      <c r="B139" s="94" t="s">
        <v>270</v>
      </c>
      <c r="C139" s="154">
        <v>0</v>
      </c>
      <c r="D139" s="155">
        <v>0</v>
      </c>
      <c r="E139" s="156">
        <v>0</v>
      </c>
      <c r="F139" s="154">
        <v>0</v>
      </c>
      <c r="G139" s="155">
        <v>0</v>
      </c>
      <c r="H139" s="156"/>
    </row>
    <row r="140" spans="1:8" x14ac:dyDescent="0.25">
      <c r="A140" s="93" t="s">
        <v>271</v>
      </c>
      <c r="B140" s="94" t="s">
        <v>272</v>
      </c>
      <c r="C140" s="154">
        <v>-3158.51</v>
      </c>
      <c r="D140" s="155">
        <v>-3158.52</v>
      </c>
      <c r="E140" s="156">
        <v>-2888.68</v>
      </c>
      <c r="F140" s="154">
        <v>-39935.11</v>
      </c>
      <c r="G140" s="155">
        <v>-39868.81</v>
      </c>
      <c r="H140" s="156">
        <v>-39534.19</v>
      </c>
    </row>
    <row r="141" spans="1:8" x14ac:dyDescent="0.25">
      <c r="A141" s="109" t="s">
        <v>273</v>
      </c>
      <c r="B141" s="92"/>
      <c r="C141" s="157">
        <f t="shared" ref="C141:H141" si="14">SUM(C135:C140)</f>
        <v>-172808.16</v>
      </c>
      <c r="D141" s="158">
        <f t="shared" si="14"/>
        <v>-516484.57</v>
      </c>
      <c r="E141" s="159">
        <f t="shared" si="14"/>
        <v>-630206.84</v>
      </c>
      <c r="F141" s="157">
        <f t="shared" si="14"/>
        <v>2262858.0700000003</v>
      </c>
      <c r="G141" s="158">
        <f t="shared" si="14"/>
        <v>1992817.21</v>
      </c>
      <c r="H141" s="160">
        <f t="shared" si="14"/>
        <v>1991203.6400000001</v>
      </c>
    </row>
    <row r="142" spans="1:8" x14ac:dyDescent="0.25">
      <c r="A142" s="109" t="s">
        <v>274</v>
      </c>
      <c r="B142" s="92"/>
      <c r="C142" s="154">
        <f t="shared" ref="C142:H142" si="15">+C141+C132+C127+C129+C115+C99+C92+C85+C77+C49</f>
        <v>4880272.83</v>
      </c>
      <c r="D142" s="155">
        <f t="shared" si="15"/>
        <v>4767022.29</v>
      </c>
      <c r="E142" s="169">
        <f t="shared" si="15"/>
        <v>4786390.9499999993</v>
      </c>
      <c r="F142" s="154">
        <f t="shared" si="15"/>
        <v>66729165.409999996</v>
      </c>
      <c r="G142" s="155">
        <f t="shared" si="15"/>
        <v>67000750.320000008</v>
      </c>
      <c r="H142" s="167">
        <f t="shared" si="15"/>
        <v>67695376.549999997</v>
      </c>
    </row>
    <row r="143" spans="1:8" ht="15.75" thickBot="1" x14ac:dyDescent="0.3">
      <c r="A143" s="116" t="s">
        <v>275</v>
      </c>
      <c r="B143" s="117"/>
      <c r="C143" s="174">
        <f t="shared" ref="C143:H143" si="16">+C46-C142</f>
        <v>413921.72999999858</v>
      </c>
      <c r="D143" s="175">
        <f t="shared" si="16"/>
        <v>-340924.12000000011</v>
      </c>
      <c r="E143" s="176">
        <f t="shared" si="16"/>
        <v>-541729.49000000022</v>
      </c>
      <c r="F143" s="174">
        <f t="shared" si="16"/>
        <v>13281354.549999982</v>
      </c>
      <c r="G143" s="175">
        <f t="shared" si="16"/>
        <v>12757267.320000008</v>
      </c>
      <c r="H143" s="168">
        <f t="shared" si="16"/>
        <v>12785936.859999999</v>
      </c>
    </row>
    <row r="144" spans="1:8" ht="15.75" thickTop="1" x14ac:dyDescent="0.25">
      <c r="A144" s="91"/>
      <c r="B144" s="118"/>
      <c r="C144" s="177"/>
      <c r="D144" s="177"/>
      <c r="E144" s="177"/>
      <c r="F144" s="177"/>
      <c r="G144" s="177"/>
      <c r="H144" s="177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7" t="s">
        <v>303</v>
      </c>
      <c r="C1" s="197"/>
      <c r="D1" s="197"/>
      <c r="E1" s="197"/>
      <c r="I1" s="197" t="s">
        <v>304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8"/>
      <c r="I2" s="138"/>
      <c r="J2" s="138"/>
      <c r="N2" s="139" t="str">
        <f>+C4</f>
        <v>April</v>
      </c>
      <c r="O2" s="139" t="str">
        <f>+D4</f>
        <v xml:space="preserve">May </v>
      </c>
      <c r="P2" s="139" t="str">
        <f>+E4</f>
        <v>June</v>
      </c>
    </row>
    <row r="3" spans="2:16" x14ac:dyDescent="0.2">
      <c r="B3" s="99"/>
      <c r="I3" s="198" t="s">
        <v>306</v>
      </c>
      <c r="J3" s="198"/>
      <c r="K3" s="198"/>
      <c r="L3" s="198"/>
      <c r="M3" s="198"/>
      <c r="N3" s="198"/>
      <c r="O3" s="198"/>
      <c r="P3" s="198"/>
    </row>
    <row r="4" spans="2:16" x14ac:dyDescent="0.2">
      <c r="B4" s="100" t="s">
        <v>278</v>
      </c>
      <c r="C4" s="140" t="s">
        <v>321</v>
      </c>
      <c r="D4" s="140" t="s">
        <v>322</v>
      </c>
      <c r="E4" s="140" t="s">
        <v>323</v>
      </c>
      <c r="I4" s="101" t="s">
        <v>9</v>
      </c>
      <c r="J4" s="101" t="s">
        <v>292</v>
      </c>
      <c r="K4" s="102"/>
      <c r="L4" s="102"/>
      <c r="M4" s="102"/>
      <c r="N4" s="141">
        <v>5830222</v>
      </c>
      <c r="O4" s="141">
        <v>3733700</v>
      </c>
      <c r="P4" s="141">
        <v>3174088</v>
      </c>
    </row>
    <row r="5" spans="2:16" x14ac:dyDescent="0.2">
      <c r="I5" s="103"/>
      <c r="J5" s="101" t="s">
        <v>293</v>
      </c>
      <c r="K5" s="104"/>
      <c r="L5" s="104"/>
      <c r="M5" s="104"/>
      <c r="N5" s="141">
        <v>4763164</v>
      </c>
      <c r="O5" s="141">
        <v>3452524</v>
      </c>
      <c r="P5" s="141">
        <v>3015803</v>
      </c>
    </row>
    <row r="6" spans="2:16" x14ac:dyDescent="0.2">
      <c r="B6" s="100" t="s">
        <v>279</v>
      </c>
      <c r="C6" s="142">
        <v>668559006</v>
      </c>
      <c r="D6" s="142">
        <v>670742776</v>
      </c>
      <c r="E6" s="142">
        <v>672472161</v>
      </c>
      <c r="I6" s="103"/>
      <c r="J6" s="101" t="s">
        <v>294</v>
      </c>
      <c r="K6" s="104"/>
      <c r="L6" s="104"/>
      <c r="M6" s="104"/>
      <c r="N6" s="141">
        <v>1060027</v>
      </c>
      <c r="O6" s="141">
        <v>766236</v>
      </c>
      <c r="P6" s="141">
        <v>829383</v>
      </c>
    </row>
    <row r="7" spans="2:16" x14ac:dyDescent="0.2">
      <c r="B7" s="100" t="s">
        <v>280</v>
      </c>
      <c r="C7" s="143">
        <v>-342219621</v>
      </c>
      <c r="D7" s="143">
        <v>-343692838</v>
      </c>
      <c r="E7" s="143">
        <v>-344715159</v>
      </c>
      <c r="I7" s="103"/>
      <c r="J7" s="101" t="s">
        <v>295</v>
      </c>
      <c r="K7" s="104"/>
      <c r="L7" s="104"/>
      <c r="M7" s="104"/>
      <c r="N7" s="141">
        <v>288038</v>
      </c>
      <c r="O7" s="141">
        <v>239480</v>
      </c>
      <c r="P7" s="141">
        <v>195507</v>
      </c>
    </row>
    <row r="8" spans="2:16" x14ac:dyDescent="0.2">
      <c r="B8" s="100" t="s">
        <v>281</v>
      </c>
      <c r="C8" s="142">
        <f>+C6+C7</f>
        <v>326339385</v>
      </c>
      <c r="D8" s="142">
        <f>+D6+D7</f>
        <v>327049938</v>
      </c>
      <c r="E8" s="142">
        <f>+E6+E7</f>
        <v>327757002</v>
      </c>
      <c r="I8" s="103"/>
      <c r="J8" s="101" t="s">
        <v>296</v>
      </c>
      <c r="K8" s="104"/>
      <c r="L8" s="104"/>
      <c r="M8" s="104"/>
      <c r="N8" s="141">
        <v>42731425</v>
      </c>
      <c r="O8" s="141">
        <v>51257102</v>
      </c>
      <c r="P8" s="141">
        <v>56089235</v>
      </c>
    </row>
    <row r="9" spans="2:16" x14ac:dyDescent="0.2">
      <c r="B9" s="100" t="s">
        <v>282</v>
      </c>
      <c r="C9" s="142">
        <v>-3536026</v>
      </c>
      <c r="D9" s="142">
        <v>-3523321</v>
      </c>
      <c r="E9" s="142">
        <v>-3437271</v>
      </c>
      <c r="I9" s="104"/>
      <c r="J9" s="104"/>
      <c r="K9" s="104"/>
      <c r="L9" s="104"/>
      <c r="M9" s="104"/>
      <c r="N9" s="121"/>
      <c r="O9" s="121"/>
      <c r="P9" s="121"/>
    </row>
    <row r="10" spans="2:16" x14ac:dyDescent="0.2">
      <c r="B10" s="100" t="s">
        <v>283</v>
      </c>
      <c r="C10" s="142">
        <v>0</v>
      </c>
      <c r="D10" s="142">
        <v>0</v>
      </c>
      <c r="E10" s="142"/>
      <c r="I10" s="101" t="s">
        <v>297</v>
      </c>
      <c r="J10" s="101" t="s">
        <v>292</v>
      </c>
      <c r="K10" s="104"/>
      <c r="L10" s="104"/>
      <c r="M10" s="104"/>
      <c r="N10" s="141">
        <v>104221004</v>
      </c>
      <c r="O10" s="141">
        <v>103689091</v>
      </c>
      <c r="P10" s="141">
        <v>105531037</v>
      </c>
    </row>
    <row r="11" spans="2:16" x14ac:dyDescent="0.2">
      <c r="B11" s="100" t="s">
        <v>284</v>
      </c>
      <c r="C11" s="143">
        <v>-73197379</v>
      </c>
      <c r="D11" s="143">
        <v>-73080892</v>
      </c>
      <c r="E11" s="143">
        <v>-73207785</v>
      </c>
      <c r="I11" s="103"/>
      <c r="J11" s="101" t="s">
        <v>293</v>
      </c>
      <c r="K11" s="104"/>
      <c r="L11" s="104"/>
      <c r="M11" s="104"/>
      <c r="N11" s="141">
        <v>81370717</v>
      </c>
      <c r="O11" s="141">
        <v>81079720</v>
      </c>
      <c r="P11" s="141">
        <v>82135084</v>
      </c>
    </row>
    <row r="12" spans="2:16" x14ac:dyDescent="0.2">
      <c r="B12" s="100" t="s">
        <v>285</v>
      </c>
      <c r="C12" s="142">
        <f>SUM(C8:C11)</f>
        <v>249605980</v>
      </c>
      <c r="D12" s="142">
        <f>SUM(D8:D11)</f>
        <v>250445725</v>
      </c>
      <c r="E12" s="142">
        <f>SUM(E8:E11)</f>
        <v>251111946</v>
      </c>
      <c r="I12" s="103"/>
      <c r="J12" s="101" t="s">
        <v>294</v>
      </c>
      <c r="K12" s="104"/>
      <c r="L12" s="104"/>
      <c r="M12" s="104"/>
      <c r="N12" s="141">
        <v>13289598</v>
      </c>
      <c r="O12" s="141">
        <v>13199640</v>
      </c>
      <c r="P12" s="141">
        <v>13350582</v>
      </c>
    </row>
    <row r="13" spans="2:16" x14ac:dyDescent="0.2">
      <c r="B13" s="100" t="s">
        <v>286</v>
      </c>
      <c r="C13" s="143">
        <v>11581717</v>
      </c>
      <c r="D13" s="143">
        <v>11620682</v>
      </c>
      <c r="E13" s="143">
        <v>11651594</v>
      </c>
      <c r="I13" s="103"/>
      <c r="J13" s="101" t="s">
        <v>295</v>
      </c>
      <c r="K13" s="104"/>
      <c r="L13" s="104"/>
      <c r="M13" s="104"/>
      <c r="N13" s="141">
        <v>3973832</v>
      </c>
      <c r="O13" s="141">
        <v>3930371</v>
      </c>
      <c r="P13" s="141">
        <v>3885354</v>
      </c>
    </row>
    <row r="14" spans="2:16" ht="13.5" thickBot="1" x14ac:dyDescent="0.25">
      <c r="B14" s="98" t="s">
        <v>287</v>
      </c>
      <c r="C14" s="144">
        <f>+C13+C12</f>
        <v>261187697</v>
      </c>
      <c r="D14" s="144">
        <f>+D13+D12</f>
        <v>262066407</v>
      </c>
      <c r="E14" s="144">
        <f>+E13+E12</f>
        <v>262763540</v>
      </c>
      <c r="I14" s="103"/>
      <c r="J14" s="101" t="s">
        <v>296</v>
      </c>
      <c r="K14" s="104"/>
      <c r="L14" s="104"/>
      <c r="M14" s="104"/>
      <c r="N14" s="141">
        <v>767952132</v>
      </c>
      <c r="O14" s="141">
        <v>758195151</v>
      </c>
      <c r="P14" s="141">
        <v>755301231</v>
      </c>
    </row>
    <row r="15" spans="2:16" ht="13.5" thickTop="1" x14ac:dyDescent="0.2">
      <c r="B15" s="95"/>
      <c r="C15" s="95"/>
      <c r="D15" s="95"/>
      <c r="E15" s="95"/>
      <c r="I15" s="104"/>
      <c r="J15" s="104"/>
      <c r="K15" s="104"/>
      <c r="L15" s="104"/>
      <c r="M15" s="104"/>
      <c r="N15" s="105"/>
      <c r="O15" s="106"/>
      <c r="P15" s="105"/>
    </row>
    <row r="16" spans="2:16" x14ac:dyDescent="0.2">
      <c r="B16" s="100" t="s">
        <v>288</v>
      </c>
      <c r="C16" s="96"/>
      <c r="D16" s="96"/>
      <c r="E16" s="96"/>
    </row>
    <row r="17" spans="2:16" x14ac:dyDescent="0.2">
      <c r="B17" s="95"/>
      <c r="C17" s="95"/>
      <c r="D17" s="95"/>
      <c r="E17" s="95"/>
      <c r="I17" s="199" t="s">
        <v>305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100" t="s">
        <v>279</v>
      </c>
      <c r="C18" s="142">
        <v>667286805</v>
      </c>
      <c r="D18" s="142">
        <f>AVERAGE(C6,D6)</f>
        <v>669650891</v>
      </c>
      <c r="E18" s="142">
        <f>AVERAGE(D6,E6)</f>
        <v>671607468.5</v>
      </c>
    </row>
    <row r="19" spans="2:16" x14ac:dyDescent="0.2">
      <c r="B19" s="100" t="s">
        <v>280</v>
      </c>
      <c r="C19" s="143">
        <v>-341522011</v>
      </c>
      <c r="D19" s="143">
        <f>AVERAGE(C7,D7)</f>
        <v>-342956229.5</v>
      </c>
      <c r="E19" s="143">
        <f>AVERAGE(D7,E7)</f>
        <v>-344203998.5</v>
      </c>
      <c r="J19" s="138" t="s">
        <v>298</v>
      </c>
      <c r="N19" s="1">
        <v>181302</v>
      </c>
      <c r="O19" s="1">
        <v>181132</v>
      </c>
      <c r="P19" s="1">
        <v>180929</v>
      </c>
    </row>
    <row r="20" spans="2:16" x14ac:dyDescent="0.2">
      <c r="B20" s="100" t="s">
        <v>281</v>
      </c>
      <c r="C20" s="142">
        <f>+C19+C18</f>
        <v>325764794</v>
      </c>
      <c r="D20" s="142">
        <f>+D19+D18</f>
        <v>326694661.5</v>
      </c>
      <c r="E20" s="142">
        <f>+E19+E18</f>
        <v>327403470</v>
      </c>
      <c r="J20" s="138" t="s">
        <v>299</v>
      </c>
      <c r="N20" s="1">
        <v>25518</v>
      </c>
      <c r="O20" s="1">
        <v>25445</v>
      </c>
      <c r="P20" s="1">
        <v>25408</v>
      </c>
    </row>
    <row r="21" spans="2:16" x14ac:dyDescent="0.2">
      <c r="B21" s="100" t="s">
        <v>282</v>
      </c>
      <c r="C21" s="142">
        <v>-3540316.86</v>
      </c>
      <c r="D21" s="142">
        <f>AVERAGE(C9,D9)</f>
        <v>-3529673.5</v>
      </c>
      <c r="E21" s="142">
        <f>AVERAGE(D9,E9)</f>
        <v>-3480296</v>
      </c>
      <c r="J21" s="138" t="s">
        <v>300</v>
      </c>
      <c r="N21" s="1">
        <v>464</v>
      </c>
      <c r="O21" s="1">
        <v>464</v>
      </c>
      <c r="P21" s="1">
        <v>462</v>
      </c>
    </row>
    <row r="22" spans="2:16" x14ac:dyDescent="0.2">
      <c r="B22" s="100" t="s">
        <v>283</v>
      </c>
      <c r="C22" s="142">
        <v>0</v>
      </c>
      <c r="D22" s="142">
        <v>0</v>
      </c>
      <c r="E22" s="142">
        <v>0</v>
      </c>
      <c r="J22" s="138" t="s">
        <v>301</v>
      </c>
      <c r="N22" s="1">
        <v>11</v>
      </c>
      <c r="O22" s="1">
        <v>11</v>
      </c>
      <c r="P22" s="1">
        <v>11</v>
      </c>
    </row>
    <row r="23" spans="2:16" x14ac:dyDescent="0.2">
      <c r="B23" s="100" t="s">
        <v>284</v>
      </c>
      <c r="C23" s="143">
        <f>+C11</f>
        <v>-73197379</v>
      </c>
      <c r="D23" s="143">
        <f>+D11</f>
        <v>-73080892</v>
      </c>
      <c r="E23" s="143">
        <f>+E11</f>
        <v>-73207785</v>
      </c>
      <c r="J23" s="138" t="s">
        <v>302</v>
      </c>
      <c r="N23" s="1">
        <v>203</v>
      </c>
      <c r="O23" s="1">
        <v>203</v>
      </c>
      <c r="P23" s="1">
        <v>205</v>
      </c>
    </row>
    <row r="24" spans="2:16" x14ac:dyDescent="0.2">
      <c r="B24" s="100" t="s">
        <v>285</v>
      </c>
      <c r="C24" s="142">
        <f>SUM(C20:C23)</f>
        <v>249027098.13999999</v>
      </c>
      <c r="D24" s="142">
        <f>SUM(D20:D23)</f>
        <v>250084096</v>
      </c>
      <c r="E24" s="142">
        <f>SUM(E20:E23)</f>
        <v>250715389</v>
      </c>
      <c r="N24" s="1" t="s">
        <v>320</v>
      </c>
      <c r="O24" s="1" t="s">
        <v>320</v>
      </c>
      <c r="P24" s="1" t="s">
        <v>320</v>
      </c>
    </row>
    <row r="25" spans="2:16" x14ac:dyDescent="0.2">
      <c r="B25" s="100" t="s">
        <v>286</v>
      </c>
      <c r="C25" s="143">
        <v>11581717</v>
      </c>
      <c r="D25" s="143">
        <f>AVERAGE(C13,D13)</f>
        <v>11601199.5</v>
      </c>
      <c r="E25" s="143">
        <f>AVERAGE(D13,E13)</f>
        <v>11636138</v>
      </c>
      <c r="N25" s="107"/>
      <c r="O25" s="107"/>
      <c r="P25" s="107"/>
    </row>
    <row r="26" spans="2:16" ht="13.5" thickBot="1" x14ac:dyDescent="0.25">
      <c r="B26" s="98" t="s">
        <v>289</v>
      </c>
      <c r="C26" s="144">
        <f>+C25+C24</f>
        <v>260608815.13999999</v>
      </c>
      <c r="D26" s="144">
        <f>+D25+D24</f>
        <v>261685295.5</v>
      </c>
      <c r="E26" s="144">
        <f>+E25+E24</f>
        <v>262351527</v>
      </c>
      <c r="N26" s="1"/>
      <c r="O26" s="1"/>
      <c r="P26" s="1"/>
    </row>
    <row r="27" spans="2:16" ht="13.5" thickTop="1" x14ac:dyDescent="0.2">
      <c r="B27" s="95"/>
      <c r="C27" s="96">
        <f>SUM(+C18+C19+C21+C23)*0.14245</f>
        <v>35473910.130043</v>
      </c>
      <c r="D27" s="96">
        <f t="shared" ref="D27:E27" si="0">SUM(+D18+D19+D21+D23)*0.14245</f>
        <v>35624479.475199997</v>
      </c>
      <c r="E27" s="96">
        <f t="shared" si="0"/>
        <v>35714407.163049996</v>
      </c>
      <c r="N27" s="1"/>
      <c r="O27" s="1"/>
      <c r="P27" s="1"/>
    </row>
    <row r="28" spans="2:16" x14ac:dyDescent="0.2">
      <c r="B28" s="100" t="s">
        <v>290</v>
      </c>
      <c r="C28" s="95"/>
      <c r="D28" s="95"/>
      <c r="E28" s="95"/>
      <c r="N28" s="1"/>
      <c r="O28" s="1"/>
      <c r="P28" s="1"/>
    </row>
    <row r="29" spans="2:16" x14ac:dyDescent="0.2">
      <c r="B29" s="95"/>
      <c r="C29" s="95"/>
      <c r="D29" s="95"/>
      <c r="E29" s="95"/>
      <c r="N29" s="1"/>
      <c r="O29" s="1"/>
      <c r="P29" s="1"/>
    </row>
    <row r="30" spans="2:16" x14ac:dyDescent="0.2">
      <c r="B30" s="100" t="s">
        <v>279</v>
      </c>
      <c r="C30" s="145">
        <v>646193308</v>
      </c>
      <c r="D30" s="145">
        <v>649665202</v>
      </c>
      <c r="E30" s="146">
        <v>653148163</v>
      </c>
      <c r="N30" s="1"/>
      <c r="O30" s="1"/>
      <c r="P30" s="1"/>
    </row>
    <row r="31" spans="2:16" x14ac:dyDescent="0.2">
      <c r="B31" s="100" t="s">
        <v>280</v>
      </c>
      <c r="C31" s="147">
        <v>-332991876</v>
      </c>
      <c r="D31" s="147">
        <v>-334477082</v>
      </c>
      <c r="E31" s="143">
        <v>-335948391</v>
      </c>
      <c r="N31" s="107"/>
      <c r="O31" s="107"/>
      <c r="P31" s="107"/>
    </row>
    <row r="32" spans="2:16" x14ac:dyDescent="0.2">
      <c r="B32" s="100" t="s">
        <v>281</v>
      </c>
      <c r="C32" s="146">
        <f>+C31+C30</f>
        <v>313201432</v>
      </c>
      <c r="D32" s="146">
        <f>+D31+D30</f>
        <v>315188120</v>
      </c>
      <c r="E32" s="146">
        <f>+E31+E30</f>
        <v>317199772</v>
      </c>
    </row>
    <row r="33" spans="2:5" x14ac:dyDescent="0.2">
      <c r="B33" s="100" t="s">
        <v>282</v>
      </c>
      <c r="C33" s="145">
        <v>-3545039</v>
      </c>
      <c r="D33" s="146">
        <v>-3589118</v>
      </c>
      <c r="E33" s="145">
        <v>-3575415</v>
      </c>
    </row>
    <row r="34" spans="2:5" x14ac:dyDescent="0.2">
      <c r="B34" s="100" t="s">
        <v>283</v>
      </c>
      <c r="C34" s="146"/>
      <c r="D34" s="146">
        <v>0</v>
      </c>
      <c r="E34" s="146">
        <v>0</v>
      </c>
    </row>
    <row r="35" spans="2:5" x14ac:dyDescent="0.2">
      <c r="B35" s="100" t="s">
        <v>284</v>
      </c>
      <c r="C35" s="147">
        <v>-73197379</v>
      </c>
      <c r="D35" s="143">
        <v>-73080892</v>
      </c>
      <c r="E35" s="147">
        <v>-73207785</v>
      </c>
    </row>
    <row r="36" spans="2:5" x14ac:dyDescent="0.2">
      <c r="B36" s="100" t="s">
        <v>285</v>
      </c>
      <c r="C36" s="146">
        <f>SUM(C32:C35)</f>
        <v>236459014</v>
      </c>
      <c r="D36" s="146">
        <f>SUM(D32:D35)</f>
        <v>238518110</v>
      </c>
      <c r="E36" s="146">
        <f>SUM(E32:E35)</f>
        <v>240416572</v>
      </c>
    </row>
    <row r="37" spans="2:5" x14ac:dyDescent="0.2">
      <c r="B37" s="100" t="s">
        <v>286</v>
      </c>
      <c r="C37" s="145">
        <v>10953832</v>
      </c>
      <c r="D37" s="143">
        <v>11047592</v>
      </c>
      <c r="E37" s="145">
        <v>11145569</v>
      </c>
    </row>
    <row r="38" spans="2:5" ht="13.5" thickBot="1" x14ac:dyDescent="0.25">
      <c r="B38" s="98" t="s">
        <v>291</v>
      </c>
      <c r="C38" s="144">
        <f>+C37+C36</f>
        <v>247412846</v>
      </c>
      <c r="D38" s="144">
        <f>+D37+D36</f>
        <v>249565702</v>
      </c>
      <c r="E38" s="144">
        <f>+E37+E36</f>
        <v>251562141</v>
      </c>
    </row>
    <row r="39" spans="2:5" ht="13.5" thickTop="1" x14ac:dyDescent="0.2"/>
    <row r="40" spans="2:5" x14ac:dyDescent="0.2">
      <c r="C40" s="137">
        <f>SUM(C30+C31+C33+C35)*0.14245</f>
        <v>33683586.544299997</v>
      </c>
      <c r="D40" s="137">
        <f>SUM(D30+D31+D33+D35)*0.14245</f>
        <v>33976904.769499995</v>
      </c>
      <c r="E40" s="137">
        <f>SUM(E30+E31+E33+E35)*0.14245</f>
        <v>34247340.681400001</v>
      </c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3DF2C7775B094D9B736D6479D0DF0D" ma:contentTypeVersion="104" ma:contentTypeDescription="" ma:contentTypeScope="" ma:versionID="00b8919f2f6e0c58749fb7a8a32a4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2016-08-12T07:00:00+00:00</OpenedDate>
    <Date1 xmlns="dc463f71-b30c-4ab2-9473-d307f9d35888">2016-08-12T07:00:00+00:00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161005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62B9237-D000-47EA-B2F7-5761EF2D60A5}"/>
</file>

<file path=customXml/itemProps2.xml><?xml version="1.0" encoding="utf-8"?>
<ds:datastoreItem xmlns:ds="http://schemas.openxmlformats.org/officeDocument/2006/customXml" ds:itemID="{28B08A59-5FF4-4610-B43A-8C2616DA4B5B}"/>
</file>

<file path=customXml/itemProps3.xml><?xml version="1.0" encoding="utf-8"?>
<ds:datastoreItem xmlns:ds="http://schemas.openxmlformats.org/officeDocument/2006/customXml" ds:itemID="{54B6B47E-17EF-4205-9404-7EB9A58A4551}"/>
</file>

<file path=customXml/itemProps4.xml><?xml version="1.0" encoding="utf-8"?>
<ds:datastoreItem xmlns:ds="http://schemas.openxmlformats.org/officeDocument/2006/customXml" ds:itemID="{7E98167A-BEB9-4E1D-917B-7F0B86EA9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Sheet1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2016-05-12T15:52:31Z</cp:lastPrinted>
  <dcterms:created xsi:type="dcterms:W3CDTF">2004-02-03T00:32:55Z</dcterms:created>
  <dcterms:modified xsi:type="dcterms:W3CDTF">2016-08-09T16:14:23Z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0x0101006E56B4D1795A2E4DB2F0B01679ED314A00603DF2C7775B094D9B736D6479D0DF0D</vt:lpwstr>
  </property>
  <property fmtid="{D5CDD505-2E9C-101B-9397-08002B2CF9AE}" pid="3" name="_docset_NoMedatataSyncRequired">
    <vt:lpwstr>False</vt:lpwstr>
  </property>
</Properties>
</file>