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9855" windowWidth="20370" windowHeight="4965" tabRatio="670"/>
  </bookViews>
  <sheets>
    <sheet name="Cover" sheetId="9" r:id="rId1"/>
    <sheet name="Instructions" sheetId="7" r:id="rId2"/>
    <sheet name="Compliance Summary" sheetId="6" r:id="rId3"/>
    <sheet name="Facility Detail" sheetId="1" r:id="rId4"/>
    <sheet name="Generation Rollup" sheetId="8" r:id="rId5"/>
  </sheets>
  <definedNames>
    <definedName name="Facility">'Facility Detail'!$B$1056:$B$1065</definedName>
    <definedName name="LaborBonus">'Facility Detail'!$B$1045:$B$1047</definedName>
    <definedName name="_xlnm.Print_Area" localSheetId="3">'Facility Detail'!$A$1:$H$380</definedName>
    <definedName name="_xlnm.Print_Area" localSheetId="1">Instructions!$A$2:$F$39</definedName>
  </definedNames>
  <calcPr calcId="145621"/>
</workbook>
</file>

<file path=xl/calcChain.xml><?xml version="1.0" encoding="utf-8"?>
<calcChain xmlns="http://schemas.openxmlformats.org/spreadsheetml/2006/main">
  <c r="D34" i="6" l="1"/>
  <c r="E57" i="1"/>
  <c r="E4" i="8" l="1"/>
  <c r="D4" i="8"/>
  <c r="C4" i="8"/>
  <c r="B4" i="8"/>
  <c r="F20" i="8"/>
  <c r="E20" i="8"/>
  <c r="D20" i="8"/>
  <c r="C20" i="8"/>
  <c r="E9" i="6" l="1"/>
  <c r="D224" i="1"/>
  <c r="D225" i="1" s="1"/>
  <c r="D259" i="1"/>
  <c r="F252" i="1"/>
  <c r="F254" i="1" s="1"/>
  <c r="E252" i="1"/>
  <c r="D252" i="1"/>
  <c r="F147" i="1"/>
  <c r="E147" i="1"/>
  <c r="D147" i="1"/>
  <c r="D61" i="1"/>
  <c r="B55" i="1"/>
  <c r="D1029" i="1"/>
  <c r="D1023" i="1"/>
  <c r="D1018" i="1"/>
  <c r="D1012" i="1"/>
  <c r="D996" i="1"/>
  <c r="D990" i="1"/>
  <c r="D985" i="1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D89" i="1"/>
  <c r="E89" i="1" s="1"/>
  <c r="D154" i="1"/>
  <c r="D155" i="1" s="1"/>
  <c r="D158" i="1" s="1"/>
  <c r="E154" i="1"/>
  <c r="C19" i="6" s="1"/>
  <c r="D124" i="1"/>
  <c r="F319" i="1"/>
  <c r="G284" i="1"/>
  <c r="G179" i="1"/>
  <c r="F179" i="1"/>
  <c r="F197" i="1" s="1"/>
  <c r="G197" i="1" s="1"/>
  <c r="G199" i="1" s="1"/>
  <c r="E179" i="1"/>
  <c r="D179" i="1"/>
  <c r="D193" i="1" s="1"/>
  <c r="G144" i="1"/>
  <c r="G147" i="1" s="1"/>
  <c r="G149" i="1" s="1"/>
  <c r="F144" i="1"/>
  <c r="E144" i="1"/>
  <c r="D144" i="1"/>
  <c r="G253" i="1"/>
  <c r="G254" i="1" s="1"/>
  <c r="G214" i="1"/>
  <c r="F373" i="1"/>
  <c r="G372" i="1"/>
  <c r="G374" i="1"/>
  <c r="E371" i="1"/>
  <c r="F370" i="1"/>
  <c r="F374" i="1"/>
  <c r="D369" i="1"/>
  <c r="D374" i="1"/>
  <c r="E368" i="1"/>
  <c r="E374" i="1"/>
  <c r="G365" i="1"/>
  <c r="G358" i="1"/>
  <c r="G357" i="1"/>
  <c r="G354" i="1"/>
  <c r="G337" i="1"/>
  <c r="F338" i="1"/>
  <c r="G339" i="1"/>
  <c r="E336" i="1"/>
  <c r="F335" i="1"/>
  <c r="D334" i="1"/>
  <c r="D339" i="1"/>
  <c r="E333" i="1"/>
  <c r="E339" i="1"/>
  <c r="G323" i="1"/>
  <c r="G324" i="1" s="1"/>
  <c r="G343" i="1" s="1"/>
  <c r="F29" i="8" s="1"/>
  <c r="G322" i="1"/>
  <c r="G319" i="1"/>
  <c r="F303" i="1"/>
  <c r="G302" i="1"/>
  <c r="G304" i="1"/>
  <c r="E301" i="1"/>
  <c r="F300" i="1"/>
  <c r="F304" i="1"/>
  <c r="D299" i="1"/>
  <c r="D304" i="1"/>
  <c r="E298" i="1"/>
  <c r="G295" i="1"/>
  <c r="G288" i="1"/>
  <c r="G287" i="1"/>
  <c r="F268" i="1"/>
  <c r="E266" i="1"/>
  <c r="D264" i="1"/>
  <c r="G260" i="1"/>
  <c r="G249" i="1"/>
  <c r="F233" i="1"/>
  <c r="E231" i="1"/>
  <c r="D229" i="1"/>
  <c r="G52" i="1"/>
  <c r="G86" i="1"/>
  <c r="G121" i="1"/>
  <c r="G155" i="1"/>
  <c r="G190" i="1"/>
  <c r="G225" i="1"/>
  <c r="G218" i="1"/>
  <c r="F198" i="1"/>
  <c r="F163" i="1"/>
  <c r="G183" i="1"/>
  <c r="G182" i="1"/>
  <c r="G148" i="1"/>
  <c r="F129" i="1"/>
  <c r="F94" i="1"/>
  <c r="F60" i="1"/>
  <c r="G114" i="1"/>
  <c r="G113" i="1"/>
  <c r="G115" i="1" s="1"/>
  <c r="G110" i="1"/>
  <c r="E41" i="1"/>
  <c r="E61" i="1" s="1"/>
  <c r="E65" i="1" s="1"/>
  <c r="F41" i="1"/>
  <c r="F59" i="1"/>
  <c r="G59" i="1" s="1"/>
  <c r="G41" i="1"/>
  <c r="D41" i="1"/>
  <c r="E110" i="1"/>
  <c r="F110" i="1"/>
  <c r="E75" i="1"/>
  <c r="E91" i="1"/>
  <c r="F91" i="1" s="1"/>
  <c r="F75" i="1"/>
  <c r="F93" i="1" s="1"/>
  <c r="G93" i="1" s="1"/>
  <c r="G95" i="1" s="1"/>
  <c r="G75" i="1"/>
  <c r="D75" i="1"/>
  <c r="G79" i="1"/>
  <c r="G80" i="1" s="1"/>
  <c r="G78" i="1"/>
  <c r="D71" i="1"/>
  <c r="E71" i="1" s="1"/>
  <c r="F71" i="1" s="1"/>
  <c r="G71" i="1" s="1"/>
  <c r="D77" i="1"/>
  <c r="E77" i="1" s="1"/>
  <c r="F77" i="1" s="1"/>
  <c r="G77" i="1" s="1"/>
  <c r="D78" i="1"/>
  <c r="E78" i="1"/>
  <c r="F78" i="1"/>
  <c r="F80" i="1" s="1"/>
  <c r="D79" i="1"/>
  <c r="D80" i="1" s="1"/>
  <c r="E79" i="1"/>
  <c r="E80" i="1"/>
  <c r="F79" i="1"/>
  <c r="D82" i="1"/>
  <c r="E82" i="1" s="1"/>
  <c r="F82" i="1" s="1"/>
  <c r="G82" i="1" s="1"/>
  <c r="D86" i="1"/>
  <c r="E86" i="1"/>
  <c r="F86" i="1"/>
  <c r="D88" i="1"/>
  <c r="E88" i="1" s="1"/>
  <c r="F88" i="1" s="1"/>
  <c r="G88" i="1" s="1"/>
  <c r="D90" i="1"/>
  <c r="D95" i="1"/>
  <c r="E92" i="1"/>
  <c r="E58" i="1"/>
  <c r="D56" i="1"/>
  <c r="G45" i="1"/>
  <c r="G44" i="1"/>
  <c r="G46" i="1" s="1"/>
  <c r="F249" i="1"/>
  <c r="E249" i="1"/>
  <c r="E214" i="1"/>
  <c r="E31" i="6"/>
  <c r="E26" i="6"/>
  <c r="E25" i="6"/>
  <c r="E19" i="6"/>
  <c r="E18" i="6"/>
  <c r="E17" i="6"/>
  <c r="E20" i="6" s="1"/>
  <c r="F154" i="1"/>
  <c r="F155" i="1" s="1"/>
  <c r="F259" i="1"/>
  <c r="F260" i="1" s="1"/>
  <c r="F224" i="1"/>
  <c r="F225" i="1"/>
  <c r="E259" i="1"/>
  <c r="E260" i="1"/>
  <c r="E224" i="1"/>
  <c r="D214" i="1"/>
  <c r="F354" i="1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13" i="8" s="1"/>
  <c r="B21" i="8"/>
  <c r="E13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D31" i="6"/>
  <c r="C31" i="6"/>
  <c r="B31" i="6"/>
  <c r="A26" i="6"/>
  <c r="A25" i="6"/>
  <c r="A24" i="6"/>
  <c r="A23" i="6"/>
  <c r="B1033" i="1"/>
  <c r="B1032" i="1"/>
  <c r="B1031" i="1"/>
  <c r="B1030" i="1"/>
  <c r="B1000" i="1"/>
  <c r="B999" i="1"/>
  <c r="B998" i="1"/>
  <c r="B997" i="1"/>
  <c r="B967" i="1"/>
  <c r="B966" i="1"/>
  <c r="B965" i="1"/>
  <c r="B964" i="1"/>
  <c r="B934" i="1"/>
  <c r="B933" i="1"/>
  <c r="B932" i="1"/>
  <c r="B931" i="1"/>
  <c r="B901" i="1"/>
  <c r="B900" i="1"/>
  <c r="B899" i="1"/>
  <c r="B898" i="1"/>
  <c r="B868" i="1"/>
  <c r="B867" i="1"/>
  <c r="B866" i="1"/>
  <c r="B865" i="1"/>
  <c r="B835" i="1"/>
  <c r="B834" i="1"/>
  <c r="B833" i="1"/>
  <c r="B832" i="1"/>
  <c r="B802" i="1"/>
  <c r="B801" i="1"/>
  <c r="B800" i="1"/>
  <c r="B799" i="1"/>
  <c r="B769" i="1"/>
  <c r="B768" i="1"/>
  <c r="B767" i="1"/>
  <c r="B766" i="1"/>
  <c r="B736" i="1"/>
  <c r="B735" i="1"/>
  <c r="B734" i="1"/>
  <c r="B733" i="1"/>
  <c r="B703" i="1"/>
  <c r="B702" i="1"/>
  <c r="B701" i="1"/>
  <c r="B700" i="1"/>
  <c r="B670" i="1"/>
  <c r="B669" i="1"/>
  <c r="B668" i="1"/>
  <c r="B667" i="1"/>
  <c r="B637" i="1"/>
  <c r="B636" i="1"/>
  <c r="B635" i="1"/>
  <c r="B634" i="1"/>
  <c r="B604" i="1"/>
  <c r="B603" i="1"/>
  <c r="B602" i="1"/>
  <c r="B601" i="1"/>
  <c r="B571" i="1"/>
  <c r="B570" i="1"/>
  <c r="B569" i="1"/>
  <c r="B568" i="1"/>
  <c r="B538" i="1"/>
  <c r="B537" i="1"/>
  <c r="B536" i="1"/>
  <c r="B535" i="1"/>
  <c r="B505" i="1"/>
  <c r="B504" i="1"/>
  <c r="B503" i="1"/>
  <c r="B502" i="1"/>
  <c r="B472" i="1"/>
  <c r="B471" i="1"/>
  <c r="B470" i="1"/>
  <c r="B469" i="1"/>
  <c r="B439" i="1"/>
  <c r="B438" i="1"/>
  <c r="B437" i="1"/>
  <c r="B436" i="1"/>
  <c r="B406" i="1"/>
  <c r="B405" i="1"/>
  <c r="B404" i="1"/>
  <c r="B403" i="1"/>
  <c r="B371" i="1"/>
  <c r="B370" i="1"/>
  <c r="B369" i="1"/>
  <c r="B368" i="1"/>
  <c r="B336" i="1"/>
  <c r="B335" i="1"/>
  <c r="B334" i="1"/>
  <c r="B333" i="1"/>
  <c r="B301" i="1"/>
  <c r="B300" i="1"/>
  <c r="B299" i="1"/>
  <c r="B298" i="1"/>
  <c r="B266" i="1"/>
  <c r="B265" i="1"/>
  <c r="B264" i="1"/>
  <c r="B263" i="1"/>
  <c r="B231" i="1"/>
  <c r="B230" i="1"/>
  <c r="B229" i="1"/>
  <c r="B228" i="1"/>
  <c r="B196" i="1"/>
  <c r="B195" i="1"/>
  <c r="B194" i="1"/>
  <c r="B193" i="1"/>
  <c r="B161" i="1"/>
  <c r="B160" i="1"/>
  <c r="B159" i="1"/>
  <c r="B158" i="1"/>
  <c r="B127" i="1"/>
  <c r="B126" i="1"/>
  <c r="B125" i="1"/>
  <c r="B124" i="1"/>
  <c r="B92" i="1"/>
  <c r="B91" i="1"/>
  <c r="B90" i="1"/>
  <c r="B89" i="1"/>
  <c r="F1016" i="1"/>
  <c r="E1016" i="1"/>
  <c r="D1016" i="1"/>
  <c r="F983" i="1"/>
  <c r="E983" i="1"/>
  <c r="D983" i="1"/>
  <c r="F950" i="1"/>
  <c r="E950" i="1"/>
  <c r="D950" i="1"/>
  <c r="F917" i="1"/>
  <c r="E917" i="1"/>
  <c r="D917" i="1"/>
  <c r="F884" i="1"/>
  <c r="E884" i="1"/>
  <c r="D884" i="1"/>
  <c r="F851" i="1"/>
  <c r="E851" i="1"/>
  <c r="D851" i="1"/>
  <c r="F818" i="1"/>
  <c r="E818" i="1"/>
  <c r="D818" i="1"/>
  <c r="F785" i="1"/>
  <c r="E785" i="1"/>
  <c r="D785" i="1"/>
  <c r="F752" i="1"/>
  <c r="E752" i="1"/>
  <c r="D752" i="1"/>
  <c r="F719" i="1"/>
  <c r="E719" i="1"/>
  <c r="D719" i="1"/>
  <c r="F686" i="1"/>
  <c r="E686" i="1"/>
  <c r="D686" i="1"/>
  <c r="F653" i="1"/>
  <c r="E653" i="1"/>
  <c r="D653" i="1"/>
  <c r="F620" i="1"/>
  <c r="E620" i="1"/>
  <c r="D620" i="1"/>
  <c r="F587" i="1"/>
  <c r="E587" i="1"/>
  <c r="D587" i="1"/>
  <c r="F554" i="1"/>
  <c r="E554" i="1"/>
  <c r="D554" i="1"/>
  <c r="F521" i="1"/>
  <c r="E521" i="1"/>
  <c r="D521" i="1"/>
  <c r="F488" i="1"/>
  <c r="E488" i="1"/>
  <c r="D488" i="1"/>
  <c r="F455" i="1"/>
  <c r="E455" i="1"/>
  <c r="D455" i="1"/>
  <c r="F422" i="1"/>
  <c r="E422" i="1"/>
  <c r="D422" i="1"/>
  <c r="F389" i="1"/>
  <c r="E389" i="1"/>
  <c r="D389" i="1"/>
  <c r="E354" i="1"/>
  <c r="E378" i="1" s="1"/>
  <c r="D30" i="8" s="1"/>
  <c r="D354" i="1"/>
  <c r="E319" i="1"/>
  <c r="C12" i="6" s="1"/>
  <c r="D319" i="1"/>
  <c r="D284" i="1"/>
  <c r="D249" i="1"/>
  <c r="F214" i="1"/>
  <c r="F217" i="1" s="1"/>
  <c r="F219" i="1" s="1"/>
  <c r="F232" i="1" s="1"/>
  <c r="G232" i="1" s="1"/>
  <c r="G234" i="1" s="1"/>
  <c r="D110" i="1"/>
  <c r="B19" i="6"/>
  <c r="A20" i="6"/>
  <c r="A19" i="6"/>
  <c r="F1027" i="1"/>
  <c r="E1027" i="1"/>
  <c r="D1027" i="1"/>
  <c r="F994" i="1"/>
  <c r="E994" i="1"/>
  <c r="D994" i="1"/>
  <c r="F961" i="1"/>
  <c r="E961" i="1"/>
  <c r="D961" i="1"/>
  <c r="F928" i="1"/>
  <c r="E928" i="1"/>
  <c r="D928" i="1"/>
  <c r="F895" i="1"/>
  <c r="E895" i="1"/>
  <c r="D895" i="1"/>
  <c r="F862" i="1"/>
  <c r="E862" i="1"/>
  <c r="D862" i="1"/>
  <c r="F829" i="1"/>
  <c r="E829" i="1"/>
  <c r="D829" i="1"/>
  <c r="F796" i="1"/>
  <c r="E796" i="1"/>
  <c r="D796" i="1"/>
  <c r="F763" i="1"/>
  <c r="E763" i="1"/>
  <c r="D763" i="1"/>
  <c r="F730" i="1"/>
  <c r="E730" i="1"/>
  <c r="D730" i="1"/>
  <c r="F697" i="1"/>
  <c r="E697" i="1"/>
  <c r="D697" i="1"/>
  <c r="F664" i="1"/>
  <c r="E664" i="1"/>
  <c r="D664" i="1"/>
  <c r="F631" i="1"/>
  <c r="E631" i="1"/>
  <c r="D631" i="1"/>
  <c r="F598" i="1"/>
  <c r="E598" i="1"/>
  <c r="D598" i="1"/>
  <c r="F565" i="1"/>
  <c r="E565" i="1"/>
  <c r="D565" i="1"/>
  <c r="F532" i="1"/>
  <c r="E532" i="1"/>
  <c r="D532" i="1"/>
  <c r="F499" i="1"/>
  <c r="E499" i="1"/>
  <c r="D499" i="1"/>
  <c r="F466" i="1"/>
  <c r="E466" i="1"/>
  <c r="D466" i="1"/>
  <c r="F433" i="1"/>
  <c r="E433" i="1"/>
  <c r="D433" i="1"/>
  <c r="F400" i="1"/>
  <c r="E400" i="1"/>
  <c r="D400" i="1"/>
  <c r="F365" i="1"/>
  <c r="E365" i="1"/>
  <c r="D365" i="1"/>
  <c r="F330" i="1"/>
  <c r="E330" i="1"/>
  <c r="D330" i="1"/>
  <c r="F295" i="1"/>
  <c r="E295" i="1"/>
  <c r="D295" i="1"/>
  <c r="D260" i="1"/>
  <c r="F190" i="1"/>
  <c r="E190" i="1"/>
  <c r="D190" i="1"/>
  <c r="E155" i="1"/>
  <c r="F121" i="1"/>
  <c r="E121" i="1"/>
  <c r="E126" i="1" s="1"/>
  <c r="F126" i="1" s="1"/>
  <c r="F130" i="1" s="1"/>
  <c r="D121" i="1"/>
  <c r="D134" i="1" s="1"/>
  <c r="C23" i="8" s="1"/>
  <c r="F52" i="1"/>
  <c r="E52" i="1"/>
  <c r="D52" i="1"/>
  <c r="B33" i="6"/>
  <c r="C1010" i="1"/>
  <c r="B1013" i="1"/>
  <c r="C977" i="1"/>
  <c r="B980" i="1"/>
  <c r="C944" i="1"/>
  <c r="B947" i="1"/>
  <c r="C911" i="1"/>
  <c r="B914" i="1"/>
  <c r="C878" i="1"/>
  <c r="B881" i="1"/>
  <c r="C845" i="1"/>
  <c r="B848" i="1"/>
  <c r="C812" i="1"/>
  <c r="B815" i="1"/>
  <c r="C779" i="1"/>
  <c r="B782" i="1"/>
  <c r="C746" i="1"/>
  <c r="B749" i="1"/>
  <c r="C713" i="1"/>
  <c r="B716" i="1"/>
  <c r="C680" i="1"/>
  <c r="B683" i="1"/>
  <c r="C647" i="1"/>
  <c r="B650" i="1"/>
  <c r="C614" i="1"/>
  <c r="B617" i="1"/>
  <c r="C581" i="1"/>
  <c r="B584" i="1"/>
  <c r="C548" i="1"/>
  <c r="B551" i="1"/>
  <c r="C515" i="1"/>
  <c r="B518" i="1"/>
  <c r="C482" i="1"/>
  <c r="B485" i="1"/>
  <c r="C449" i="1"/>
  <c r="B452" i="1"/>
  <c r="C416" i="1"/>
  <c r="B419" i="1"/>
  <c r="C383" i="1"/>
  <c r="B386" i="1"/>
  <c r="C348" i="1"/>
  <c r="B351" i="1"/>
  <c r="C313" i="1"/>
  <c r="B316" i="1"/>
  <c r="C278" i="1"/>
  <c r="B281" i="1"/>
  <c r="C243" i="1"/>
  <c r="B246" i="1"/>
  <c r="C208" i="1"/>
  <c r="B211" i="1"/>
  <c r="C173" i="1"/>
  <c r="B176" i="1"/>
  <c r="C138" i="1"/>
  <c r="B141" i="1"/>
  <c r="C104" i="1"/>
  <c r="B107" i="1"/>
  <c r="C69" i="1"/>
  <c r="B72" i="1"/>
  <c r="B23" i="7"/>
  <c r="B24" i="7" s="1"/>
  <c r="B25" i="7" s="1"/>
  <c r="B26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E127" i="1"/>
  <c r="E161" i="1"/>
  <c r="E196" i="1"/>
  <c r="E406" i="1"/>
  <c r="E439" i="1"/>
  <c r="E472" i="1"/>
  <c r="E505" i="1"/>
  <c r="E538" i="1"/>
  <c r="E571" i="1"/>
  <c r="E604" i="1"/>
  <c r="E637" i="1"/>
  <c r="E670" i="1"/>
  <c r="E703" i="1"/>
  <c r="E736" i="1"/>
  <c r="E769" i="1"/>
  <c r="E802" i="1"/>
  <c r="E835" i="1"/>
  <c r="E868" i="1"/>
  <c r="E901" i="1"/>
  <c r="E934" i="1"/>
  <c r="E967" i="1"/>
  <c r="E1000" i="1"/>
  <c r="E1033" i="1"/>
  <c r="F405" i="1"/>
  <c r="F407" i="1" s="1"/>
  <c r="F438" i="1"/>
  <c r="F440" i="1" s="1"/>
  <c r="F471" i="1"/>
  <c r="F504" i="1"/>
  <c r="F506" i="1"/>
  <c r="F537" i="1"/>
  <c r="F539" i="1"/>
  <c r="F570" i="1"/>
  <c r="F603" i="1"/>
  <c r="F605" i="1" s="1"/>
  <c r="F636" i="1"/>
  <c r="F669" i="1"/>
  <c r="F671" i="1"/>
  <c r="F702" i="1"/>
  <c r="F704" i="1"/>
  <c r="F735" i="1"/>
  <c r="F768" i="1"/>
  <c r="F770" i="1" s="1"/>
  <c r="F774" i="1" s="1"/>
  <c r="E42" i="8" s="1"/>
  <c r="F801" i="1"/>
  <c r="F834" i="1"/>
  <c r="F836" i="1"/>
  <c r="F867" i="1"/>
  <c r="F900" i="1"/>
  <c r="F933" i="1"/>
  <c r="F935" i="1"/>
  <c r="F966" i="1"/>
  <c r="F999" i="1"/>
  <c r="F1032" i="1"/>
  <c r="D125" i="1"/>
  <c r="D130" i="1"/>
  <c r="D159" i="1"/>
  <c r="D194" i="1"/>
  <c r="D404" i="1"/>
  <c r="D437" i="1"/>
  <c r="D440" i="1"/>
  <c r="D470" i="1"/>
  <c r="D503" i="1"/>
  <c r="D506" i="1" s="1"/>
  <c r="D510" i="1" s="1"/>
  <c r="C34" i="8" s="1"/>
  <c r="D536" i="1"/>
  <c r="D539" i="1" s="1"/>
  <c r="D569" i="1"/>
  <c r="D572" i="1" s="1"/>
  <c r="D576" i="1" s="1"/>
  <c r="C36" i="8" s="1"/>
  <c r="D602" i="1"/>
  <c r="D605" i="1" s="1"/>
  <c r="D635" i="1"/>
  <c r="D638" i="1" s="1"/>
  <c r="D642" i="1" s="1"/>
  <c r="C38" i="8" s="1"/>
  <c r="D668" i="1"/>
  <c r="D701" i="1"/>
  <c r="D734" i="1"/>
  <c r="D767" i="1"/>
  <c r="D770" i="1"/>
  <c r="D800" i="1"/>
  <c r="D833" i="1"/>
  <c r="D836" i="1" s="1"/>
  <c r="D840" i="1" s="1"/>
  <c r="C44" i="8" s="1"/>
  <c r="D866" i="1"/>
  <c r="D899" i="1"/>
  <c r="D932" i="1"/>
  <c r="D935" i="1" s="1"/>
  <c r="D965" i="1"/>
  <c r="D968" i="1" s="1"/>
  <c r="D998" i="1"/>
  <c r="D1001" i="1" s="1"/>
  <c r="D1005" i="1" s="1"/>
  <c r="C49" i="8" s="1"/>
  <c r="D1031" i="1"/>
  <c r="D1034" i="1" s="1"/>
  <c r="D1038" i="1" s="1"/>
  <c r="C50" i="8" s="1"/>
  <c r="D26" i="6"/>
  <c r="C24" i="6"/>
  <c r="E124" i="1"/>
  <c r="E403" i="1"/>
  <c r="E407" i="1"/>
  <c r="E436" i="1"/>
  <c r="E469" i="1"/>
  <c r="E502" i="1"/>
  <c r="E535" i="1"/>
  <c r="E539" i="1" s="1"/>
  <c r="E568" i="1"/>
  <c r="E601" i="1"/>
  <c r="E634" i="1"/>
  <c r="E667" i="1"/>
  <c r="E671" i="1"/>
  <c r="E700" i="1"/>
  <c r="E733" i="1"/>
  <c r="E737" i="1" s="1"/>
  <c r="E741" i="1" s="1"/>
  <c r="D41" i="8" s="1"/>
  <c r="E766" i="1"/>
  <c r="E799" i="1"/>
  <c r="E803" i="1"/>
  <c r="E832" i="1"/>
  <c r="E865" i="1"/>
  <c r="E898" i="1"/>
  <c r="E931" i="1"/>
  <c r="E964" i="1"/>
  <c r="E968" i="1"/>
  <c r="E997" i="1"/>
  <c r="E1030" i="1"/>
  <c r="F44" i="1"/>
  <c r="F45" i="1"/>
  <c r="F46" i="1" s="1"/>
  <c r="F113" i="1"/>
  <c r="F115" i="1" s="1"/>
  <c r="F114" i="1"/>
  <c r="F148" i="1"/>
  <c r="F182" i="1"/>
  <c r="F183" i="1"/>
  <c r="F218" i="1"/>
  <c r="F253" i="1"/>
  <c r="F287" i="1"/>
  <c r="F288" i="1"/>
  <c r="F322" i="1"/>
  <c r="F323" i="1"/>
  <c r="F357" i="1"/>
  <c r="F359" i="1" s="1"/>
  <c r="F358" i="1"/>
  <c r="F392" i="1"/>
  <c r="F393" i="1"/>
  <c r="F425" i="1"/>
  <c r="F426" i="1"/>
  <c r="F458" i="1"/>
  <c r="F459" i="1"/>
  <c r="F491" i="1"/>
  <c r="F492" i="1"/>
  <c r="F524" i="1"/>
  <c r="F525" i="1"/>
  <c r="F557" i="1"/>
  <c r="F558" i="1"/>
  <c r="F590" i="1"/>
  <c r="F591" i="1"/>
  <c r="F623" i="1"/>
  <c r="F624" i="1"/>
  <c r="F638" i="1"/>
  <c r="F656" i="1"/>
  <c r="F657" i="1"/>
  <c r="F689" i="1"/>
  <c r="F690" i="1"/>
  <c r="F722" i="1"/>
  <c r="F723" i="1"/>
  <c r="F755" i="1"/>
  <c r="F756" i="1"/>
  <c r="F788" i="1"/>
  <c r="F789" i="1"/>
  <c r="F803" i="1"/>
  <c r="F821" i="1"/>
  <c r="F822" i="1"/>
  <c r="F854" i="1"/>
  <c r="F855" i="1"/>
  <c r="F887" i="1"/>
  <c r="F888" i="1"/>
  <c r="F920" i="1"/>
  <c r="F921" i="1"/>
  <c r="F953" i="1"/>
  <c r="F954" i="1"/>
  <c r="F986" i="1"/>
  <c r="F988" i="1" s="1"/>
  <c r="F987" i="1"/>
  <c r="F1019" i="1"/>
  <c r="F1020" i="1"/>
  <c r="E44" i="1"/>
  <c r="E46" i="1" s="1"/>
  <c r="E45" i="1"/>
  <c r="E113" i="1"/>
  <c r="E114" i="1"/>
  <c r="E148" i="1"/>
  <c r="E182" i="1"/>
  <c r="E183" i="1"/>
  <c r="E218" i="1"/>
  <c r="E253" i="1"/>
  <c r="E287" i="1"/>
  <c r="E288" i="1"/>
  <c r="E289" i="1" s="1"/>
  <c r="E308" i="1" s="1"/>
  <c r="D28" i="8" s="1"/>
  <c r="E322" i="1"/>
  <c r="E323" i="1"/>
  <c r="E357" i="1"/>
  <c r="E358" i="1"/>
  <c r="E392" i="1"/>
  <c r="E393" i="1"/>
  <c r="E425" i="1"/>
  <c r="E426" i="1"/>
  <c r="E458" i="1"/>
  <c r="E459" i="1"/>
  <c r="E491" i="1"/>
  <c r="E492" i="1"/>
  <c r="E524" i="1"/>
  <c r="E525" i="1"/>
  <c r="E557" i="1"/>
  <c r="E558" i="1"/>
  <c r="E590" i="1"/>
  <c r="E591" i="1"/>
  <c r="E623" i="1"/>
  <c r="E624" i="1"/>
  <c r="E656" i="1"/>
  <c r="E657" i="1"/>
  <c r="E689" i="1"/>
  <c r="E690" i="1"/>
  <c r="E722" i="1"/>
  <c r="E723" i="1"/>
  <c r="E755" i="1"/>
  <c r="E756" i="1"/>
  <c r="E788" i="1"/>
  <c r="E789" i="1"/>
  <c r="E821" i="1"/>
  <c r="E822" i="1"/>
  <c r="E854" i="1"/>
  <c r="E856" i="1" s="1"/>
  <c r="E855" i="1"/>
  <c r="E887" i="1"/>
  <c r="E888" i="1"/>
  <c r="E920" i="1"/>
  <c r="E921" i="1"/>
  <c r="E935" i="1"/>
  <c r="E953" i="1"/>
  <c r="E954" i="1"/>
  <c r="E986" i="1"/>
  <c r="E987" i="1"/>
  <c r="E1019" i="1"/>
  <c r="E1020" i="1"/>
  <c r="D44" i="1"/>
  <c r="D45" i="1"/>
  <c r="D113" i="1"/>
  <c r="D114" i="1"/>
  <c r="D148" i="1"/>
  <c r="D182" i="1"/>
  <c r="D183" i="1"/>
  <c r="D218" i="1"/>
  <c r="D253" i="1"/>
  <c r="D287" i="1"/>
  <c r="D288" i="1"/>
  <c r="D322" i="1"/>
  <c r="D323" i="1"/>
  <c r="D357" i="1"/>
  <c r="D359" i="1"/>
  <c r="D358" i="1"/>
  <c r="D392" i="1"/>
  <c r="D394" i="1" s="1"/>
  <c r="D393" i="1"/>
  <c r="D425" i="1"/>
  <c r="D426" i="1"/>
  <c r="D458" i="1"/>
  <c r="D459" i="1"/>
  <c r="D491" i="1"/>
  <c r="D492" i="1"/>
  <c r="D524" i="1"/>
  <c r="D525" i="1"/>
  <c r="D557" i="1"/>
  <c r="D558" i="1"/>
  <c r="D590" i="1"/>
  <c r="D591" i="1"/>
  <c r="D623" i="1"/>
  <c r="D625" i="1"/>
  <c r="D624" i="1"/>
  <c r="D656" i="1"/>
  <c r="D657" i="1"/>
  <c r="D689" i="1"/>
  <c r="D690" i="1"/>
  <c r="D722" i="1"/>
  <c r="D723" i="1"/>
  <c r="D755" i="1"/>
  <c r="D756" i="1"/>
  <c r="D788" i="1"/>
  <c r="D789" i="1"/>
  <c r="D821" i="1"/>
  <c r="D822" i="1"/>
  <c r="D854" i="1"/>
  <c r="D855" i="1"/>
  <c r="D887" i="1"/>
  <c r="D888" i="1"/>
  <c r="D920" i="1"/>
  <c r="D922" i="1" s="1"/>
  <c r="D939" i="1" s="1"/>
  <c r="C47" i="8" s="1"/>
  <c r="D921" i="1"/>
  <c r="D953" i="1"/>
  <c r="D955" i="1"/>
  <c r="D972" i="1" s="1"/>
  <c r="C48" i="8" s="1"/>
  <c r="D954" i="1"/>
  <c r="D986" i="1"/>
  <c r="D987" i="1"/>
  <c r="D1019" i="1"/>
  <c r="D1020" i="1"/>
  <c r="E572" i="1"/>
  <c r="E836" i="1"/>
  <c r="F1034" i="1"/>
  <c r="F1001" i="1"/>
  <c r="E1001" i="1"/>
  <c r="F968" i="1"/>
  <c r="F902" i="1"/>
  <c r="D902" i="1"/>
  <c r="F869" i="1"/>
  <c r="E869" i="1"/>
  <c r="D869" i="1"/>
  <c r="D803" i="1"/>
  <c r="F737" i="1"/>
  <c r="D737" i="1"/>
  <c r="D704" i="1"/>
  <c r="D671" i="1"/>
  <c r="E605" i="1"/>
  <c r="F572" i="1"/>
  <c r="E506" i="1"/>
  <c r="F473" i="1"/>
  <c r="D473" i="1"/>
  <c r="D407" i="1"/>
  <c r="B56" i="1"/>
  <c r="A18" i="6"/>
  <c r="A17" i="6"/>
  <c r="B58" i="1"/>
  <c r="B57" i="1"/>
  <c r="D17" i="6"/>
  <c r="D18" i="6"/>
  <c r="D9" i="6"/>
  <c r="C17" i="6"/>
  <c r="C18" i="6"/>
  <c r="B17" i="6"/>
  <c r="B18" i="6"/>
  <c r="B22" i="6"/>
  <c r="E1029" i="1"/>
  <c r="F1029" i="1" s="1"/>
  <c r="E996" i="1"/>
  <c r="F996" i="1" s="1"/>
  <c r="D963" i="1"/>
  <c r="E963" i="1"/>
  <c r="F963" i="1" s="1"/>
  <c r="D930" i="1"/>
  <c r="E930" i="1" s="1"/>
  <c r="F930" i="1" s="1"/>
  <c r="D897" i="1"/>
  <c r="E897" i="1" s="1"/>
  <c r="F897" i="1" s="1"/>
  <c r="D864" i="1"/>
  <c r="E864" i="1" s="1"/>
  <c r="F864" i="1" s="1"/>
  <c r="D831" i="1"/>
  <c r="E831" i="1"/>
  <c r="F831" i="1" s="1"/>
  <c r="D798" i="1"/>
  <c r="E798" i="1" s="1"/>
  <c r="F798" i="1" s="1"/>
  <c r="D765" i="1"/>
  <c r="E765" i="1" s="1"/>
  <c r="F765" i="1" s="1"/>
  <c r="D732" i="1"/>
  <c r="E732" i="1" s="1"/>
  <c r="F732" i="1" s="1"/>
  <c r="D699" i="1"/>
  <c r="E699" i="1"/>
  <c r="F699" i="1" s="1"/>
  <c r="D666" i="1"/>
  <c r="E666" i="1" s="1"/>
  <c r="F666" i="1" s="1"/>
  <c r="D633" i="1"/>
  <c r="E633" i="1" s="1"/>
  <c r="F633" i="1" s="1"/>
  <c r="D600" i="1"/>
  <c r="E600" i="1" s="1"/>
  <c r="F600" i="1" s="1"/>
  <c r="D567" i="1"/>
  <c r="E567" i="1"/>
  <c r="F567" i="1" s="1"/>
  <c r="D534" i="1"/>
  <c r="E534" i="1" s="1"/>
  <c r="F534" i="1" s="1"/>
  <c r="D501" i="1"/>
  <c r="E501" i="1" s="1"/>
  <c r="F501" i="1" s="1"/>
  <c r="D468" i="1"/>
  <c r="E468" i="1" s="1"/>
  <c r="F468" i="1" s="1"/>
  <c r="D435" i="1"/>
  <c r="E435" i="1"/>
  <c r="F435" i="1" s="1"/>
  <c r="D402" i="1"/>
  <c r="E402" i="1" s="1"/>
  <c r="F402" i="1" s="1"/>
  <c r="D367" i="1"/>
  <c r="E367" i="1" s="1"/>
  <c r="F367" i="1" s="1"/>
  <c r="G367" i="1" s="1"/>
  <c r="D332" i="1"/>
  <c r="E332" i="1" s="1"/>
  <c r="F332" i="1" s="1"/>
  <c r="G332" i="1" s="1"/>
  <c r="D297" i="1"/>
  <c r="E297" i="1" s="1"/>
  <c r="F297" i="1" s="1"/>
  <c r="D262" i="1"/>
  <c r="E262" i="1" s="1"/>
  <c r="F262" i="1" s="1"/>
  <c r="G262" i="1" s="1"/>
  <c r="D227" i="1"/>
  <c r="E227" i="1" s="1"/>
  <c r="F227" i="1" s="1"/>
  <c r="G227" i="1" s="1"/>
  <c r="D192" i="1"/>
  <c r="E192" i="1" s="1"/>
  <c r="F192" i="1" s="1"/>
  <c r="G192" i="1" s="1"/>
  <c r="D157" i="1"/>
  <c r="E157" i="1" s="1"/>
  <c r="F157" i="1" s="1"/>
  <c r="G157" i="1" s="1"/>
  <c r="D123" i="1"/>
  <c r="E123" i="1" s="1"/>
  <c r="F123" i="1" s="1"/>
  <c r="G123" i="1" s="1"/>
  <c r="D54" i="1"/>
  <c r="E54" i="1" s="1"/>
  <c r="F54" i="1" s="1"/>
  <c r="G54" i="1" s="1"/>
  <c r="B16" i="6"/>
  <c r="B11" i="6"/>
  <c r="E11" i="6" s="1"/>
  <c r="B6" i="6"/>
  <c r="E1023" i="1"/>
  <c r="F1023" i="1" s="1"/>
  <c r="E1018" i="1"/>
  <c r="F1018" i="1" s="1"/>
  <c r="E990" i="1"/>
  <c r="F990" i="1" s="1"/>
  <c r="E985" i="1"/>
  <c r="F985" i="1" s="1"/>
  <c r="D957" i="1"/>
  <c r="E957" i="1" s="1"/>
  <c r="F957" i="1" s="1"/>
  <c r="D952" i="1"/>
  <c r="E952" i="1" s="1"/>
  <c r="F952" i="1" s="1"/>
  <c r="D924" i="1"/>
  <c r="E924" i="1" s="1"/>
  <c r="F924" i="1" s="1"/>
  <c r="D919" i="1"/>
  <c r="E919" i="1"/>
  <c r="F919" i="1" s="1"/>
  <c r="D891" i="1"/>
  <c r="E891" i="1" s="1"/>
  <c r="F891" i="1" s="1"/>
  <c r="D886" i="1"/>
  <c r="E886" i="1" s="1"/>
  <c r="F886" i="1" s="1"/>
  <c r="D858" i="1"/>
  <c r="E858" i="1" s="1"/>
  <c r="F858" i="1" s="1"/>
  <c r="D853" i="1"/>
  <c r="E853" i="1"/>
  <c r="F853" i="1" s="1"/>
  <c r="D825" i="1"/>
  <c r="E825" i="1" s="1"/>
  <c r="F825" i="1" s="1"/>
  <c r="D820" i="1"/>
  <c r="E820" i="1" s="1"/>
  <c r="F820" i="1" s="1"/>
  <c r="D792" i="1"/>
  <c r="E792" i="1" s="1"/>
  <c r="F792" i="1" s="1"/>
  <c r="D787" i="1"/>
  <c r="E787" i="1"/>
  <c r="F787" i="1" s="1"/>
  <c r="D759" i="1"/>
  <c r="E759" i="1" s="1"/>
  <c r="F759" i="1" s="1"/>
  <c r="D754" i="1"/>
  <c r="E754" i="1" s="1"/>
  <c r="F754" i="1" s="1"/>
  <c r="D726" i="1"/>
  <c r="E726" i="1" s="1"/>
  <c r="F726" i="1" s="1"/>
  <c r="D721" i="1"/>
  <c r="E721" i="1"/>
  <c r="F721" i="1" s="1"/>
  <c r="D693" i="1"/>
  <c r="E693" i="1" s="1"/>
  <c r="F693" i="1" s="1"/>
  <c r="D688" i="1"/>
  <c r="E688" i="1" s="1"/>
  <c r="F688" i="1" s="1"/>
  <c r="D660" i="1"/>
  <c r="E660" i="1" s="1"/>
  <c r="F660" i="1" s="1"/>
  <c r="D655" i="1"/>
  <c r="E655" i="1"/>
  <c r="F655" i="1" s="1"/>
  <c r="D627" i="1"/>
  <c r="E627" i="1" s="1"/>
  <c r="F627" i="1" s="1"/>
  <c r="D622" i="1"/>
  <c r="E622" i="1" s="1"/>
  <c r="F622" i="1" s="1"/>
  <c r="D594" i="1"/>
  <c r="E594" i="1" s="1"/>
  <c r="F594" i="1" s="1"/>
  <c r="D589" i="1"/>
  <c r="E589" i="1"/>
  <c r="F589" i="1" s="1"/>
  <c r="D561" i="1"/>
  <c r="E561" i="1" s="1"/>
  <c r="F561" i="1" s="1"/>
  <c r="D556" i="1"/>
  <c r="E556" i="1" s="1"/>
  <c r="F556" i="1" s="1"/>
  <c r="D528" i="1"/>
  <c r="E528" i="1" s="1"/>
  <c r="F528" i="1" s="1"/>
  <c r="D523" i="1"/>
  <c r="E523" i="1"/>
  <c r="F523" i="1" s="1"/>
  <c r="D495" i="1"/>
  <c r="E495" i="1" s="1"/>
  <c r="F495" i="1" s="1"/>
  <c r="D490" i="1"/>
  <c r="E490" i="1" s="1"/>
  <c r="F490" i="1" s="1"/>
  <c r="D462" i="1"/>
  <c r="E462" i="1" s="1"/>
  <c r="F462" i="1" s="1"/>
  <c r="D457" i="1"/>
  <c r="E457" i="1"/>
  <c r="F457" i="1" s="1"/>
  <c r="D429" i="1"/>
  <c r="E429" i="1" s="1"/>
  <c r="F429" i="1" s="1"/>
  <c r="D424" i="1"/>
  <c r="E424" i="1" s="1"/>
  <c r="F424" i="1" s="1"/>
  <c r="D396" i="1"/>
  <c r="E396" i="1" s="1"/>
  <c r="F396" i="1" s="1"/>
  <c r="D391" i="1"/>
  <c r="E391" i="1"/>
  <c r="F391" i="1" s="1"/>
  <c r="D361" i="1"/>
  <c r="E361" i="1" s="1"/>
  <c r="F361" i="1" s="1"/>
  <c r="G361" i="1" s="1"/>
  <c r="D356" i="1"/>
  <c r="E356" i="1" s="1"/>
  <c r="F356" i="1" s="1"/>
  <c r="G356" i="1" s="1"/>
  <c r="D326" i="1"/>
  <c r="E326" i="1"/>
  <c r="F326" i="1" s="1"/>
  <c r="G326" i="1" s="1"/>
  <c r="D321" i="1"/>
  <c r="E321" i="1"/>
  <c r="F321" i="1" s="1"/>
  <c r="G321" i="1" s="1"/>
  <c r="D291" i="1"/>
  <c r="E291" i="1"/>
  <c r="F291" i="1" s="1"/>
  <c r="D286" i="1"/>
  <c r="E286" i="1" s="1"/>
  <c r="F286" i="1" s="1"/>
  <c r="D256" i="1"/>
  <c r="E256" i="1" s="1"/>
  <c r="F256" i="1" s="1"/>
  <c r="G256" i="1" s="1"/>
  <c r="D251" i="1"/>
  <c r="E251" i="1" s="1"/>
  <c r="F251" i="1" s="1"/>
  <c r="G251" i="1" s="1"/>
  <c r="D221" i="1"/>
  <c r="E221" i="1" s="1"/>
  <c r="F221" i="1" s="1"/>
  <c r="G221" i="1" s="1"/>
  <c r="D216" i="1"/>
  <c r="E216" i="1" s="1"/>
  <c r="F216" i="1" s="1"/>
  <c r="G216" i="1" s="1"/>
  <c r="D186" i="1"/>
  <c r="E186" i="1" s="1"/>
  <c r="F186" i="1" s="1"/>
  <c r="G186" i="1" s="1"/>
  <c r="D181" i="1"/>
  <c r="E181" i="1" s="1"/>
  <c r="F181" i="1" s="1"/>
  <c r="G181" i="1" s="1"/>
  <c r="D151" i="1"/>
  <c r="E151" i="1" s="1"/>
  <c r="F151" i="1" s="1"/>
  <c r="G151" i="1" s="1"/>
  <c r="D146" i="1"/>
  <c r="E146" i="1" s="1"/>
  <c r="F146" i="1" s="1"/>
  <c r="G146" i="1" s="1"/>
  <c r="D117" i="1"/>
  <c r="E117" i="1" s="1"/>
  <c r="F117" i="1" s="1"/>
  <c r="G117" i="1" s="1"/>
  <c r="D112" i="1"/>
  <c r="E112" i="1" s="1"/>
  <c r="F112" i="1" s="1"/>
  <c r="G112" i="1" s="1"/>
  <c r="E1012" i="1"/>
  <c r="F1012" i="1" s="1"/>
  <c r="D979" i="1"/>
  <c r="E979" i="1" s="1"/>
  <c r="F979" i="1" s="1"/>
  <c r="D946" i="1"/>
  <c r="E946" i="1"/>
  <c r="F946" i="1" s="1"/>
  <c r="D913" i="1"/>
  <c r="E913" i="1" s="1"/>
  <c r="F913" i="1" s="1"/>
  <c r="D880" i="1"/>
  <c r="E880" i="1" s="1"/>
  <c r="F880" i="1" s="1"/>
  <c r="D847" i="1"/>
  <c r="E847" i="1" s="1"/>
  <c r="F847" i="1" s="1"/>
  <c r="D814" i="1"/>
  <c r="E814" i="1"/>
  <c r="F814" i="1" s="1"/>
  <c r="D781" i="1"/>
  <c r="E781" i="1" s="1"/>
  <c r="F781" i="1" s="1"/>
  <c r="D748" i="1"/>
  <c r="E748" i="1" s="1"/>
  <c r="F748" i="1" s="1"/>
  <c r="D715" i="1"/>
  <c r="E715" i="1" s="1"/>
  <c r="F715" i="1" s="1"/>
  <c r="D682" i="1"/>
  <c r="E682" i="1"/>
  <c r="F682" i="1" s="1"/>
  <c r="D649" i="1"/>
  <c r="E649" i="1" s="1"/>
  <c r="F649" i="1" s="1"/>
  <c r="D616" i="1"/>
  <c r="E616" i="1" s="1"/>
  <c r="F616" i="1" s="1"/>
  <c r="D583" i="1"/>
  <c r="E583" i="1" s="1"/>
  <c r="F583" i="1" s="1"/>
  <c r="D550" i="1"/>
  <c r="E550" i="1"/>
  <c r="F550" i="1" s="1"/>
  <c r="D517" i="1"/>
  <c r="E517" i="1" s="1"/>
  <c r="F517" i="1" s="1"/>
  <c r="D484" i="1"/>
  <c r="E484" i="1" s="1"/>
  <c r="F484" i="1" s="1"/>
  <c r="D451" i="1"/>
  <c r="E451" i="1" s="1"/>
  <c r="F451" i="1" s="1"/>
  <c r="D418" i="1"/>
  <c r="E418" i="1"/>
  <c r="F418" i="1" s="1"/>
  <c r="C35" i="1"/>
  <c r="B38" i="1"/>
  <c r="D37" i="1"/>
  <c r="D140" i="1"/>
  <c r="E140" i="1" s="1"/>
  <c r="F140" i="1" s="1"/>
  <c r="G140" i="1" s="1"/>
  <c r="D106" i="1"/>
  <c r="E106" i="1" s="1"/>
  <c r="F106" i="1" s="1"/>
  <c r="G106" i="1" s="1"/>
  <c r="D385" i="1"/>
  <c r="E385" i="1" s="1"/>
  <c r="F385" i="1" s="1"/>
  <c r="D350" i="1"/>
  <c r="E350" i="1" s="1"/>
  <c r="F350" i="1" s="1"/>
  <c r="G350" i="1" s="1"/>
  <c r="D315" i="1"/>
  <c r="E315" i="1" s="1"/>
  <c r="F315" i="1" s="1"/>
  <c r="G315" i="1" s="1"/>
  <c r="D280" i="1"/>
  <c r="E280" i="1" s="1"/>
  <c r="F280" i="1" s="1"/>
  <c r="G280" i="1" s="1"/>
  <c r="D245" i="1"/>
  <c r="E245" i="1" s="1"/>
  <c r="F245" i="1" s="1"/>
  <c r="G245" i="1" s="1"/>
  <c r="D210" i="1"/>
  <c r="E210" i="1" s="1"/>
  <c r="F210" i="1" s="1"/>
  <c r="G210" i="1" s="1"/>
  <c r="D175" i="1"/>
  <c r="E175" i="1" s="1"/>
  <c r="F175" i="1" s="1"/>
  <c r="G175" i="1" s="1"/>
  <c r="E1034" i="1"/>
  <c r="E902" i="1"/>
  <c r="E770" i="1"/>
  <c r="E638" i="1"/>
  <c r="E440" i="1"/>
  <c r="B24" i="6"/>
  <c r="F526" i="1"/>
  <c r="F543" i="1"/>
  <c r="E35" i="8" s="1"/>
  <c r="E460" i="1"/>
  <c r="F289" i="1"/>
  <c r="F308" i="1" s="1"/>
  <c r="E28" i="8" s="1"/>
  <c r="C26" i="6"/>
  <c r="C11" i="8"/>
  <c r="C6" i="6"/>
  <c r="D6" i="6" s="1"/>
  <c r="E6" i="6" s="1"/>
  <c r="C12" i="8"/>
  <c r="C8" i="8"/>
  <c r="B10" i="8"/>
  <c r="D10" i="8"/>
  <c r="C10" i="8"/>
  <c r="C6" i="8"/>
  <c r="C9" i="8"/>
  <c r="C22" i="6"/>
  <c r="D22" i="6" s="1"/>
  <c r="E22" i="6" s="1"/>
  <c r="C16" i="6"/>
  <c r="D16" i="6" s="1"/>
  <c r="E16" i="6" s="1"/>
  <c r="C13" i="8"/>
  <c r="D9" i="8"/>
  <c r="C33" i="6"/>
  <c r="D33" i="6"/>
  <c r="E33" i="6"/>
  <c r="E225" i="1"/>
  <c r="C22" i="8"/>
  <c r="F128" i="1"/>
  <c r="G128" i="1"/>
  <c r="G130" i="1" s="1"/>
  <c r="D115" i="1"/>
  <c r="E115" i="1"/>
  <c r="E149" i="1"/>
  <c r="F149" i="1"/>
  <c r="D149" i="1"/>
  <c r="E195" i="1"/>
  <c r="F195" i="1"/>
  <c r="G184" i="1"/>
  <c r="F184" i="1"/>
  <c r="G217" i="1"/>
  <c r="G219" i="1" s="1"/>
  <c r="D217" i="1"/>
  <c r="D219" i="1"/>
  <c r="E217" i="1"/>
  <c r="E219" i="1"/>
  <c r="F230" i="1" s="1"/>
  <c r="E324" i="1"/>
  <c r="D46" i="1"/>
  <c r="D823" i="1"/>
  <c r="D790" i="1"/>
  <c r="D807" i="1" s="1"/>
  <c r="C43" i="8" s="1"/>
  <c r="D559" i="1"/>
  <c r="D526" i="1"/>
  <c r="D543" i="1" s="1"/>
  <c r="C35" i="8" s="1"/>
  <c r="D289" i="1"/>
  <c r="D184" i="1"/>
  <c r="E922" i="1"/>
  <c r="E939" i="1"/>
  <c r="D47" i="8" s="1"/>
  <c r="E889" i="1"/>
  <c r="E559" i="1"/>
  <c r="E576" i="1"/>
  <c r="D36" i="8" s="1"/>
  <c r="E526" i="1"/>
  <c r="E543" i="1" s="1"/>
  <c r="D35" i="8" s="1"/>
  <c r="E394" i="1"/>
  <c r="E411" i="1"/>
  <c r="D31" i="8" s="1"/>
  <c r="F922" i="1"/>
  <c r="F757" i="1"/>
  <c r="F493" i="1"/>
  <c r="F510" i="1" s="1"/>
  <c r="E34" i="8" s="1"/>
  <c r="F339" i="1"/>
  <c r="D988" i="1"/>
  <c r="D856" i="1"/>
  <c r="D873" i="1" s="1"/>
  <c r="C45" i="8" s="1"/>
  <c r="D724" i="1"/>
  <c r="D741" i="1"/>
  <c r="C41" i="8" s="1"/>
  <c r="D592" i="1"/>
  <c r="D609" i="1" s="1"/>
  <c r="C37" i="8" s="1"/>
  <c r="D460" i="1"/>
  <c r="D477" i="1"/>
  <c r="C33" i="8" s="1"/>
  <c r="D324" i="1"/>
  <c r="D343" i="1"/>
  <c r="C29" i="8"/>
  <c r="E988" i="1"/>
  <c r="E1005" i="1"/>
  <c r="D49" i="8" s="1"/>
  <c r="E823" i="1"/>
  <c r="E840" i="1" s="1"/>
  <c r="D44" i="8" s="1"/>
  <c r="E691" i="1"/>
  <c r="E592" i="1"/>
  <c r="E609" i="1" s="1"/>
  <c r="D37" i="8" s="1"/>
  <c r="E427" i="1"/>
  <c r="E444" i="1"/>
  <c r="D32" i="8" s="1"/>
  <c r="E184" i="1"/>
  <c r="F559" i="1"/>
  <c r="F576" i="1"/>
  <c r="E36" i="8" s="1"/>
  <c r="F427" i="1"/>
  <c r="F444" i="1" s="1"/>
  <c r="E32" i="8" s="1"/>
  <c r="E473" i="1"/>
  <c r="E477" i="1"/>
  <c r="D33" i="8" s="1"/>
  <c r="G359" i="1"/>
  <c r="E906" i="1"/>
  <c r="D46" i="8" s="1"/>
  <c r="F955" i="1"/>
  <c r="F972" i="1" s="1"/>
  <c r="E48" i="8" s="1"/>
  <c r="F823" i="1"/>
  <c r="F840" i="1"/>
  <c r="E44" i="8" s="1"/>
  <c r="F790" i="1"/>
  <c r="F807" i="1" s="1"/>
  <c r="E43" i="8" s="1"/>
  <c r="F658" i="1"/>
  <c r="F675" i="1"/>
  <c r="E39" i="8" s="1"/>
  <c r="F625" i="1"/>
  <c r="F642" i="1" s="1"/>
  <c r="E38" i="8" s="1"/>
  <c r="D254" i="1"/>
  <c r="C28" i="8"/>
  <c r="E254" i="1"/>
  <c r="E265" i="1"/>
  <c r="F265" i="1" s="1"/>
  <c r="F1021" i="1"/>
  <c r="F1038" i="1" s="1"/>
  <c r="E50" i="8" s="1"/>
  <c r="F889" i="1"/>
  <c r="F906" i="1"/>
  <c r="E46" i="8" s="1"/>
  <c r="F724" i="1"/>
  <c r="F741" i="1" s="1"/>
  <c r="E41" i="8" s="1"/>
  <c r="D55" i="1"/>
  <c r="E55" i="1" s="1"/>
  <c r="E6" i="8"/>
  <c r="E10" i="8"/>
  <c r="E9" i="8"/>
  <c r="D1021" i="1"/>
  <c r="D757" i="1"/>
  <c r="D774" i="1" s="1"/>
  <c r="C42" i="8" s="1"/>
  <c r="D493" i="1"/>
  <c r="E1021" i="1"/>
  <c r="E1038" i="1" s="1"/>
  <c r="D50" i="8" s="1"/>
  <c r="E724" i="1"/>
  <c r="E493" i="1"/>
  <c r="E510" i="1" s="1"/>
  <c r="D34" i="8" s="1"/>
  <c r="F691" i="1"/>
  <c r="F708" i="1"/>
  <c r="E40" i="8" s="1"/>
  <c r="F460" i="1"/>
  <c r="F477" i="1" s="1"/>
  <c r="E33" i="8" s="1"/>
  <c r="D48" i="1"/>
  <c r="D43" i="1"/>
  <c r="E37" i="1"/>
  <c r="E48" i="1" s="1"/>
  <c r="D65" i="1"/>
  <c r="C21" i="8" s="1"/>
  <c r="F939" i="1"/>
  <c r="E47" i="8"/>
  <c r="D378" i="1"/>
  <c r="C30" i="8"/>
  <c r="E359" i="1"/>
  <c r="D658" i="1"/>
  <c r="D675" i="1" s="1"/>
  <c r="C39" i="8" s="1"/>
  <c r="E625" i="1"/>
  <c r="E642" i="1"/>
  <c r="D38" i="8" s="1"/>
  <c r="F592" i="1"/>
  <c r="F609" i="1" s="1"/>
  <c r="E37" i="8" s="1"/>
  <c r="F394" i="1"/>
  <c r="E704" i="1"/>
  <c r="E708" i="1" s="1"/>
  <c r="D40" i="8" s="1"/>
  <c r="G289" i="1"/>
  <c r="D691" i="1"/>
  <c r="D708" i="1"/>
  <c r="C40" i="8" s="1"/>
  <c r="E757" i="1"/>
  <c r="E774" i="1" s="1"/>
  <c r="D42" i="8" s="1"/>
  <c r="E658" i="1"/>
  <c r="D889" i="1"/>
  <c r="D906" i="1" s="1"/>
  <c r="C46" i="8" s="1"/>
  <c r="D427" i="1"/>
  <c r="E790" i="1"/>
  <c r="E807" i="1" s="1"/>
  <c r="D43" i="8" s="1"/>
  <c r="F856" i="1"/>
  <c r="F873" i="1"/>
  <c r="E45" i="8" s="1"/>
  <c r="E304" i="1"/>
  <c r="D444" i="1"/>
  <c r="C32" i="8" s="1"/>
  <c r="E675" i="1"/>
  <c r="D39" i="8" s="1"/>
  <c r="E228" i="1"/>
  <c r="E955" i="1"/>
  <c r="E972" i="1"/>
  <c r="D48" i="8" s="1"/>
  <c r="G308" i="1"/>
  <c r="F28" i="8" s="1"/>
  <c r="D234" i="1"/>
  <c r="G134" i="1" l="1"/>
  <c r="F23" i="8" s="1"/>
  <c r="F134" i="1"/>
  <c r="E23" i="8" s="1"/>
  <c r="F162" i="1"/>
  <c r="G162" i="1" s="1"/>
  <c r="G164" i="1" s="1"/>
  <c r="D19" i="6"/>
  <c r="D20" i="6"/>
  <c r="F267" i="1"/>
  <c r="F269" i="1" s="1"/>
  <c r="F273" i="1" s="1"/>
  <c r="E27" i="8" s="1"/>
  <c r="G378" i="1"/>
  <c r="F30" i="8" s="1"/>
  <c r="F95" i="1"/>
  <c r="E12" i="6"/>
  <c r="F378" i="1"/>
  <c r="E30" i="8" s="1"/>
  <c r="D7" i="8" s="1"/>
  <c r="F324" i="1"/>
  <c r="F343" i="1" s="1"/>
  <c r="E29" i="8" s="1"/>
  <c r="E11" i="8"/>
  <c r="E12" i="8"/>
  <c r="E8" i="8"/>
  <c r="B12" i="8"/>
  <c r="D12" i="8"/>
  <c r="D11" i="8"/>
  <c r="B8" i="8"/>
  <c r="D13" i="8"/>
  <c r="B9" i="8"/>
  <c r="C11" i="6"/>
  <c r="D8" i="8"/>
  <c r="B11" i="8"/>
  <c r="D11" i="6"/>
  <c r="B6" i="8"/>
  <c r="D6" i="8"/>
  <c r="B7" i="8"/>
  <c r="C20" i="6"/>
  <c r="D238" i="1"/>
  <c r="C26" i="8" s="1"/>
  <c r="D12" i="6"/>
  <c r="E7" i="8"/>
  <c r="E343" i="1"/>
  <c r="D29" i="8" s="1"/>
  <c r="C7" i="8" s="1"/>
  <c r="D269" i="1"/>
  <c r="D273" i="1" s="1"/>
  <c r="C27" i="8" s="1"/>
  <c r="E263" i="1"/>
  <c r="E269" i="1" s="1"/>
  <c r="E273" i="1" s="1"/>
  <c r="D27" i="8" s="1"/>
  <c r="E234" i="1"/>
  <c r="E238" i="1" s="1"/>
  <c r="D26" i="8" s="1"/>
  <c r="E13" i="6"/>
  <c r="G238" i="1"/>
  <c r="F26" i="8" s="1"/>
  <c r="F234" i="1"/>
  <c r="F238" i="1" s="1"/>
  <c r="E26" i="8" s="1"/>
  <c r="F199" i="1"/>
  <c r="F203" i="1" s="1"/>
  <c r="E25" i="8" s="1"/>
  <c r="B20" i="6"/>
  <c r="G203" i="1"/>
  <c r="F25" i="8" s="1"/>
  <c r="E203" i="1"/>
  <c r="D25" i="8" s="1"/>
  <c r="E193" i="1"/>
  <c r="E199" i="1" s="1"/>
  <c r="D199" i="1"/>
  <c r="D203" i="1" s="1"/>
  <c r="C25" i="8" s="1"/>
  <c r="E158" i="1"/>
  <c r="D164" i="1"/>
  <c r="G168" i="1"/>
  <c r="F24" i="8" s="1"/>
  <c r="D168" i="1"/>
  <c r="C24" i="8" s="1"/>
  <c r="E160" i="1"/>
  <c r="F160" i="1" s="1"/>
  <c r="F164" i="1" s="1"/>
  <c r="F168" i="1" s="1"/>
  <c r="E24" i="8" s="1"/>
  <c r="E130" i="1"/>
  <c r="E134" i="1" s="1"/>
  <c r="D23" i="8" s="1"/>
  <c r="B12" i="6"/>
  <c r="F99" i="1"/>
  <c r="E22" i="8" s="1"/>
  <c r="E95" i="1"/>
  <c r="E99" i="1" s="1"/>
  <c r="D22" i="8" s="1"/>
  <c r="G99" i="1"/>
  <c r="F22" i="8" s="1"/>
  <c r="B23" i="6"/>
  <c r="B29" i="6" s="1"/>
  <c r="G61" i="1"/>
  <c r="G65" i="1" s="1"/>
  <c r="F21" i="8" s="1"/>
  <c r="D21" i="8"/>
  <c r="C23" i="6"/>
  <c r="F57" i="1"/>
  <c r="D411" i="1"/>
  <c r="C31" i="8" s="1"/>
  <c r="B13" i="6"/>
  <c r="B14" i="6" s="1"/>
  <c r="E873" i="1"/>
  <c r="D45" i="8" s="1"/>
  <c r="C13" i="6"/>
  <c r="C14" i="6" s="1"/>
  <c r="D13" i="6"/>
  <c r="F1005" i="1"/>
  <c r="E49" i="8" s="1"/>
  <c r="F411" i="1"/>
  <c r="E31" i="8" s="1"/>
  <c r="D27" i="6"/>
  <c r="E43" i="1"/>
  <c r="F37" i="1"/>
  <c r="G267" i="1" l="1"/>
  <c r="G269" i="1" s="1"/>
  <c r="G273" i="1" s="1"/>
  <c r="F27" i="8" s="1"/>
  <c r="E5" i="8" s="1"/>
  <c r="C25" i="6"/>
  <c r="C29" i="6" s="1"/>
  <c r="C34" i="6" s="1"/>
  <c r="E164" i="1"/>
  <c r="E168" i="1" s="1"/>
  <c r="D24" i="8" s="1"/>
  <c r="E14" i="6"/>
  <c r="E27" i="6"/>
  <c r="E29" i="6" s="1"/>
  <c r="D14" i="6"/>
  <c r="B5" i="8"/>
  <c r="C5" i="8"/>
  <c r="F61" i="1"/>
  <c r="F65" i="1" s="1"/>
  <c r="E21" i="8" s="1"/>
  <c r="D5" i="8" s="1"/>
  <c r="D25" i="6"/>
  <c r="D29" i="6" s="1"/>
  <c r="G37" i="1"/>
  <c r="F43" i="1"/>
  <c r="F48" i="1"/>
  <c r="E34" i="6" l="1"/>
  <c r="G48" i="1"/>
  <c r="G43" i="1"/>
</calcChain>
</file>

<file path=xl/comments1.xml><?xml version="1.0" encoding="utf-8"?>
<comments xmlns="http://schemas.openxmlformats.org/spreadsheetml/2006/main">
  <authors>
    <author>kbarnard</author>
    <author>Anna Mikelsen Mills</author>
  </authors>
  <commentList>
    <comment ref="B29" authorId="0">
      <text>
        <r>
          <rPr>
            <b/>
            <sz val="9"/>
            <color indexed="81"/>
            <rFont val="Tahoma"/>
            <family val="2"/>
          </rPr>
          <t>kbarnard:</t>
        </r>
        <r>
          <rPr>
            <sz val="9"/>
            <color indexed="81"/>
            <rFont val="Tahoma"/>
            <family val="2"/>
          </rPr>
          <t xml:space="preserve">
Over-road formula to includes 2012 RECs carried to 2013 in amount of 953,701
</t>
        </r>
      </text>
    </comment>
    <comment ref="B34" authorId="1">
      <text>
        <r>
          <rPr>
            <sz val="11"/>
            <color indexed="81"/>
            <rFont val="Tahoma"/>
            <family val="2"/>
          </rPr>
          <t xml:space="preserve">Overroad formula- to include 2012 RECs applied to 2013 Reporting period in amount of 953,701 from various sources
</t>
        </r>
      </text>
    </comment>
  </commentList>
</comments>
</file>

<file path=xl/comments2.xml><?xml version="1.0" encoding="utf-8"?>
<comments xmlns="http://schemas.openxmlformats.org/spreadsheetml/2006/main">
  <authors>
    <author>kbarnard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2011 RECs retired for 2012 compliance</t>
        </r>
      </text>
    </comment>
  </commentList>
</comments>
</file>

<file path=xl/sharedStrings.xml><?xml version="1.0" encoding="utf-8"?>
<sst xmlns="http://schemas.openxmlformats.org/spreadsheetml/2006/main" count="848" uniqueCount="178">
  <si>
    <t>Eligible</t>
  </si>
  <si>
    <t>Not Eligible</t>
  </si>
  <si>
    <t>---</t>
  </si>
  <si>
    <t>Reporting Entity:</t>
  </si>
  <si>
    <t>Facility Name:</t>
  </si>
  <si>
    <t>Reporting Date:</t>
  </si>
  <si>
    <t>Distributed Generation Bonus</t>
  </si>
  <si>
    <t>Quantity Required for Compliance</t>
  </si>
  <si>
    <t>Start Year</t>
  </si>
  <si>
    <t>WA State RCW 19.285 Requirement</t>
  </si>
  <si>
    <t>Facility 11</t>
  </si>
  <si>
    <t>Facility 12</t>
  </si>
  <si>
    <t>Facility 13</t>
  </si>
  <si>
    <t>Facility 14</t>
  </si>
  <si>
    <t>Facility 15</t>
  </si>
  <si>
    <t>Facility 16</t>
  </si>
  <si>
    <t>Facility 17</t>
  </si>
  <si>
    <t>Facility 18</t>
  </si>
  <si>
    <t>Facility 19</t>
  </si>
  <si>
    <t>Facility 20</t>
  </si>
  <si>
    <t>Facility 21</t>
  </si>
  <si>
    <t>Facility 22</t>
  </si>
  <si>
    <t>Facility 23</t>
  </si>
  <si>
    <t>Facility 24</t>
  </si>
  <si>
    <t>Facility 25</t>
  </si>
  <si>
    <t>Facility 26</t>
  </si>
  <si>
    <t>Facility 27</t>
  </si>
  <si>
    <t>Facility 28</t>
  </si>
  <si>
    <t>Facility 29</t>
  </si>
  <si>
    <t>Facility 30</t>
  </si>
  <si>
    <t>Extra Apprenticeship Credit</t>
  </si>
  <si>
    <t>Delivered Load to Retail Customers (MWh)</t>
  </si>
  <si>
    <t>Adjustment for Events Beyond Control</t>
  </si>
  <si>
    <t>Facility WREGIS ID:</t>
  </si>
  <si>
    <t>Extra Apprenticeship Credit Eligibility:</t>
  </si>
  <si>
    <t>Distributed Generation Bonus Eligibility:</t>
  </si>
  <si>
    <t>Sales and Transfers</t>
  </si>
  <si>
    <t>Net Surplus Adjustments</t>
  </si>
  <si>
    <t>RCW 19.285 Compliance Need</t>
  </si>
  <si>
    <t>Eligible Quantity Acquired</t>
  </si>
  <si>
    <t>Percent of Qualifying MWh Allocated to WA</t>
  </si>
  <si>
    <t>MWh Allocated to WA Compliance</t>
  </si>
  <si>
    <t>Eligible MWh Available for RCW 19.285 Compliance</t>
  </si>
  <si>
    <t>Bonus Incentives Transferred</t>
  </si>
  <si>
    <t>Total Quantity Available for RCW 19.285 Compliance</t>
  </si>
  <si>
    <t>Percent of MWh Qualifying Under RCW 19.285</t>
  </si>
  <si>
    <t>Contribution to RCW 19.285 Compliance</t>
  </si>
  <si>
    <t>RCW 19.285 Compliance Surplus / (Deficit)</t>
  </si>
  <si>
    <t>Extra Apprenticeship Labor Bonus</t>
  </si>
  <si>
    <t>Bonus Incentive Eligibility</t>
  </si>
  <si>
    <t>REC Sales / Transfers</t>
  </si>
  <si>
    <t>Qualifying MWh Allocated to WA</t>
  </si>
  <si>
    <t>Checklist Item</t>
  </si>
  <si>
    <t>Cell/Row Description</t>
  </si>
  <si>
    <t>Units</t>
  </si>
  <si>
    <t>Cell/Row</t>
  </si>
  <si>
    <t>Comments</t>
  </si>
  <si>
    <t>Text</t>
  </si>
  <si>
    <t>Year</t>
  </si>
  <si>
    <t>Reporting Entity</t>
  </si>
  <si>
    <t>Reporting Date</t>
  </si>
  <si>
    <t>Delivered Load to Retail Customers</t>
  </si>
  <si>
    <t>MWh</t>
  </si>
  <si>
    <t>Enter the name of the reporting entity</t>
  </si>
  <si>
    <t xml:space="preserve">Enter the MWh delivered to customers </t>
  </si>
  <si>
    <t>Enter "X" When Complete</t>
  </si>
  <si>
    <t>Enter the date the report is submitted</t>
  </si>
  <si>
    <t>Quantity of RECs Sold</t>
  </si>
  <si>
    <t>Facility Name</t>
  </si>
  <si>
    <t>B2:B31</t>
  </si>
  <si>
    <t>Enter the name of the qualifying facility or contract</t>
  </si>
  <si>
    <t>WREGIS ID</t>
  </si>
  <si>
    <t>C2:C31</t>
  </si>
  <si>
    <t>Enter the WREGIS ID for the qualifying facility</t>
  </si>
  <si>
    <t>Extra Apprenticeship Credit Eligibility</t>
  </si>
  <si>
    <t>Toggle</t>
  </si>
  <si>
    <t>D2:D31</t>
  </si>
  <si>
    <t>E2:E31</t>
  </si>
  <si>
    <t>For facilities that qualify for extra apprenticeship credits select "Eligible". Select "Not Eligible for non-qualifying facilities.</t>
  </si>
  <si>
    <t>For facilities that qualify for distributed generation select "Eligible". Select "Not Eligible for non-qualifying facilities.</t>
  </si>
  <si>
    <t>Total MWh Produced from Facility</t>
  </si>
  <si>
    <t>Number</t>
  </si>
  <si>
    <t>Percent of MWh Qualifying</t>
  </si>
  <si>
    <t>D39:F39</t>
  </si>
  <si>
    <t>Quantity of RECs from MWh Sold</t>
  </si>
  <si>
    <t>%</t>
  </si>
  <si>
    <t>Percent of Qualifying MWh Allocated to WA State Compliance</t>
  </si>
  <si>
    <t>D51:F51</t>
  </si>
  <si>
    <t>2011 Surplus Applied to 2012</t>
  </si>
  <si>
    <t>2012 Surplus Applied to 2011</t>
  </si>
  <si>
    <t>2012 Surplus Applied to 2013</t>
  </si>
  <si>
    <t>2013 Surplus Applied to 2012</t>
  </si>
  <si>
    <t>Enter the amount of RECs procured in 2011 used for compliance in 2012</t>
  </si>
  <si>
    <t>Enter the amount of RECs procured in 2012 used for compliance in 2011</t>
  </si>
  <si>
    <t>Enter the amount of RECs procured in 2012 used for compliance in 2013</t>
  </si>
  <si>
    <t>Enter the amount of RECs procured in 2013 used for compliance in 2012</t>
  </si>
  <si>
    <t>Distributed Generation Eligibility</t>
  </si>
  <si>
    <t>Enter the annual amount of transferred RECs procured from bonus incentives</t>
  </si>
  <si>
    <t>Enter the percent of qualifying MWh used for compliance with RCW 19.285. Used for facilities that are utilized for RPS compliance in two or more states.</t>
  </si>
  <si>
    <t>Enter the percent of MWh produced that are eligible for meeting RCW 19.285</t>
  </si>
  <si>
    <t>Enter the annual MWh output from the qualifying facility</t>
  </si>
  <si>
    <t>"Facility Detail" Worksheet</t>
  </si>
  <si>
    <t>General Instructions:</t>
  </si>
  <si>
    <t>White shading indicate formulated cells</t>
  </si>
  <si>
    <t>Yellow shading indicate cells where inputs are entered</t>
  </si>
  <si>
    <t>Green shading indicate cells with dropdown lists</t>
  </si>
  <si>
    <t>Blue shading indicates summary calculations</t>
  </si>
  <si>
    <t>Grey shading indicates cells where information is not required</t>
  </si>
  <si>
    <t>Enter the annual amount of RECs sold.  For Multi-Jurisdictional Utilities, enter in annual WA allocated amount of RECs sold.</t>
  </si>
  <si>
    <t>Bonus Incentives Not Realized</t>
  </si>
  <si>
    <t>Total Sold / Transferred / Unrealized</t>
  </si>
  <si>
    <t>D40:F40</t>
  </si>
  <si>
    <t>D41:F41</t>
  </si>
  <si>
    <t>D52:F52</t>
  </si>
  <si>
    <t>E58</t>
  </si>
  <si>
    <t>Enter the annual MWh not produced due to events beyond control as outlined in RCW 19.285.040 (2)(i)</t>
  </si>
  <si>
    <t>Enter the annual number of bonus incentives that were not realized</t>
  </si>
  <si>
    <t>B2</t>
  </si>
  <si>
    <t>B4</t>
  </si>
  <si>
    <t>B7:E7</t>
  </si>
  <si>
    <t>Adjustments</t>
  </si>
  <si>
    <t>D50:F50</t>
  </si>
  <si>
    <t>D56</t>
  </si>
  <si>
    <t>E57</t>
  </si>
  <si>
    <t>F59</t>
  </si>
  <si>
    <t>D62:F62</t>
  </si>
  <si>
    <t>Facility Types</t>
  </si>
  <si>
    <t>Wind</t>
  </si>
  <si>
    <t>Solar</t>
  </si>
  <si>
    <t>Geothermal</t>
  </si>
  <si>
    <t>Landfill Gas</t>
  </si>
  <si>
    <t>Wave, Ocean, Tidal</t>
  </si>
  <si>
    <t>Biomass</t>
  </si>
  <si>
    <t>Sewage Treatment Gas</t>
  </si>
  <si>
    <t>Water (Incremental Hydro)</t>
  </si>
  <si>
    <t>Facility Type</t>
  </si>
  <si>
    <t>F2:F31</t>
  </si>
  <si>
    <t>Select the generation type for the qualifying facility</t>
  </si>
  <si>
    <t>Compliance Contribution by Generation Type</t>
  </si>
  <si>
    <t>Non REC Eligible Generation</t>
  </si>
  <si>
    <t>Biodiesel Fuel</t>
  </si>
  <si>
    <t>Total Quantity from Non REC Eligible Generation</t>
  </si>
  <si>
    <t>Quantity from Non REC Eligible Generation</t>
  </si>
  <si>
    <t>"Compliance Summary" Worksheet</t>
  </si>
  <si>
    <t>Instructions in this section identify the input locations for the 1st facility found in the "Facility Detail" worksheet.  Inputs for facilities 2 through 30, also found in the "Facility Detail" worksheet, are identical to facility 1.</t>
  </si>
  <si>
    <t>Online Date:</t>
  </si>
  <si>
    <t>In both the "Compliance Summary" and "Facility Detail" worksheets, utilities may need to protect commercially sensitive information by use of the CONFIDENTIAL designation.</t>
  </si>
  <si>
    <t>Wild Horse</t>
  </si>
  <si>
    <t>Hopkins Ridge</t>
  </si>
  <si>
    <t>Klondike III</t>
  </si>
  <si>
    <t>W183</t>
  </si>
  <si>
    <t>W184</t>
  </si>
  <si>
    <t>W237</t>
  </si>
  <si>
    <t>Wild Horse Phase II</t>
  </si>
  <si>
    <t>Hopkins Ridge Phase II</t>
  </si>
  <si>
    <t>W1364</t>
  </si>
  <si>
    <t>W1382</t>
  </si>
  <si>
    <t>W2669</t>
  </si>
  <si>
    <t>W2670</t>
  </si>
  <si>
    <t>Lower Snake River - Dodge Junction</t>
  </si>
  <si>
    <t>Lower Snake River - Phalen Gulch</t>
  </si>
  <si>
    <t>Wanapum Fish Bypass</t>
  </si>
  <si>
    <t>Baker River Project</t>
  </si>
  <si>
    <t>Snoqualmie Falls Project</t>
  </si>
  <si>
    <t>X</t>
  </si>
  <si>
    <t>Not Available</t>
  </si>
  <si>
    <t>Not Applicable</t>
  </si>
  <si>
    <t>Attachment 3</t>
  </si>
  <si>
    <t>May be used for 2016 RPS Compliance</t>
  </si>
  <si>
    <t>Instructions in the section are for the cells B2:F31.  Each row represents a different facility.  FIRST UPDATE cell B1053 For Start Year</t>
  </si>
  <si>
    <t>Actual 2014 Retirement</t>
  </si>
  <si>
    <t>May be used for Target Year 2016 Compliance</t>
  </si>
  <si>
    <t>Use of Wanapum Fish  Bypass for 2016 RPS Compliance will be dependent upon Grant County filing WREGIS registration.   To-date Grant County has not filed Wanapum in WREGIS</t>
  </si>
  <si>
    <t>Baker estimated RPS Eligible generation based on Incremental Hydro Calculation Method 2.   Baker Project still pending completion of WREGIS Registration</t>
  </si>
  <si>
    <t>Snoqualmie Falls Project estimated RPS Eligible generation based on Incremental Hydro Calculation Method 2.  Snoqualmie Falls Project still pending completion of WREGIS Registration</t>
  </si>
  <si>
    <t>* Any surplus shown in 2014 or 2015 may be sold or used for compliance in subsequent years.</t>
  </si>
  <si>
    <t>2015 Surplus Applied to 2016</t>
  </si>
  <si>
    <t>2016 Surplus Applied to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</si>
</sst>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0.000000"/>
    <numFmt numFmtId="167" formatCode="[$-409]d\-mmm\-yy;@"/>
    <numFmt numFmtId="168" formatCode="0.0%"/>
  </numFmts>
  <fonts count="23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8"/>
      <name val="Arial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b/>
      <u/>
      <sz val="11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6" fontId="1" fillId="0" borderId="0">
      <alignment horizontal="left" wrapText="1"/>
    </xf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2" borderId="1" xfId="1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0" fontId="3" fillId="0" borderId="0" xfId="0" applyFont="1"/>
    <xf numFmtId="164" fontId="3" fillId="0" borderId="0" xfId="1" applyNumberFormat="1" applyFont="1"/>
    <xf numFmtId="0" fontId="2" fillId="0" borderId="4" xfId="0" applyFont="1" applyBorder="1"/>
    <xf numFmtId="0" fontId="4" fillId="0" borderId="0" xfId="0" applyFont="1"/>
    <xf numFmtId="164" fontId="2" fillId="2" borderId="5" xfId="1" applyNumberFormat="1" applyFont="1" applyFill="1" applyBorder="1"/>
    <xf numFmtId="164" fontId="2" fillId="2" borderId="2" xfId="1" applyNumberFormat="1" applyFont="1" applyFill="1" applyBorder="1" applyAlignment="1">
      <alignment horizontal="center"/>
    </xf>
    <xf numFmtId="164" fontId="2" fillId="0" borderId="2" xfId="1" applyNumberFormat="1" applyFont="1" applyBorder="1"/>
    <xf numFmtId="164" fontId="2" fillId="0" borderId="3" xfId="1" applyNumberFormat="1" applyFont="1" applyBorder="1"/>
    <xf numFmtId="0" fontId="6" fillId="0" borderId="0" xfId="0" applyFont="1"/>
    <xf numFmtId="164" fontId="2" fillId="0" borderId="0" xfId="1" applyNumberFormat="1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quotePrefix="1" applyFont="1" applyFill="1" applyBorder="1"/>
    <xf numFmtId="164" fontId="3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2" fillId="0" borderId="0" xfId="5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1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4" fontId="3" fillId="0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164" fontId="2" fillId="0" borderId="0" xfId="1" applyNumberFormat="1" applyFont="1" applyBorder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2" fillId="4" borderId="0" xfId="1" applyNumberFormat="1" applyFont="1" applyFill="1" applyBorder="1"/>
    <xf numFmtId="164" fontId="3" fillId="4" borderId="13" xfId="1" applyNumberFormat="1" applyFont="1" applyFill="1" applyBorder="1"/>
    <xf numFmtId="164" fontId="2" fillId="5" borderId="0" xfId="1" applyNumberFormat="1" applyFont="1" applyFill="1" applyBorder="1"/>
    <xf numFmtId="164" fontId="3" fillId="5" borderId="13" xfId="1" applyNumberFormat="1" applyFont="1" applyFill="1" applyBorder="1"/>
    <xf numFmtId="164" fontId="3" fillId="0" borderId="13" xfId="1" applyNumberFormat="1" applyFont="1" applyBorder="1"/>
    <xf numFmtId="0" fontId="4" fillId="0" borderId="0" xfId="0" applyFont="1" applyBorder="1"/>
    <xf numFmtId="0" fontId="6" fillId="0" borderId="7" xfId="0" applyFont="1" applyFill="1" applyBorder="1" applyAlignment="1">
      <alignment horizontal="centerContinuous"/>
    </xf>
    <xf numFmtId="0" fontId="6" fillId="0" borderId="14" xfId="0" applyFont="1" applyFill="1" applyBorder="1" applyAlignment="1">
      <alignment horizontal="centerContinuous"/>
    </xf>
    <xf numFmtId="0" fontId="4" fillId="0" borderId="0" xfId="0" applyFont="1" applyFill="1" applyBorder="1"/>
    <xf numFmtId="164" fontId="7" fillId="6" borderId="15" xfId="1" applyNumberFormat="1" applyFont="1" applyFill="1" applyBorder="1"/>
    <xf numFmtId="164" fontId="7" fillId="6" borderId="16" xfId="1" applyNumberFormat="1" applyFont="1" applyFill="1" applyBorder="1"/>
    <xf numFmtId="164" fontId="7" fillId="6" borderId="17" xfId="1" applyNumberFormat="1" applyFont="1" applyFill="1" applyBorder="1"/>
    <xf numFmtId="43" fontId="2" fillId="0" borderId="0" xfId="1" applyFont="1"/>
    <xf numFmtId="43" fontId="2" fillId="0" borderId="0" xfId="5" applyNumberFormat="1" applyFont="1" applyFill="1" applyBorder="1" applyAlignment="1">
      <alignment horizontal="center"/>
    </xf>
    <xf numFmtId="164" fontId="3" fillId="5" borderId="0" xfId="1" applyNumberFormat="1" applyFont="1" applyFill="1" applyBorder="1"/>
    <xf numFmtId="164" fontId="2" fillId="2" borderId="18" xfId="1" applyNumberFormat="1" applyFont="1" applyFill="1" applyBorder="1"/>
    <xf numFmtId="164" fontId="2" fillId="0" borderId="19" xfId="1" applyNumberFormat="1" applyFont="1" applyFill="1" applyBorder="1"/>
    <xf numFmtId="9" fontId="2" fillId="2" borderId="11" xfId="5" applyFont="1" applyFill="1" applyBorder="1" applyAlignment="1">
      <alignment horizontal="right"/>
    </xf>
    <xf numFmtId="9" fontId="2" fillId="2" borderId="12" xfId="5" applyFont="1" applyFill="1" applyBorder="1"/>
    <xf numFmtId="9" fontId="2" fillId="2" borderId="18" xfId="5" applyFont="1" applyFill="1" applyBorder="1"/>
    <xf numFmtId="164" fontId="2" fillId="0" borderId="1" xfId="1" applyNumberFormat="1" applyFont="1" applyFill="1" applyBorder="1"/>
    <xf numFmtId="164" fontId="2" fillId="0" borderId="11" xfId="1" applyNumberFormat="1" applyFont="1" applyFill="1" applyBorder="1"/>
    <xf numFmtId="164" fontId="2" fillId="0" borderId="12" xfId="1" applyNumberFormat="1" applyFont="1" applyBorder="1"/>
    <xf numFmtId="164" fontId="2" fillId="0" borderId="18" xfId="1" applyNumberFormat="1" applyFont="1" applyBorder="1"/>
    <xf numFmtId="164" fontId="2" fillId="2" borderId="20" xfId="1" applyNumberFormat="1" applyFont="1" applyFill="1" applyBorder="1"/>
    <xf numFmtId="9" fontId="2" fillId="2" borderId="19" xfId="5" applyFont="1" applyFill="1" applyBorder="1" applyAlignment="1">
      <alignment horizontal="right"/>
    </xf>
    <xf numFmtId="9" fontId="2" fillId="2" borderId="20" xfId="5" applyFont="1" applyFill="1" applyBorder="1"/>
    <xf numFmtId="9" fontId="2" fillId="2" borderId="21" xfId="5" applyFont="1" applyFill="1" applyBorder="1"/>
    <xf numFmtId="164" fontId="2" fillId="2" borderId="11" xfId="1" applyNumberFormat="1" applyFont="1" applyFill="1" applyBorder="1" applyAlignment="1"/>
    <xf numFmtId="164" fontId="2" fillId="2" borderId="12" xfId="1" applyNumberFormat="1" applyFont="1" applyFill="1" applyBorder="1" applyAlignment="1"/>
    <xf numFmtId="164" fontId="2" fillId="2" borderId="18" xfId="1" applyNumberFormat="1" applyFont="1" applyFill="1" applyBorder="1" applyAlignment="1"/>
    <xf numFmtId="164" fontId="2" fillId="0" borderId="2" xfId="1" applyNumberFormat="1" applyFont="1" applyFill="1" applyBorder="1"/>
    <xf numFmtId="164" fontId="2" fillId="0" borderId="22" xfId="1" applyNumberFormat="1" applyFont="1" applyFill="1" applyBorder="1"/>
    <xf numFmtId="164" fontId="2" fillId="0" borderId="12" xfId="1" applyNumberFormat="1" applyFont="1" applyFill="1" applyBorder="1"/>
    <xf numFmtId="164" fontId="2" fillId="7" borderId="3" xfId="1" applyNumberFormat="1" applyFont="1" applyFill="1" applyBorder="1"/>
    <xf numFmtId="164" fontId="2" fillId="7" borderId="21" xfId="1" applyNumberFormat="1" applyFont="1" applyFill="1" applyBorder="1"/>
    <xf numFmtId="164" fontId="2" fillId="7" borderId="10" xfId="1" applyNumberFormat="1" applyFont="1" applyFill="1" applyBorder="1"/>
    <xf numFmtId="164" fontId="2" fillId="7" borderId="11" xfId="1" applyNumberFormat="1" applyFont="1" applyFill="1" applyBorder="1"/>
    <xf numFmtId="0" fontId="7" fillId="0" borderId="0" xfId="0" applyFont="1" applyAlignment="1">
      <alignment horizontal="left" vertical="center" wrapText="1"/>
    </xf>
    <xf numFmtId="164" fontId="7" fillId="6" borderId="16" xfId="1" applyNumberFormat="1" applyFont="1" applyFill="1" applyBorder="1" applyAlignment="1">
      <alignment horizontal="center" vertical="center"/>
    </xf>
    <xf numFmtId="164" fontId="7" fillId="6" borderId="17" xfId="1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center" vertical="center"/>
    </xf>
    <xf numFmtId="164" fontId="2" fillId="0" borderId="18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/>
    <xf numFmtId="0" fontId="2" fillId="0" borderId="23" xfId="0" applyFont="1" applyBorder="1"/>
    <xf numFmtId="164" fontId="2" fillId="0" borderId="24" xfId="1" applyNumberFormat="1" applyFont="1" applyBorder="1"/>
    <xf numFmtId="0" fontId="3" fillId="0" borderId="0" xfId="0" applyFont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23" xfId="0" applyBorder="1" applyAlignment="1"/>
    <xf numFmtId="0" fontId="2" fillId="0" borderId="23" xfId="0" applyFont="1" applyBorder="1" applyAlignment="1">
      <alignment horizontal="left" indent="2"/>
    </xf>
    <xf numFmtId="0" fontId="2" fillId="0" borderId="23" xfId="0" applyFont="1" applyBorder="1" applyAlignment="1">
      <alignment horizontal="left" vertical="center" wrapText="1" indent="2" shrinkToFit="1"/>
    </xf>
    <xf numFmtId="0" fontId="8" fillId="0" borderId="0" xfId="0" applyFont="1"/>
    <xf numFmtId="166" fontId="7" fillId="6" borderId="7" xfId="4" applyFont="1" applyFill="1" applyBorder="1" applyAlignment="1">
      <alignment horizontal="center" vertical="center" wrapText="1"/>
    </xf>
    <xf numFmtId="166" fontId="2" fillId="0" borderId="7" xfId="4" applyFont="1" applyBorder="1" applyAlignment="1">
      <alignment vertical="center" wrapText="1"/>
    </xf>
    <xf numFmtId="1" fontId="2" fillId="0" borderId="7" xfId="4" applyNumberFormat="1" applyFont="1" applyBorder="1" applyAlignment="1">
      <alignment horizontal="center" vertical="center" wrapText="1"/>
    </xf>
    <xf numFmtId="166" fontId="2" fillId="0" borderId="7" xfId="4" applyFont="1" applyBorder="1" applyAlignment="1">
      <alignment horizontal="center" vertical="center" wrapText="1"/>
    </xf>
    <xf numFmtId="166" fontId="2" fillId="0" borderId="7" xfId="4" applyFont="1" applyFill="1" applyBorder="1" applyAlignment="1">
      <alignment horizontal="center" vertical="center" wrapText="1"/>
    </xf>
    <xf numFmtId="0" fontId="0" fillId="0" borderId="0" xfId="0" applyBorder="1" applyAlignment="1"/>
    <xf numFmtId="164" fontId="2" fillId="2" borderId="1" xfId="1" applyNumberFormat="1" applyFont="1" applyFill="1" applyBorder="1" applyAlignment="1"/>
    <xf numFmtId="164" fontId="2" fillId="2" borderId="2" xfId="1" applyNumberFormat="1" applyFont="1" applyFill="1" applyBorder="1" applyAlignment="1"/>
    <xf numFmtId="164" fontId="2" fillId="2" borderId="3" xfId="1" applyNumberFormat="1" applyFont="1" applyFill="1" applyBorder="1" applyAlignment="1"/>
    <xf numFmtId="164" fontId="2" fillId="2" borderId="10" xfId="1" applyNumberFormat="1" applyFont="1" applyFill="1" applyBorder="1" applyAlignment="1"/>
    <xf numFmtId="164" fontId="2" fillId="2" borderId="5" xfId="1" applyNumberFormat="1" applyFont="1" applyFill="1" applyBorder="1" applyAlignment="1"/>
    <xf numFmtId="164" fontId="2" fillId="2" borderId="22" xfId="1" applyNumberFormat="1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indent="2" shrinkToFit="1"/>
    </xf>
    <xf numFmtId="164" fontId="2" fillId="0" borderId="20" xfId="1" applyNumberFormat="1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center" vertical="center"/>
    </xf>
    <xf numFmtId="166" fontId="2" fillId="0" borderId="7" xfId="4" applyFont="1" applyFill="1" applyBorder="1" applyAlignment="1">
      <alignment vertical="center" wrapText="1"/>
    </xf>
    <xf numFmtId="9" fontId="2" fillId="0" borderId="12" xfId="5" applyFont="1" applyBorder="1" applyAlignment="1">
      <alignment horizontal="center"/>
    </xf>
    <xf numFmtId="9" fontId="2" fillId="0" borderId="18" xfId="5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164" fontId="2" fillId="0" borderId="13" xfId="1" applyNumberFormat="1" applyFont="1" applyFill="1" applyBorder="1" applyAlignment="1">
      <alignment horizontal="center"/>
    </xf>
    <xf numFmtId="164" fontId="2" fillId="2" borderId="15" xfId="1" applyNumberFormat="1" applyFont="1" applyFill="1" applyBorder="1"/>
    <xf numFmtId="164" fontId="2" fillId="2" borderId="16" xfId="1" applyNumberFormat="1" applyFont="1" applyFill="1" applyBorder="1"/>
    <xf numFmtId="164" fontId="2" fillId="2" borderId="17" xfId="1" applyNumberFormat="1" applyFont="1" applyFill="1" applyBorder="1"/>
    <xf numFmtId="164" fontId="2" fillId="0" borderId="16" xfId="1" applyNumberFormat="1" applyFont="1" applyBorder="1"/>
    <xf numFmtId="164" fontId="2" fillId="0" borderId="17" xfId="1" applyNumberFormat="1" applyFont="1" applyBorder="1"/>
    <xf numFmtId="0" fontId="2" fillId="0" borderId="0" xfId="0" applyFont="1" applyBorder="1" applyAlignment="1">
      <alignment horizontal="left" indent="2"/>
    </xf>
    <xf numFmtId="0" fontId="3" fillId="0" borderId="0" xfId="0" applyFont="1" applyFill="1" applyBorder="1" applyAlignment="1">
      <alignment horizontal="left" indent="2"/>
    </xf>
    <xf numFmtId="0" fontId="2" fillId="2" borderId="9" xfId="0" applyFont="1" applyFill="1" applyBorder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6" xfId="0" applyFont="1" applyBorder="1"/>
    <xf numFmtId="164" fontId="18" fillId="0" borderId="1" xfId="1" applyNumberFormat="1" applyFont="1" applyBorder="1"/>
    <xf numFmtId="164" fontId="18" fillId="0" borderId="2" xfId="1" applyNumberFormat="1" applyFont="1" applyBorder="1"/>
    <xf numFmtId="164" fontId="18" fillId="0" borderId="3" xfId="1" applyNumberFormat="1" applyFont="1" applyBorder="1"/>
    <xf numFmtId="0" fontId="18" fillId="0" borderId="8" xfId="0" applyFont="1" applyBorder="1"/>
    <xf numFmtId="164" fontId="18" fillId="0" borderId="10" xfId="1" applyNumberFormat="1" applyFont="1" applyBorder="1"/>
    <xf numFmtId="164" fontId="18" fillId="0" borderId="5" xfId="1" applyNumberFormat="1" applyFont="1" applyBorder="1"/>
    <xf numFmtId="164" fontId="18" fillId="0" borderId="22" xfId="1" applyNumberFormat="1" applyFont="1" applyBorder="1"/>
    <xf numFmtId="0" fontId="18" fillId="0" borderId="9" xfId="0" applyFont="1" applyBorder="1"/>
    <xf numFmtId="164" fontId="18" fillId="0" borderId="11" xfId="1" applyNumberFormat="1" applyFont="1" applyBorder="1"/>
    <xf numFmtId="164" fontId="18" fillId="0" borderId="12" xfId="1" applyNumberFormat="1" applyFont="1" applyBorder="1"/>
    <xf numFmtId="164" fontId="18" fillId="0" borderId="18" xfId="1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164" fontId="21" fillId="0" borderId="0" xfId="1" applyNumberFormat="1" applyFont="1"/>
    <xf numFmtId="166" fontId="2" fillId="0" borderId="13" xfId="4" applyFont="1" applyBorder="1" applyAlignment="1">
      <alignment horizontal="center" vertical="center" wrapText="1"/>
    </xf>
    <xf numFmtId="1" fontId="2" fillId="0" borderId="13" xfId="4" applyNumberFormat="1" applyFont="1" applyBorder="1" applyAlignment="1">
      <alignment horizontal="center" vertical="center" wrapText="1"/>
    </xf>
    <xf numFmtId="166" fontId="2" fillId="0" borderId="13" xfId="4" applyFont="1" applyBorder="1" applyAlignment="1">
      <alignment vertical="center" wrapText="1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67" fontId="2" fillId="2" borderId="3" xfId="0" applyNumberFormat="1" applyFont="1" applyFill="1" applyBorder="1" applyAlignment="1">
      <alignment horizontal="center"/>
    </xf>
    <xf numFmtId="167" fontId="2" fillId="2" borderId="22" xfId="0" applyNumberFormat="1" applyFont="1" applyFill="1" applyBorder="1" applyAlignment="1">
      <alignment horizontal="center"/>
    </xf>
    <xf numFmtId="167" fontId="2" fillId="2" borderId="18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9" fillId="0" borderId="0" xfId="3" applyFont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164" fontId="2" fillId="2" borderId="25" xfId="1" applyNumberFormat="1" applyFont="1" applyFill="1" applyBorder="1"/>
    <xf numFmtId="9" fontId="2" fillId="2" borderId="27" xfId="5" applyFont="1" applyFill="1" applyBorder="1"/>
    <xf numFmtId="164" fontId="2" fillId="0" borderId="25" xfId="1" applyNumberFormat="1" applyFont="1" applyBorder="1"/>
    <xf numFmtId="164" fontId="2" fillId="0" borderId="27" xfId="1" applyNumberFormat="1" applyFont="1" applyBorder="1"/>
    <xf numFmtId="164" fontId="2" fillId="2" borderId="25" xfId="1" applyNumberFormat="1" applyFont="1" applyFill="1" applyBorder="1" applyAlignment="1"/>
    <xf numFmtId="164" fontId="2" fillId="2" borderId="26" xfId="1" applyNumberFormat="1" applyFont="1" applyFill="1" applyBorder="1" applyAlignment="1"/>
    <xf numFmtId="164" fontId="2" fillId="2" borderId="27" xfId="1" applyNumberFormat="1" applyFont="1" applyFill="1" applyBorder="1" applyAlignment="1"/>
    <xf numFmtId="164" fontId="2" fillId="0" borderId="26" xfId="1" applyNumberFormat="1" applyFont="1" applyFill="1" applyBorder="1"/>
    <xf numFmtId="164" fontId="2" fillId="2" borderId="28" xfId="1" applyNumberFormat="1" applyFont="1" applyFill="1" applyBorder="1"/>
    <xf numFmtId="164" fontId="7" fillId="6" borderId="28" xfId="1" applyNumberFormat="1" applyFont="1" applyFill="1" applyBorder="1"/>
    <xf numFmtId="164" fontId="2" fillId="8" borderId="5" xfId="1" applyNumberFormat="1" applyFont="1" applyFill="1" applyBorder="1"/>
    <xf numFmtId="164" fontId="2" fillId="8" borderId="10" xfId="1" applyNumberFormat="1" applyFont="1" applyFill="1" applyBorder="1"/>
    <xf numFmtId="164" fontId="2" fillId="8" borderId="11" xfId="1" applyNumberFormat="1" applyFont="1" applyFill="1" applyBorder="1"/>
    <xf numFmtId="164" fontId="2" fillId="8" borderId="12" xfId="1" applyNumberFormat="1" applyFont="1" applyFill="1" applyBorder="1"/>
    <xf numFmtId="164" fontId="2" fillId="8" borderId="2" xfId="1" applyNumberFormat="1" applyFont="1" applyFill="1" applyBorder="1"/>
    <xf numFmtId="164" fontId="2" fillId="8" borderId="3" xfId="1" applyNumberFormat="1" applyFont="1" applyFill="1" applyBorder="1"/>
    <xf numFmtId="164" fontId="2" fillId="8" borderId="22" xfId="1" applyNumberFormat="1" applyFont="1" applyFill="1" applyBorder="1"/>
    <xf numFmtId="9" fontId="2" fillId="0" borderId="27" xfId="5" applyFont="1" applyBorder="1" applyAlignment="1">
      <alignment horizontal="center"/>
    </xf>
    <xf numFmtId="164" fontId="2" fillId="0" borderId="29" xfId="1" applyNumberFormat="1" applyFont="1" applyFill="1" applyBorder="1" applyAlignment="1">
      <alignment horizontal="center" vertical="center"/>
    </xf>
    <xf numFmtId="164" fontId="2" fillId="0" borderId="27" xfId="1" applyNumberFormat="1" applyFont="1" applyFill="1" applyBorder="1" applyAlignment="1">
      <alignment horizontal="center" vertical="center"/>
    </xf>
    <xf numFmtId="164" fontId="2" fillId="0" borderId="28" xfId="1" applyNumberFormat="1" applyFont="1" applyBorder="1"/>
    <xf numFmtId="164" fontId="7" fillId="6" borderId="28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/>
    <xf numFmtId="164" fontId="2" fillId="8" borderId="25" xfId="1" applyNumberFormat="1" applyFont="1" applyFill="1" applyBorder="1"/>
    <xf numFmtId="164" fontId="2" fillId="8" borderId="26" xfId="1" applyNumberFormat="1" applyFont="1" applyFill="1" applyBorder="1"/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/>
    <xf numFmtId="0" fontId="2" fillId="0" borderId="4" xfId="0" applyFont="1" applyFill="1" applyBorder="1"/>
    <xf numFmtId="0" fontId="6" fillId="0" borderId="0" xfId="0" applyFont="1" applyFill="1"/>
    <xf numFmtId="0" fontId="4" fillId="0" borderId="0" xfId="0" applyFont="1" applyFill="1"/>
    <xf numFmtId="164" fontId="3" fillId="0" borderId="13" xfId="1" applyNumberFormat="1" applyFont="1" applyFill="1" applyBorder="1"/>
    <xf numFmtId="164" fontId="2" fillId="0" borderId="25" xfId="1" applyNumberFormat="1" applyFont="1" applyFill="1" applyBorder="1"/>
    <xf numFmtId="164" fontId="2" fillId="0" borderId="3" xfId="1" applyNumberFormat="1" applyFont="1" applyFill="1" applyBorder="1"/>
    <xf numFmtId="164" fontId="2" fillId="2" borderId="3" xfId="1" applyNumberFormat="1" applyFont="1" applyFill="1" applyBorder="1" applyAlignment="1">
      <alignment horizontal="center"/>
    </xf>
    <xf numFmtId="168" fontId="2" fillId="2" borderId="29" xfId="5" applyNumberFormat="1" applyFont="1" applyFill="1" applyBorder="1"/>
    <xf numFmtId="168" fontId="2" fillId="2" borderId="21" xfId="5" applyNumberFormat="1" applyFont="1" applyFill="1" applyBorder="1"/>
    <xf numFmtId="164" fontId="2" fillId="0" borderId="30" xfId="1" applyNumberFormat="1" applyFont="1" applyFill="1" applyBorder="1"/>
    <xf numFmtId="164" fontId="2" fillId="0" borderId="31" xfId="1" applyNumberFormat="1" applyFont="1" applyFill="1" applyBorder="1"/>
    <xf numFmtId="164" fontId="2" fillId="8" borderId="18" xfId="1" applyNumberFormat="1" applyFont="1" applyFill="1" applyBorder="1"/>
    <xf numFmtId="164" fontId="2" fillId="8" borderId="27" xfId="1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164" fontId="2" fillId="0" borderId="25" xfId="1" applyNumberFormat="1" applyFont="1" applyFill="1" applyBorder="1" applyAlignment="1">
      <alignment horizontal="center"/>
    </xf>
    <xf numFmtId="9" fontId="2" fillId="2" borderId="19" xfId="5" applyFont="1" applyFill="1" applyBorder="1"/>
    <xf numFmtId="9" fontId="2" fillId="2" borderId="11" xfId="5" applyFont="1" applyFill="1" applyBorder="1"/>
    <xf numFmtId="168" fontId="2" fillId="2" borderId="19" xfId="5" applyNumberFormat="1" applyFont="1" applyFill="1" applyBorder="1"/>
    <xf numFmtId="9" fontId="2" fillId="2" borderId="19" xfId="5" applyNumberFormat="1" applyFont="1" applyFill="1" applyBorder="1"/>
    <xf numFmtId="9" fontId="2" fillId="2" borderId="20" xfId="5" applyNumberFormat="1" applyFont="1" applyFill="1" applyBorder="1"/>
    <xf numFmtId="9" fontId="2" fillId="2" borderId="29" xfId="5" applyNumberFormat="1" applyFont="1" applyFill="1" applyBorder="1"/>
    <xf numFmtId="9" fontId="2" fillId="2" borderId="21" xfId="5" applyNumberFormat="1" applyFont="1" applyFill="1" applyBorder="1"/>
    <xf numFmtId="164" fontId="3" fillId="0" borderId="0" xfId="1" applyNumberFormat="1" applyFont="1" applyAlignment="1">
      <alignment horizontal="right"/>
    </xf>
    <xf numFmtId="0" fontId="22" fillId="0" borderId="0" xfId="0" applyFont="1"/>
    <xf numFmtId="0" fontId="2" fillId="3" borderId="5" xfId="0" applyFont="1" applyFill="1" applyBorder="1" applyAlignment="1">
      <alignment horizontal="center" wrapText="1"/>
    </xf>
    <xf numFmtId="0" fontId="16" fillId="0" borderId="0" xfId="0" applyFont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/>
    <xf numFmtId="166" fontId="7" fillId="0" borderId="32" xfId="4" applyFont="1" applyBorder="1" applyAlignment="1">
      <alignment vertical="center" wrapText="1"/>
    </xf>
    <xf numFmtId="166" fontId="7" fillId="0" borderId="33" xfId="4" applyFont="1" applyBorder="1" applyAlignment="1">
      <alignment vertical="center" wrapText="1"/>
    </xf>
    <xf numFmtId="166" fontId="7" fillId="0" borderId="14" xfId="4" applyFont="1" applyBorder="1" applyAlignment="1">
      <alignment vertical="center" wrapText="1"/>
    </xf>
    <xf numFmtId="165" fontId="4" fillId="2" borderId="32" xfId="0" applyNumberFormat="1" applyFont="1" applyFill="1" applyBorder="1" applyAlignment="1">
      <alignment horizontal="center" vertical="center"/>
    </xf>
    <xf numFmtId="165" fontId="4" fillId="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3" fontId="6" fillId="2" borderId="33" xfId="0" applyNumberFormat="1" applyFont="1" applyFill="1" applyBorder="1" applyAlignment="1">
      <alignment horizontal="center" vertical="center"/>
    </xf>
    <xf numFmtId="0" fontId="0" fillId="0" borderId="14" xfId="0" applyBorder="1" applyAlignment="1"/>
  </cellXfs>
  <cellStyles count="6">
    <cellStyle name="Comma" xfId="1" builtinId="3"/>
    <cellStyle name="Comma 2" xfId="2"/>
    <cellStyle name="Normal" xfId="0" builtinId="0"/>
    <cellStyle name="Normal 2" xfId="3"/>
    <cellStyle name="Normal_Inputs PSM 14-9_TEMPLATE" xfId="4"/>
    <cellStyle name="Percent" xfId="5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8"/>
  <sheetViews>
    <sheetView tabSelected="1" workbookViewId="0"/>
  </sheetViews>
  <sheetFormatPr defaultRowHeight="12.75" x14ac:dyDescent="0.2"/>
  <sheetData>
    <row r="8" spans="1:6" ht="30.75" x14ac:dyDescent="0.45">
      <c r="A8" s="220"/>
      <c r="B8" s="220"/>
      <c r="C8" s="220"/>
      <c r="D8" s="220" t="s">
        <v>167</v>
      </c>
      <c r="E8" s="220"/>
      <c r="F8" s="2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0"/>
  <sheetViews>
    <sheetView showGridLines="0" zoomScaleNormal="100" workbookViewId="0"/>
  </sheetViews>
  <sheetFormatPr defaultColWidth="9.140625" defaultRowHeight="12.75" x14ac:dyDescent="0.2"/>
  <cols>
    <col min="1" max="1" width="17.140625" style="99" customWidth="1"/>
    <col min="2" max="2" width="10.85546875" style="99" customWidth="1"/>
    <col min="3" max="3" width="25.140625" style="99" customWidth="1"/>
    <col min="4" max="4" width="13.42578125" style="99" customWidth="1"/>
    <col min="5" max="5" width="12.28515625" style="99" customWidth="1"/>
    <col min="6" max="6" width="40" style="99" customWidth="1"/>
    <col min="7" max="16384" width="9.140625" style="99"/>
  </cols>
  <sheetData>
    <row r="2" spans="1:6" ht="21" x14ac:dyDescent="0.35">
      <c r="A2" s="14" t="s">
        <v>102</v>
      </c>
    </row>
    <row r="3" spans="1:6" ht="15" x14ac:dyDescent="0.25">
      <c r="A3" s="1" t="s">
        <v>107</v>
      </c>
    </row>
    <row r="4" spans="1:6" ht="15" x14ac:dyDescent="0.25">
      <c r="A4" s="1" t="s">
        <v>104</v>
      </c>
    </row>
    <row r="5" spans="1:6" ht="15" x14ac:dyDescent="0.25">
      <c r="A5" s="1" t="s">
        <v>105</v>
      </c>
    </row>
    <row r="6" spans="1:6" ht="15" x14ac:dyDescent="0.25">
      <c r="A6" s="1" t="s">
        <v>103</v>
      </c>
    </row>
    <row r="7" spans="1:6" ht="15" x14ac:dyDescent="0.25">
      <c r="A7" s="1" t="s">
        <v>106</v>
      </c>
    </row>
    <row r="9" spans="1:6" ht="21" x14ac:dyDescent="0.35">
      <c r="A9" s="14" t="s">
        <v>143</v>
      </c>
    </row>
    <row r="11" spans="1:6" ht="30.75" customHeight="1" x14ac:dyDescent="0.2">
      <c r="A11" s="100" t="s">
        <v>65</v>
      </c>
      <c r="B11" s="100" t="s">
        <v>52</v>
      </c>
      <c r="C11" s="100" t="s">
        <v>53</v>
      </c>
      <c r="D11" s="100" t="s">
        <v>54</v>
      </c>
      <c r="E11" s="100" t="s">
        <v>55</v>
      </c>
      <c r="F11" s="100" t="s">
        <v>56</v>
      </c>
    </row>
    <row r="12" spans="1:6" ht="15" x14ac:dyDescent="0.2">
      <c r="A12" s="103" t="s">
        <v>164</v>
      </c>
      <c r="B12" s="102">
        <v>1</v>
      </c>
      <c r="C12" s="101" t="s">
        <v>59</v>
      </c>
      <c r="D12" s="103" t="s">
        <v>57</v>
      </c>
      <c r="E12" s="103" t="s">
        <v>117</v>
      </c>
      <c r="F12" s="101" t="s">
        <v>63</v>
      </c>
    </row>
    <row r="13" spans="1:6" ht="15" x14ac:dyDescent="0.2">
      <c r="A13" s="103" t="s">
        <v>164</v>
      </c>
      <c r="B13" s="102">
        <v>2</v>
      </c>
      <c r="C13" s="101" t="s">
        <v>60</v>
      </c>
      <c r="D13" s="103" t="s">
        <v>58</v>
      </c>
      <c r="E13" s="104" t="s">
        <v>118</v>
      </c>
      <c r="F13" s="101" t="s">
        <v>66</v>
      </c>
    </row>
    <row r="14" spans="1:6" ht="30" x14ac:dyDescent="0.2">
      <c r="A14" s="103"/>
      <c r="B14" s="102">
        <v>3</v>
      </c>
      <c r="C14" s="101" t="s">
        <v>61</v>
      </c>
      <c r="D14" s="103" t="s">
        <v>62</v>
      </c>
      <c r="E14" s="104" t="s">
        <v>119</v>
      </c>
      <c r="F14" s="101" t="s">
        <v>64</v>
      </c>
    </row>
    <row r="18" spans="1:6" ht="21" x14ac:dyDescent="0.35">
      <c r="A18" s="14" t="s">
        <v>101</v>
      </c>
    </row>
    <row r="20" spans="1:6" ht="31.5" x14ac:dyDescent="0.2">
      <c r="A20" s="100" t="s">
        <v>65</v>
      </c>
      <c r="B20" s="100" t="s">
        <v>52</v>
      </c>
      <c r="C20" s="100" t="s">
        <v>53</v>
      </c>
      <c r="D20" s="100" t="s">
        <v>54</v>
      </c>
      <c r="E20" s="100" t="s">
        <v>55</v>
      </c>
      <c r="F20" s="100" t="s">
        <v>56</v>
      </c>
    </row>
    <row r="21" spans="1:6" ht="27" customHeight="1" x14ac:dyDescent="0.2">
      <c r="A21" s="223" t="s">
        <v>169</v>
      </c>
      <c r="B21" s="224"/>
      <c r="C21" s="224"/>
      <c r="D21" s="224"/>
      <c r="E21" s="224"/>
      <c r="F21" s="225"/>
    </row>
    <row r="22" spans="1:6" ht="30" x14ac:dyDescent="0.2">
      <c r="A22" s="103" t="s">
        <v>164</v>
      </c>
      <c r="B22" s="102">
        <v>1</v>
      </c>
      <c r="C22" s="101" t="s">
        <v>68</v>
      </c>
      <c r="D22" s="103" t="s">
        <v>57</v>
      </c>
      <c r="E22" s="103" t="s">
        <v>69</v>
      </c>
      <c r="F22" s="101" t="s">
        <v>70</v>
      </c>
    </row>
    <row r="23" spans="1:6" ht="30" x14ac:dyDescent="0.2">
      <c r="A23" s="103" t="s">
        <v>164</v>
      </c>
      <c r="B23" s="102">
        <f>B22+1</f>
        <v>2</v>
      </c>
      <c r="C23" s="101" t="s">
        <v>71</v>
      </c>
      <c r="D23" s="103" t="s">
        <v>57</v>
      </c>
      <c r="E23" s="104" t="s">
        <v>72</v>
      </c>
      <c r="F23" s="101" t="s">
        <v>73</v>
      </c>
    </row>
    <row r="24" spans="1:6" ht="30" x14ac:dyDescent="0.2">
      <c r="A24" s="103" t="s">
        <v>164</v>
      </c>
      <c r="B24" s="102">
        <f>B23+1</f>
        <v>3</v>
      </c>
      <c r="C24" s="101" t="s">
        <v>135</v>
      </c>
      <c r="D24" s="103" t="s">
        <v>75</v>
      </c>
      <c r="E24" s="104" t="s">
        <v>76</v>
      </c>
      <c r="F24" s="101" t="s">
        <v>137</v>
      </c>
    </row>
    <row r="25" spans="1:6" ht="60" x14ac:dyDescent="0.2">
      <c r="A25" s="103" t="s">
        <v>164</v>
      </c>
      <c r="B25" s="102">
        <f>B24+1</f>
        <v>4</v>
      </c>
      <c r="C25" s="101" t="s">
        <v>74</v>
      </c>
      <c r="D25" s="103" t="s">
        <v>75</v>
      </c>
      <c r="E25" s="104" t="s">
        <v>77</v>
      </c>
      <c r="F25" s="101" t="s">
        <v>78</v>
      </c>
    </row>
    <row r="26" spans="1:6" ht="45" x14ac:dyDescent="0.2">
      <c r="A26" s="103" t="s">
        <v>164</v>
      </c>
      <c r="B26" s="102">
        <f>B25+1</f>
        <v>5</v>
      </c>
      <c r="C26" s="101" t="s">
        <v>96</v>
      </c>
      <c r="D26" s="103" t="s">
        <v>75</v>
      </c>
      <c r="E26" s="103" t="s">
        <v>136</v>
      </c>
      <c r="F26" s="101" t="s">
        <v>79</v>
      </c>
    </row>
    <row r="27" spans="1:6" ht="15" x14ac:dyDescent="0.2">
      <c r="A27" s="149"/>
      <c r="B27" s="150"/>
      <c r="C27" s="151"/>
      <c r="D27" s="149"/>
      <c r="E27" s="149"/>
      <c r="F27" s="151"/>
    </row>
    <row r="28" spans="1:6" ht="31.5" x14ac:dyDescent="0.2">
      <c r="A28" s="100" t="s">
        <v>65</v>
      </c>
      <c r="B28" s="100" t="s">
        <v>52</v>
      </c>
      <c r="C28" s="100" t="s">
        <v>53</v>
      </c>
      <c r="D28" s="100" t="s">
        <v>54</v>
      </c>
      <c r="E28" s="100" t="s">
        <v>55</v>
      </c>
      <c r="F28" s="100" t="s">
        <v>56</v>
      </c>
    </row>
    <row r="29" spans="1:6" ht="48.75" customHeight="1" x14ac:dyDescent="0.2">
      <c r="A29" s="223" t="s">
        <v>144</v>
      </c>
      <c r="B29" s="224"/>
      <c r="C29" s="224"/>
      <c r="D29" s="224"/>
      <c r="E29" s="224"/>
      <c r="F29" s="225"/>
    </row>
    <row r="30" spans="1:6" ht="30" x14ac:dyDescent="0.2">
      <c r="A30" s="103"/>
      <c r="B30" s="102">
        <f>B26+1</f>
        <v>6</v>
      </c>
      <c r="C30" s="101" t="s">
        <v>80</v>
      </c>
      <c r="D30" s="103" t="s">
        <v>81</v>
      </c>
      <c r="E30" s="103" t="s">
        <v>83</v>
      </c>
      <c r="F30" s="101" t="s">
        <v>100</v>
      </c>
    </row>
    <row r="31" spans="1:6" ht="30" x14ac:dyDescent="0.2">
      <c r="A31" s="103"/>
      <c r="B31" s="102">
        <f t="shared" ref="B31:B40" si="0">B30+1</f>
        <v>7</v>
      </c>
      <c r="C31" s="101" t="s">
        <v>82</v>
      </c>
      <c r="D31" s="103" t="s">
        <v>85</v>
      </c>
      <c r="E31" s="103" t="s">
        <v>111</v>
      </c>
      <c r="F31" s="101" t="s">
        <v>99</v>
      </c>
    </row>
    <row r="32" spans="1:6" ht="60" x14ac:dyDescent="0.2">
      <c r="A32" s="103"/>
      <c r="B32" s="102">
        <f t="shared" si="0"/>
        <v>8</v>
      </c>
      <c r="C32" s="101" t="s">
        <v>86</v>
      </c>
      <c r="D32" s="103" t="s">
        <v>85</v>
      </c>
      <c r="E32" s="103" t="s">
        <v>112</v>
      </c>
      <c r="F32" s="101" t="s">
        <v>98</v>
      </c>
    </row>
    <row r="33" spans="1:6" ht="45" x14ac:dyDescent="0.2">
      <c r="A33" s="103"/>
      <c r="B33" s="102">
        <f t="shared" si="0"/>
        <v>9</v>
      </c>
      <c r="C33" s="101" t="s">
        <v>84</v>
      </c>
      <c r="D33" s="103" t="s">
        <v>81</v>
      </c>
      <c r="E33" s="103" t="s">
        <v>121</v>
      </c>
      <c r="F33" s="101" t="s">
        <v>108</v>
      </c>
    </row>
    <row r="34" spans="1:6" ht="30" x14ac:dyDescent="0.2">
      <c r="A34" s="103"/>
      <c r="B34" s="102">
        <f t="shared" si="0"/>
        <v>10</v>
      </c>
      <c r="C34" s="101" t="s">
        <v>43</v>
      </c>
      <c r="D34" s="103" t="s">
        <v>81</v>
      </c>
      <c r="E34" s="103" t="s">
        <v>87</v>
      </c>
      <c r="F34" s="101" t="s">
        <v>97</v>
      </c>
    </row>
    <row r="35" spans="1:6" ht="30" x14ac:dyDescent="0.2">
      <c r="A35" s="103"/>
      <c r="B35" s="102">
        <f t="shared" si="0"/>
        <v>11</v>
      </c>
      <c r="C35" s="101" t="s">
        <v>109</v>
      </c>
      <c r="D35" s="103" t="s">
        <v>81</v>
      </c>
      <c r="E35" s="103" t="s">
        <v>113</v>
      </c>
      <c r="F35" s="116" t="s">
        <v>116</v>
      </c>
    </row>
    <row r="36" spans="1:6" ht="30" x14ac:dyDescent="0.2">
      <c r="A36" s="103"/>
      <c r="B36" s="102">
        <f t="shared" si="0"/>
        <v>12</v>
      </c>
      <c r="C36" s="101" t="s">
        <v>88</v>
      </c>
      <c r="D36" s="103" t="s">
        <v>81</v>
      </c>
      <c r="E36" s="103" t="s">
        <v>122</v>
      </c>
      <c r="F36" s="101" t="s">
        <v>92</v>
      </c>
    </row>
    <row r="37" spans="1:6" ht="30" x14ac:dyDescent="0.2">
      <c r="A37" s="103"/>
      <c r="B37" s="102">
        <f t="shared" si="0"/>
        <v>13</v>
      </c>
      <c r="C37" s="101" t="s">
        <v>89</v>
      </c>
      <c r="D37" s="103" t="s">
        <v>81</v>
      </c>
      <c r="E37" s="103" t="s">
        <v>123</v>
      </c>
      <c r="F37" s="101" t="s">
        <v>93</v>
      </c>
    </row>
    <row r="38" spans="1:6" ht="30" x14ac:dyDescent="0.2">
      <c r="A38" s="103"/>
      <c r="B38" s="102">
        <f t="shared" si="0"/>
        <v>14</v>
      </c>
      <c r="C38" s="101" t="s">
        <v>90</v>
      </c>
      <c r="D38" s="103" t="s">
        <v>81</v>
      </c>
      <c r="E38" s="103" t="s">
        <v>114</v>
      </c>
      <c r="F38" s="101" t="s">
        <v>94</v>
      </c>
    </row>
    <row r="39" spans="1:6" ht="30" x14ac:dyDescent="0.2">
      <c r="A39" s="103"/>
      <c r="B39" s="102">
        <f t="shared" si="0"/>
        <v>15</v>
      </c>
      <c r="C39" s="101" t="s">
        <v>91</v>
      </c>
      <c r="D39" s="103" t="s">
        <v>81</v>
      </c>
      <c r="E39" s="103" t="s">
        <v>124</v>
      </c>
      <c r="F39" s="101" t="s">
        <v>95</v>
      </c>
    </row>
    <row r="40" spans="1:6" ht="45" x14ac:dyDescent="0.2">
      <c r="A40" s="103"/>
      <c r="B40" s="102">
        <f t="shared" si="0"/>
        <v>16</v>
      </c>
      <c r="C40" s="101" t="s">
        <v>32</v>
      </c>
      <c r="D40" s="103" t="s">
        <v>81</v>
      </c>
      <c r="E40" s="103" t="s">
        <v>125</v>
      </c>
      <c r="F40" s="116" t="s">
        <v>115</v>
      </c>
    </row>
  </sheetData>
  <mergeCells count="2">
    <mergeCell ref="A29:F29"/>
    <mergeCell ref="A21:F21"/>
  </mergeCells>
  <phoneticPr fontId="5" type="noConversion"/>
  <conditionalFormatting sqref="A12:A14 A21:A27 A29:A40">
    <cfRule type="cellIs" dxfId="3" priority="1" stopIfTrue="1" operator="equal">
      <formula>"X"</formula>
    </cfRule>
    <cfRule type="cellIs" dxfId="2" priority="2" stopIfTrue="1" operator="equal">
      <formula>"x"</formula>
    </cfRule>
  </conditionalFormatting>
  <pageMargins left="0.75" right="0.75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A2:L39"/>
  <sheetViews>
    <sheetView showGridLines="0" zoomScale="75" zoomScaleNormal="75" zoomScaleSheetLayoutView="115" workbookViewId="0"/>
  </sheetViews>
  <sheetFormatPr defaultColWidth="12.140625" defaultRowHeight="15" x14ac:dyDescent="0.25"/>
  <cols>
    <col min="1" max="1" width="64.140625" style="1" customWidth="1"/>
    <col min="2" max="5" width="18.42578125" style="1" customWidth="1"/>
    <col min="6" max="6" width="16.5703125" style="1" customWidth="1"/>
    <col min="7" max="16384" width="12.140625" style="1"/>
  </cols>
  <sheetData>
    <row r="2" spans="1:12" ht="21" x14ac:dyDescent="0.35">
      <c r="A2" s="14" t="s">
        <v>3</v>
      </c>
      <c r="B2" s="229"/>
      <c r="C2" s="229"/>
      <c r="D2" s="229"/>
      <c r="E2" s="230"/>
    </row>
    <row r="3" spans="1:12" x14ac:dyDescent="0.25">
      <c r="H3" s="55"/>
    </row>
    <row r="4" spans="1:12" ht="18.75" x14ac:dyDescent="0.3">
      <c r="A4" s="9" t="s">
        <v>5</v>
      </c>
      <c r="C4" s="226">
        <v>42522</v>
      </c>
      <c r="D4" s="227"/>
      <c r="H4" s="55"/>
    </row>
    <row r="5" spans="1:12" x14ac:dyDescent="0.25">
      <c r="H5" s="55"/>
    </row>
    <row r="6" spans="1:12" ht="18.75" x14ac:dyDescent="0.3">
      <c r="A6" s="9" t="s">
        <v>38</v>
      </c>
      <c r="B6" s="2">
        <f>'Facility Detail'!$B$1053</f>
        <v>2013</v>
      </c>
      <c r="C6" s="2">
        <f>B6+1</f>
        <v>2014</v>
      </c>
      <c r="D6" s="2">
        <f>C6+1</f>
        <v>2015</v>
      </c>
      <c r="E6" s="190">
        <f>D6+1</f>
        <v>2016</v>
      </c>
      <c r="H6" s="55"/>
      <c r="I6" s="22"/>
      <c r="J6" s="22"/>
      <c r="K6" s="22"/>
      <c r="L6" s="22"/>
    </row>
    <row r="7" spans="1:12" x14ac:dyDescent="0.25">
      <c r="A7" s="97" t="s">
        <v>31</v>
      </c>
      <c r="B7" s="11">
        <v>21208608</v>
      </c>
      <c r="C7" s="11">
        <v>20568949</v>
      </c>
      <c r="D7" s="11">
        <v>20509764</v>
      </c>
      <c r="E7" s="201" t="s">
        <v>166</v>
      </c>
      <c r="G7" s="15"/>
      <c r="H7" s="55"/>
      <c r="I7" s="15"/>
      <c r="J7" s="15"/>
      <c r="K7" s="15"/>
      <c r="L7" s="15"/>
    </row>
    <row r="8" spans="1:12" x14ac:dyDescent="0.25">
      <c r="A8" s="97" t="s">
        <v>9</v>
      </c>
      <c r="B8" s="117">
        <v>0.03</v>
      </c>
      <c r="C8" s="117">
        <v>0.03</v>
      </c>
      <c r="D8" s="181">
        <v>0.03</v>
      </c>
      <c r="E8" s="118">
        <v>0.09</v>
      </c>
      <c r="F8" s="23"/>
      <c r="G8" s="23"/>
      <c r="H8" s="56"/>
      <c r="I8" s="23"/>
      <c r="J8" s="23"/>
      <c r="K8" s="23"/>
      <c r="L8" s="23"/>
    </row>
    <row r="9" spans="1:12" x14ac:dyDescent="0.25">
      <c r="A9" s="90" t="s">
        <v>7</v>
      </c>
      <c r="B9" s="120"/>
      <c r="C9" s="119">
        <v>635202</v>
      </c>
      <c r="D9" s="119">
        <f xml:space="preserve"> IF( SUM(B7:C7) = 0, 0, AVERAGE(B7:C7) * D8 )</f>
        <v>626663.35499999998</v>
      </c>
      <c r="E9" s="120">
        <f xml:space="preserve"> IF( SUM(C7:D7) = 0, 0, AVERAGE(C7:D7) * E8 )</f>
        <v>1848542.085</v>
      </c>
      <c r="F9" s="23"/>
      <c r="G9" s="23"/>
      <c r="H9" s="23"/>
      <c r="I9" s="23"/>
      <c r="J9" s="23"/>
      <c r="K9" s="23"/>
      <c r="L9" s="23"/>
    </row>
    <row r="10" spans="1:12" x14ac:dyDescent="0.25">
      <c r="F10" s="24"/>
      <c r="G10" s="24"/>
      <c r="H10" s="24"/>
      <c r="I10" s="24"/>
      <c r="J10" s="24"/>
      <c r="K10" s="24"/>
      <c r="L10" s="24"/>
    </row>
    <row r="11" spans="1:12" ht="18.75" x14ac:dyDescent="0.3">
      <c r="A11" s="9" t="s">
        <v>39</v>
      </c>
      <c r="B11" s="2">
        <f>'Facility Detail'!$B$1053</f>
        <v>2013</v>
      </c>
      <c r="C11" s="2" t="str">
        <f>B11+1 &amp; "*"</f>
        <v>2014*</v>
      </c>
      <c r="D11" s="2" t="str">
        <f>B11+2 &amp; "*"</f>
        <v>2015*</v>
      </c>
      <c r="E11" s="2">
        <f>B11+3</f>
        <v>2016</v>
      </c>
      <c r="F11" s="24"/>
      <c r="G11" s="24"/>
      <c r="H11" s="24"/>
      <c r="I11" s="24"/>
      <c r="J11" s="24"/>
      <c r="K11" s="24"/>
      <c r="L11" s="24"/>
    </row>
    <row r="12" spans="1:12" x14ac:dyDescent="0.25">
      <c r="A12" s="97" t="s">
        <v>51</v>
      </c>
      <c r="B12" s="74">
        <f xml:space="preserve"> 'Facility Detail'!D41 + 'Facility Detail'!D75 + 'Facility Detail'!D110 + 'Facility Detail'!D144 + 'Facility Detail'!D179 + 'Facility Detail'!D214 + 'Facility Detail'!D249 + 'Facility Detail'!D284 + 'Facility Detail'!D319 + 'Facility Detail'!D354 + 'Facility Detail'!D389 + 'Facility Detail'!D422 + 'Facility Detail'!D455 + 'Facility Detail'!D488 + 'Facility Detail'!D521 + 'Facility Detail'!D554 + 'Facility Detail'!D587 + 'Facility Detail'!D620 + 'Facility Detail'!D653 + 'Facility Detail'!D686 + 'Facility Detail'!D719 + 'Facility Detail'!D752 + 'Facility Detail'!D785 + 'Facility Detail'!D818 + 'Facility Detail'!D851 + 'Facility Detail'!D884 + 'Facility Detail'!D917 + 'Facility Detail'!D950 + 'Facility Detail'!D983 + 'Facility Detail'!D1016</f>
        <v>2019929</v>
      </c>
      <c r="C12" s="74">
        <f xml:space="preserve"> 'Facility Detail'!E41 + 'Facility Detail'!E75 + 'Facility Detail'!E110 + 'Facility Detail'!E144 + 'Facility Detail'!E179 + 'Facility Detail'!E214 + 'Facility Detail'!E249 + 'Facility Detail'!E284 + 'Facility Detail'!E319 + 'Facility Detail'!E354 + 'Facility Detail'!E389 + 'Facility Detail'!E422 + 'Facility Detail'!E455 + 'Facility Detail'!E488 + 'Facility Detail'!E521 + 'Facility Detail'!E554 + 'Facility Detail'!E587 + 'Facility Detail'!E620 + 'Facility Detail'!E653 + 'Facility Detail'!E686 + 'Facility Detail'!E719 + 'Facility Detail'!E752 + 'Facility Detail'!E785 + 'Facility Detail'!E818 + 'Facility Detail'!E851 + 'Facility Detail'!E884 + 'Facility Detail'!E917 + 'Facility Detail'!E950 + 'Facility Detail'!E983 + 'Facility Detail'!E1016</f>
        <v>2156020.6799999997</v>
      </c>
      <c r="D12" s="199">
        <f xml:space="preserve"> 'Facility Detail'!F41 + 'Facility Detail'!F75 + 'Facility Detail'!F110 + 'Facility Detail'!F144 + 'Facility Detail'!F179 + 'Facility Detail'!F214 + 'Facility Detail'!F249 + 'Facility Detail'!F284 + 'Facility Detail'!F319 + 'Facility Detail'!F354 + 'Facility Detail'!F389 + 'Facility Detail'!F422 + 'Facility Detail'!F455 + 'Facility Detail'!F488 + 'Facility Detail'!F521 + 'Facility Detail'!F554 + 'Facility Detail'!F587 + 'Facility Detail'!F620 + 'Facility Detail'!F653 + 'Facility Detail'!F686 + 'Facility Detail'!F719 + 'Facility Detail'!F752 + 'Facility Detail'!F785 + 'Facility Detail'!F818 + 'Facility Detail'!F851 + 'Facility Detail'!F884 + 'Facility Detail'!F917 + 'Facility Detail'!F950 + 'Facility Detail'!F983 + 'Facility Detail'!F1016</f>
        <v>1931010.9479999999</v>
      </c>
      <c r="E12" s="200">
        <f xml:space="preserve"> 'Facility Detail'!G41 + 'Facility Detail'!G75 + 'Facility Detail'!G110 + 'Facility Detail'!G144 + 'Facility Detail'!G179 + 'Facility Detail'!G214 + 'Facility Detail'!G249 + 'Facility Detail'!G284 + 'Facility Detail'!G319 + 'Facility Detail'!G354 + 'Facility Detail'!G389 + 'Facility Detail'!G422 + 'Facility Detail'!G455 + 'Facility Detail'!G488 + 'Facility Detail'!G521 + 'Facility Detail'!G554 + 'Facility Detail'!G587 + 'Facility Detail'!G620 + 'Facility Detail'!G653 + 'Facility Detail'!G686 + 'Facility Detail'!G719 + 'Facility Detail'!G752 + 'Facility Detail'!G785 + 'Facility Detail'!G818 + 'Facility Detail'!G851 + 'Facility Detail'!G884 + 'Facility Detail'!G917 + 'Facility Detail'!G950 + 'Facility Detail'!G983 + 'Facility Detail'!G1016</f>
        <v>246203.37999999998</v>
      </c>
      <c r="F12" s="25"/>
      <c r="G12" s="25"/>
      <c r="H12" s="25"/>
      <c r="I12" s="25"/>
      <c r="J12" s="25"/>
      <c r="K12" s="25"/>
      <c r="L12" s="25"/>
    </row>
    <row r="13" spans="1:12" x14ac:dyDescent="0.25">
      <c r="A13" s="97" t="s">
        <v>142</v>
      </c>
      <c r="B13" s="89">
        <f xml:space="preserve"> 'Facility Detail'!D46 + 'Facility Detail'!D80 + 'Facility Detail'!D115 + 'Facility Detail'!D149 + 'Facility Detail'!D184 + 'Facility Detail'!D219 + 'Facility Detail'!D254 + 'Facility Detail'!D289 + 'Facility Detail'!D324 + 'Facility Detail'!D359 + 'Facility Detail'!D394 + 'Facility Detail'!D427 + 'Facility Detail'!D460 + 'Facility Detail'!D493 + 'Facility Detail'!D526 + 'Facility Detail'!D559 + 'Facility Detail'!D592 + 'Facility Detail'!D625 + 'Facility Detail'!D658 + 'Facility Detail'!D691 + 'Facility Detail'!D724 + 'Facility Detail'!D757 + 'Facility Detail'!D790 + 'Facility Detail'!D823 + 'Facility Detail'!D856 + 'Facility Detail'!D889 + 'Facility Detail'!D922 + 'Facility Detail'!D955 + 'Facility Detail'!D988 + 'Facility Detail'!D1021</f>
        <v>184566.60000000003</v>
      </c>
      <c r="C13" s="89">
        <f xml:space="preserve"> 'Facility Detail'!E46 + 'Facility Detail'!E80 + 'Facility Detail'!E115 + 'Facility Detail'!E149 + 'Facility Detail'!E184 + 'Facility Detail'!E219 + 'Facility Detail'!E254 + 'Facility Detail'!E289 + 'Facility Detail'!E324 + 'Facility Detail'!E359 + 'Facility Detail'!E394 + 'Facility Detail'!E427 + 'Facility Detail'!E460 + 'Facility Detail'!E493 + 'Facility Detail'!E526 + 'Facility Detail'!E559 + 'Facility Detail'!E592 + 'Facility Detail'!E625 + 'Facility Detail'!E658 + 'Facility Detail'!E691 + 'Facility Detail'!E724 + 'Facility Detail'!E757 + 'Facility Detail'!E790 + 'Facility Detail'!E823 + 'Facility Detail'!E856 + 'Facility Detail'!E889 + 'Facility Detail'!E922 + 'Facility Detail'!E955 + 'Facility Detail'!E988 + 'Facility Detail'!E1021</f>
        <v>196970.40000000002</v>
      </c>
      <c r="D13" s="204">
        <f xml:space="preserve"> 'Facility Detail'!F46 + 'Facility Detail'!F80 + 'Facility Detail'!F115 + 'Facility Detail'!F149 + 'Facility Detail'!F184 + 'Facility Detail'!F219 + 'Facility Detail'!F254 + 'Facility Detail'!F289 + 'Facility Detail'!F324 + 'Facility Detail'!F359 + 'Facility Detail'!F394 + 'Facility Detail'!F427 + 'Facility Detail'!F460 + 'Facility Detail'!F493 + 'Facility Detail'!F526 + 'Facility Detail'!F559 + 'Facility Detail'!F592 + 'Facility Detail'!F625 + 'Facility Detail'!F658 + 'Facility Detail'!F691 + 'Facility Detail'!F724 + 'Facility Detail'!F757 + 'Facility Detail'!F790 + 'Facility Detail'!F823 + 'Facility Detail'!F856 + 'Facility Detail'!F889 + 'Facility Detail'!F922 + 'Facility Detail'!F955 + 'Facility Detail'!F988 + 'Facility Detail'!F1021</f>
        <v>166885.6</v>
      </c>
      <c r="E13" s="205">
        <f xml:space="preserve"> 'Facility Detail'!G46 + 'Facility Detail'!G80 + 'Facility Detail'!G115 + 'Facility Detail'!G149 + 'Facility Detail'!G184 + 'Facility Detail'!G219 + 'Facility Detail'!G254 + 'Facility Detail'!G289 + 'Facility Detail'!G324 + 'Facility Detail'!G359 + 'Facility Detail'!G394 + 'Facility Detail'!G427 + 'Facility Detail'!G460 + 'Facility Detail'!G493 + 'Facility Detail'!G526 + 'Facility Detail'!G559 + 'Facility Detail'!G592 + 'Facility Detail'!G625 + 'Facility Detail'!G658 + 'Facility Detail'!G691 + 'Facility Detail'!G724 + 'Facility Detail'!G757 + 'Facility Detail'!G790 + 'Facility Detail'!G823 + 'Facility Detail'!G856 + 'Facility Detail'!G889 + 'Facility Detail'!G922 + 'Facility Detail'!G955 + 'Facility Detail'!G988 + 'Facility Detail'!G1021</f>
        <v>7318.6</v>
      </c>
      <c r="F13" s="25"/>
      <c r="G13" s="25"/>
      <c r="H13" s="25"/>
      <c r="I13" s="25"/>
      <c r="J13" s="25"/>
      <c r="K13" s="25"/>
      <c r="L13" s="25"/>
    </row>
    <row r="14" spans="1:12" x14ac:dyDescent="0.25">
      <c r="A14" s="90" t="s">
        <v>44</v>
      </c>
      <c r="B14" s="57">
        <f>SUM(B12:B13)</f>
        <v>2204495.6</v>
      </c>
      <c r="C14" s="57">
        <f>SUM(C12:C13)</f>
        <v>2352991.0799999996</v>
      </c>
      <c r="D14" s="57">
        <f>SUM(D12:D13)</f>
        <v>2097896.548</v>
      </c>
      <c r="E14" s="57">
        <f>SUM(E12:E13)</f>
        <v>253521.97999999998</v>
      </c>
      <c r="F14" s="25"/>
      <c r="G14" s="25"/>
      <c r="H14" s="25"/>
      <c r="I14" s="25"/>
      <c r="J14" s="25"/>
      <c r="K14" s="25"/>
      <c r="L14" s="25"/>
    </row>
    <row r="15" spans="1:12" x14ac:dyDescent="0.25">
      <c r="A15" s="6"/>
      <c r="B15" s="57"/>
      <c r="C15" s="57"/>
      <c r="D15" s="57"/>
      <c r="E15" s="57"/>
      <c r="F15" s="25"/>
      <c r="G15" s="25"/>
      <c r="H15" s="25"/>
      <c r="I15" s="25"/>
      <c r="J15" s="25"/>
      <c r="K15" s="25"/>
      <c r="L15" s="25"/>
    </row>
    <row r="16" spans="1:12" ht="18.75" x14ac:dyDescent="0.3">
      <c r="A16" s="48" t="s">
        <v>36</v>
      </c>
      <c r="B16" s="2">
        <f>'Facility Detail'!$B$1053</f>
        <v>2013</v>
      </c>
      <c r="C16" s="2">
        <f>B16+1</f>
        <v>2014</v>
      </c>
      <c r="D16" s="2">
        <f>C16+1</f>
        <v>2015</v>
      </c>
      <c r="E16" s="2">
        <f>D16+1</f>
        <v>2016</v>
      </c>
      <c r="F16" s="25"/>
      <c r="G16" s="25"/>
      <c r="H16" s="25"/>
      <c r="I16" s="25"/>
      <c r="J16" s="25"/>
      <c r="K16" s="25"/>
      <c r="L16" s="25"/>
    </row>
    <row r="17" spans="1:12" x14ac:dyDescent="0.25">
      <c r="A17" s="97" t="str">
        <f>'Facility Detail'!B49</f>
        <v>Quantity of RECs Sold</v>
      </c>
      <c r="B17" s="208">
        <f xml:space="preserve"> -1 * ( 'Facility Detail'!D49 + 'Facility Detail'!D83 + 'Facility Detail'!D118 + 'Facility Detail'!D152 + 'Facility Detail'!D187 + 'Facility Detail'!D222 + 'Facility Detail'!D257 + 'Facility Detail'!D292 + 'Facility Detail'!D327 + 'Facility Detail'!D362 + 'Facility Detail'!D397 + 'Facility Detail'!D430 + 'Facility Detail'!D463 + 'Facility Detail'!D496 + 'Facility Detail'!D529 + 'Facility Detail'!D562 + 'Facility Detail'!D595 + 'Facility Detail'!D628 + 'Facility Detail'!D661 + 'Facility Detail'!D694 + 'Facility Detail'!D727 + 'Facility Detail'!D760 + 'Facility Detail'!D793 + 'Facility Detail'!D826 + 'Facility Detail'!D859 + 'Facility Detail'!D892 + 'Facility Detail'!D925 + 'Facility Detail'!D958 + 'Facility Detail'!D991 + 'Facility Detail'!D1024 )</f>
        <v>-879430</v>
      </c>
      <c r="C17" s="208">
        <f xml:space="preserve"> -1 * ( 'Facility Detail'!E49 + 'Facility Detail'!E83 + 'Facility Detail'!E118 + 'Facility Detail'!E152 + 'Facility Detail'!E187 + 'Facility Detail'!E222 + 'Facility Detail'!E257 + 'Facility Detail'!E292 + 'Facility Detail'!E327 + 'Facility Detail'!E362 + 'Facility Detail'!E397 + 'Facility Detail'!E430 + 'Facility Detail'!E463 + 'Facility Detail'!E496 + 'Facility Detail'!E529 + 'Facility Detail'!E562 + 'Facility Detail'!E595 + 'Facility Detail'!E628 + 'Facility Detail'!E661 + 'Facility Detail'!E694 + 'Facility Detail'!E727 + 'Facility Detail'!E760 + 'Facility Detail'!E793 + 'Facility Detail'!E826 + 'Facility Detail'!E859 + 'Facility Detail'!E892 + 'Facility Detail'!E925 + 'Facility Detail'!E958 + 'Facility Detail'!E991 + 'Facility Detail'!E1024 )</f>
        <v>-1616355</v>
      </c>
      <c r="D17" s="209">
        <f xml:space="preserve"> -1 * ( 'Facility Detail'!F49 + 'Facility Detail'!F83 + 'Facility Detail'!F118 + 'Facility Detail'!F152 + 'Facility Detail'!F187 + 'Facility Detail'!F222 + 'Facility Detail'!F257 + 'Facility Detail'!F292 + 'Facility Detail'!F327 + 'Facility Detail'!F362 + 'Facility Detail'!F397 + 'Facility Detail'!F430 + 'Facility Detail'!F463 + 'Facility Detail'!F496 + 'Facility Detail'!F529 + 'Facility Detail'!F562 + 'Facility Detail'!F595 + 'Facility Detail'!F628 + 'Facility Detail'!F661 + 'Facility Detail'!F694 + 'Facility Detail'!F727 + 'Facility Detail'!F760 + 'Facility Detail'!F793 + 'Facility Detail'!F826 + 'Facility Detail'!F859 + 'Facility Detail'!F892 + 'Facility Detail'!F925 + 'Facility Detail'!F958 + 'Facility Detail'!F991 + 'Facility Detail'!F1024 )</f>
        <v>-77945</v>
      </c>
      <c r="E17" s="84">
        <f xml:space="preserve"> -1 * ( 'Facility Detail'!G49 + 'Facility Detail'!G83 + 'Facility Detail'!G118 + 'Facility Detail'!G152 + 'Facility Detail'!G187 + 'Facility Detail'!G222 + 'Facility Detail'!G257 + 'Facility Detail'!G292 + 'Facility Detail'!G327 + 'Facility Detail'!G362 + 'Facility Detail'!G397 + 'Facility Detail'!G430 + 'Facility Detail'!G463 + 'Facility Detail'!G496 + 'Facility Detail'!G529 + 'Facility Detail'!G562 + 'Facility Detail'!G595 + 'Facility Detail'!G628 + 'Facility Detail'!G661 + 'Facility Detail'!G694 + 'Facility Detail'!G727 + 'Facility Detail'!G760 + 'Facility Detail'!G793 + 'Facility Detail'!G826 + 'Facility Detail'!G859 + 'Facility Detail'!G892 + 'Facility Detail'!G925 + 'Facility Detail'!G958 + 'Facility Detail'!G991 + 'Facility Detail'!G1024 )</f>
        <v>0</v>
      </c>
      <c r="F17" s="15"/>
      <c r="G17" s="15"/>
      <c r="H17" s="15"/>
      <c r="I17" s="15"/>
      <c r="J17" s="15"/>
      <c r="K17" s="15"/>
      <c r="L17" s="15"/>
    </row>
    <row r="18" spans="1:12" x14ac:dyDescent="0.25">
      <c r="A18" s="98" t="str">
        <f>'Facility Detail'!B50</f>
        <v>Bonus Incentives Transferred</v>
      </c>
      <c r="B18" s="114">
        <f xml:space="preserve"> -1 * ( 'Facility Detail'!D50 + 'Facility Detail'!D84 + 'Facility Detail'!D119 + 'Facility Detail'!D153 + 'Facility Detail'!D188 + 'Facility Detail'!D223 + 'Facility Detail'!D258 + 'Facility Detail'!D293 + 'Facility Detail'!D328 + 'Facility Detail'!D363 + 'Facility Detail'!D398 + 'Facility Detail'!D431 + 'Facility Detail'!D464 + 'Facility Detail'!D497 + 'Facility Detail'!D530 + 'Facility Detail'!D563 + 'Facility Detail'!D596 + 'Facility Detail'!D629 + 'Facility Detail'!D662 + 'Facility Detail'!D695 + 'Facility Detail'!D728 + 'Facility Detail'!D761 + 'Facility Detail'!D794 + 'Facility Detail'!D827 + 'Facility Detail'!D860 + 'Facility Detail'!D893 + 'Facility Detail'!D926 + 'Facility Detail'!D959 + 'Facility Detail'!D992 + 'Facility Detail'!D1025 )</f>
        <v>0</v>
      </c>
      <c r="C18" s="114">
        <f xml:space="preserve"> -1 * ( 'Facility Detail'!E50 + 'Facility Detail'!E84 + 'Facility Detail'!E119 + 'Facility Detail'!E153 + 'Facility Detail'!E188 + 'Facility Detail'!E223 + 'Facility Detail'!E258 + 'Facility Detail'!E293 + 'Facility Detail'!E328 + 'Facility Detail'!E363 + 'Facility Detail'!E398 + 'Facility Detail'!E431 + 'Facility Detail'!E464 + 'Facility Detail'!E497 + 'Facility Detail'!E530 + 'Facility Detail'!E563 + 'Facility Detail'!E596 + 'Facility Detail'!E629 + 'Facility Detail'!E662 + 'Facility Detail'!E695 + 'Facility Detail'!E728 + 'Facility Detail'!E761 + 'Facility Detail'!E794 + 'Facility Detail'!E827 + 'Facility Detail'!E860 + 'Facility Detail'!E893 + 'Facility Detail'!E926 + 'Facility Detail'!E959 + 'Facility Detail'!E992 + 'Facility Detail'!E1025 )</f>
        <v>0</v>
      </c>
      <c r="D18" s="182">
        <f xml:space="preserve"> -1 * ( 'Facility Detail'!F50 + 'Facility Detail'!F84 + 'Facility Detail'!F119 + 'Facility Detail'!F153 + 'Facility Detail'!F188 + 'Facility Detail'!F223 + 'Facility Detail'!F258 + 'Facility Detail'!F293 + 'Facility Detail'!F328 + 'Facility Detail'!F363 + 'Facility Detail'!F398 + 'Facility Detail'!F431 + 'Facility Detail'!F464 + 'Facility Detail'!F497 + 'Facility Detail'!F530 + 'Facility Detail'!F563 + 'Facility Detail'!F596 + 'Facility Detail'!F629 + 'Facility Detail'!F662 + 'Facility Detail'!F695 + 'Facility Detail'!F728 + 'Facility Detail'!F761 + 'Facility Detail'!F794 + 'Facility Detail'!F827 + 'Facility Detail'!F860 + 'Facility Detail'!F893 + 'Facility Detail'!F926 + 'Facility Detail'!F959 + 'Facility Detail'!F992 + 'Facility Detail'!F1025 )</f>
        <v>0</v>
      </c>
      <c r="E18" s="115">
        <f xml:space="preserve"> -1 * ( 'Facility Detail'!G50 + 'Facility Detail'!G84 + 'Facility Detail'!G119 + 'Facility Detail'!G153 + 'Facility Detail'!G188 + 'Facility Detail'!G223 + 'Facility Detail'!G258 + 'Facility Detail'!G293 + 'Facility Detail'!G328 + 'Facility Detail'!G363 + 'Facility Detail'!G398 + 'Facility Detail'!G431 + 'Facility Detail'!G464 + 'Facility Detail'!G497 + 'Facility Detail'!G530 + 'Facility Detail'!G563 + 'Facility Detail'!G596 + 'Facility Detail'!G629 + 'Facility Detail'!G662 + 'Facility Detail'!G695 + 'Facility Detail'!G728 + 'Facility Detail'!G761 + 'Facility Detail'!G794 + 'Facility Detail'!G827 + 'Facility Detail'!G860 + 'Facility Detail'!G893 + 'Facility Detail'!G926 + 'Facility Detail'!G959 + 'Facility Detail'!G992 + 'Facility Detail'!G1025 )</f>
        <v>0</v>
      </c>
      <c r="F18" s="15"/>
      <c r="G18" s="15"/>
      <c r="H18" s="15"/>
      <c r="I18" s="15"/>
      <c r="J18" s="15"/>
      <c r="K18" s="15"/>
      <c r="L18" s="15"/>
    </row>
    <row r="19" spans="1:12" x14ac:dyDescent="0.25">
      <c r="A19" s="113" t="str">
        <f>'Facility Detail'!B51</f>
        <v>Bonus Incentives Not Realized</v>
      </c>
      <c r="B19" s="85">
        <f xml:space="preserve"> -1 * ( 'Facility Detail'!D51 + 'Facility Detail'!D85 + 'Facility Detail'!D120 + 'Facility Detail'!D154 + 'Facility Detail'!D189 + 'Facility Detail'!D224 + 'Facility Detail'!D259 + 'Facility Detail'!D294 + 'Facility Detail'!D329 + 'Facility Detail'!D364 + 'Facility Detail'!D399 + 'Facility Detail'!D432 + 'Facility Detail'!D465 + 'Facility Detail'!D498 + 'Facility Detail'!D531 + 'Facility Detail'!D564 + 'Facility Detail'!D597 + 'Facility Detail'!D630 + 'Facility Detail'!D663 + 'Facility Detail'!D696 + 'Facility Detail'!D729 + 'Facility Detail'!D762 + 'Facility Detail'!D795 + 'Facility Detail'!D828 + 'Facility Detail'!D861 + 'Facility Detail'!D894 + 'Facility Detail'!D927 + 'Facility Detail'!D960 + 'Facility Detail'!D993 + 'Facility Detail'!D1026 )</f>
        <v>-78269.400000000009</v>
      </c>
      <c r="C19" s="85">
        <f xml:space="preserve"> -1 * ( 'Facility Detail'!E51 + 'Facility Detail'!E85 + 'Facility Detail'!E120 + 'Facility Detail'!E154 + 'Facility Detail'!E189 + 'Facility Detail'!E224 + 'Facility Detail'!E259 + 'Facility Detail'!E294 + 'Facility Detail'!E329 + 'Facility Detail'!E364 + 'Facility Detail'!E399 + 'Facility Detail'!E432 + 'Facility Detail'!E465 + 'Facility Detail'!E498 + 'Facility Detail'!E531 + 'Facility Detail'!E564 + 'Facility Detail'!E597 + 'Facility Detail'!E630 + 'Facility Detail'!E663 + 'Facility Detail'!E696 + 'Facility Detail'!E729 + 'Facility Detail'!E762 + 'Facility Detail'!E795 + 'Facility Detail'!E828 + 'Facility Detail'!E861 + 'Facility Detail'!E894 + 'Facility Detail'!E927 + 'Facility Detail'!E960 + 'Facility Detail'!E993 + 'Facility Detail'!E1026 )</f>
        <v>-99710.200000000012</v>
      </c>
      <c r="D19" s="183">
        <f xml:space="preserve"> -1 * ( 'Facility Detail'!F51 + 'Facility Detail'!F85 + 'Facility Detail'!F120 + 'Facility Detail'!F154 + 'Facility Detail'!F189 + 'Facility Detail'!F224 + 'Facility Detail'!F259 + 'Facility Detail'!F294 + 'Facility Detail'!F329 + 'Facility Detail'!F364 + 'Facility Detail'!F399 + 'Facility Detail'!F432 + 'Facility Detail'!F465 + 'Facility Detail'!F498 + 'Facility Detail'!F531 + 'Facility Detail'!F564 + 'Facility Detail'!F597 + 'Facility Detail'!F630 + 'Facility Detail'!F663 + 'Facility Detail'!F696 + 'Facility Detail'!F729 + 'Facility Detail'!F762 + 'Facility Detail'!F795 + 'Facility Detail'!F828 + 'Facility Detail'!F861 + 'Facility Detail'!F894 + 'Facility Detail'!F927 + 'Facility Detail'!F960 + 'Facility Detail'!F993 + 'Facility Detail'!F1026 )</f>
        <v>-4546.3999999999996</v>
      </c>
      <c r="E19" s="86">
        <f xml:space="preserve"> -1 * ( 'Facility Detail'!G51 + 'Facility Detail'!G85 + 'Facility Detail'!G120 + 'Facility Detail'!G154 + 'Facility Detail'!G189 + 'Facility Detail'!G224 + 'Facility Detail'!G259 + 'Facility Detail'!G294 + 'Facility Detail'!G329 + 'Facility Detail'!G364 + 'Facility Detail'!G399 + 'Facility Detail'!G432 + 'Facility Detail'!G465 + 'Facility Detail'!G498 + 'Facility Detail'!G531 + 'Facility Detail'!G564 + 'Facility Detail'!G597 + 'Facility Detail'!G630 + 'Facility Detail'!G663 + 'Facility Detail'!G696 + 'Facility Detail'!G729 + 'Facility Detail'!G762 + 'Facility Detail'!G795 + 'Facility Detail'!G828 + 'Facility Detail'!G861 + 'Facility Detail'!G894 + 'Facility Detail'!G927 + 'Facility Detail'!G960 + 'Facility Detail'!G993 + 'Facility Detail'!G1026 )</f>
        <v>0</v>
      </c>
      <c r="F19" s="15"/>
      <c r="G19" s="15"/>
      <c r="H19" s="15"/>
      <c r="I19" s="15"/>
      <c r="J19" s="15"/>
      <c r="K19" s="15"/>
      <c r="L19" s="15"/>
    </row>
    <row r="20" spans="1:12" x14ac:dyDescent="0.25">
      <c r="A20" s="90" t="str">
        <f>'Facility Detail'!B52</f>
        <v>Total Sold / Transferred / Unrealized</v>
      </c>
      <c r="B20" s="20">
        <f>SUM(B17:B19)</f>
        <v>-957699.4</v>
      </c>
      <c r="C20" s="20">
        <f>SUM(C17:C19)</f>
        <v>-1716065.2</v>
      </c>
      <c r="D20" s="20">
        <f>SUM(D17:D19)</f>
        <v>-82491.399999999994</v>
      </c>
      <c r="E20" s="20">
        <f>SUM(E17:E19)</f>
        <v>0</v>
      </c>
      <c r="F20" s="20"/>
      <c r="G20" s="20"/>
      <c r="H20" s="20"/>
      <c r="I20" s="20"/>
      <c r="J20" s="20"/>
      <c r="K20" s="20"/>
      <c r="L20" s="20"/>
    </row>
    <row r="21" spans="1:12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18.75" x14ac:dyDescent="0.3">
      <c r="A22" s="9" t="s">
        <v>120</v>
      </c>
      <c r="B22" s="2">
        <f>'Facility Detail'!$B$1053</f>
        <v>2013</v>
      </c>
      <c r="C22" s="2">
        <f>B22+1</f>
        <v>2014</v>
      </c>
      <c r="D22" s="2">
        <f>C22+1</f>
        <v>2015</v>
      </c>
      <c r="E22" s="2">
        <f>D22+1</f>
        <v>2016</v>
      </c>
      <c r="F22" s="15"/>
      <c r="G22" s="15"/>
      <c r="H22" s="15"/>
      <c r="I22" s="15"/>
      <c r="J22" s="15"/>
      <c r="K22" s="15"/>
      <c r="L22" s="15"/>
    </row>
    <row r="23" spans="1:12" x14ac:dyDescent="0.25">
      <c r="A23" s="126" t="str">
        <f xml:space="preserve"> 'Facility Detail'!$B$1053 &amp; " Surplus Applied to " &amp; ( 'Facility Detail'!$B$1053 + 1 )</f>
        <v>2013 Surplus Applied to 2014</v>
      </c>
      <c r="B23" s="4">
        <f xml:space="preserve"> -1 * ( 'Facility Detail'!D55 + 'Facility Detail'!D89 + 'Facility Detail'!D124 + 'Facility Detail'!D158 + 'Facility Detail'!D193 + 'Facility Detail'!D228 + 'Facility Detail'!D263 + 'Facility Detail'!D298 + 'Facility Detail'!D333 + 'Facility Detail'!D368 + 'Facility Detail'!D403 + 'Facility Detail'!D436 + 'Facility Detail'!D469 + 'Facility Detail'!D502 + 'Facility Detail'!D535 + 'Facility Detail'!D568 + 'Facility Detail'!D601 + 'Facility Detail'!D634 + 'Facility Detail'!D667 + 'Facility Detail'!D700 + 'Facility Detail'!D733 + 'Facility Detail'!D766 + 'Facility Detail'!D799 + 'Facility Detail'!D832 + 'Facility Detail'!D865 + 'Facility Detail'!D898 + 'Facility Detail'!D931 + 'Facility Detail'!D964 + 'Facility Detail'!D997 + 'Facility Detail'!D1030 )</f>
        <v>-1246795.8</v>
      </c>
      <c r="C23" s="74">
        <f xml:space="preserve"> 'Facility Detail'!E55 + 'Facility Detail'!E89 + 'Facility Detail'!E124 + 'Facility Detail'!E158 + 'Facility Detail'!E193 + 'Facility Detail'!E228 + 'Facility Detail'!E263 + 'Facility Detail'!E298 + 'Facility Detail'!E333 + 'Facility Detail'!E368 + 'Facility Detail'!E403 + 'Facility Detail'!E436 + 'Facility Detail'!E469 + 'Facility Detail'!E502 + 'Facility Detail'!E535 + 'Facility Detail'!E568 + 'Facility Detail'!E601 + 'Facility Detail'!E634 + 'Facility Detail'!E667 + 'Facility Detail'!E700 + 'Facility Detail'!E733 + 'Facility Detail'!E766 + 'Facility Detail'!E799 + 'Facility Detail'!E832 + 'Facility Detail'!E865 + 'Facility Detail'!E898 + 'Facility Detail'!E931 + 'Facility Detail'!E964 + 'Facility Detail'!E997 + 'Facility Detail'!E1030</f>
        <v>1246795.8</v>
      </c>
      <c r="D23" s="187"/>
      <c r="E23" s="179"/>
      <c r="F23" s="15"/>
      <c r="G23" s="15"/>
      <c r="H23" s="15"/>
      <c r="I23" s="15"/>
      <c r="J23" s="15"/>
      <c r="K23" s="15"/>
      <c r="L23" s="15"/>
    </row>
    <row r="24" spans="1:12" x14ac:dyDescent="0.25">
      <c r="A24" s="126" t="str">
        <f xml:space="preserve"> ( 'Facility Detail'!$B$1053 + 1 ) &amp; " Surplus Applied to " &amp; ( 'Facility Detail'!$B$1053 )</f>
        <v>2014 Surplus Applied to 2013</v>
      </c>
      <c r="B24" s="174">
        <f xml:space="preserve"> 'Facility Detail'!D56 + 'Facility Detail'!D90 + 'Facility Detail'!D125 + 'Facility Detail'!D159 + 'Facility Detail'!D194 + 'Facility Detail'!D229 + 'Facility Detail'!D264 + 'Facility Detail'!D299 + 'Facility Detail'!D334 + 'Facility Detail'!D369 + 'Facility Detail'!D404 + 'Facility Detail'!D437 + 'Facility Detail'!D470 + 'Facility Detail'!D503 + 'Facility Detail'!D536 + 'Facility Detail'!D569 + 'Facility Detail'!D602 + 'Facility Detail'!D635 + 'Facility Detail'!D668 + 'Facility Detail'!D701 + 'Facility Detail'!D734 + 'Facility Detail'!D767 + 'Facility Detail'!D800 + 'Facility Detail'!D833 + 'Facility Detail'!D866 + 'Facility Detail'!D899 + 'Facility Detail'!D932 + 'Facility Detail'!D965 + 'Facility Detail'!D998 + 'Facility Detail'!D1031</f>
        <v>0</v>
      </c>
      <c r="C24" s="174">
        <f xml:space="preserve"> -1 * ( 'Facility Detail'!E56 + 'Facility Detail'!E90 + 'Facility Detail'!E125 + 'Facility Detail'!E159 + 'Facility Detail'!E194 + 'Facility Detail'!E229 + 'Facility Detail'!E264 + 'Facility Detail'!E299 + 'Facility Detail'!E334 + 'Facility Detail'!E369 + 'Facility Detail'!E404 + 'Facility Detail'!E437 + 'Facility Detail'!E470 + 'Facility Detail'!E503 + 'Facility Detail'!E536 + 'Facility Detail'!E569 + 'Facility Detail'!E602 + 'Facility Detail'!E635 + 'Facility Detail'!E668 + 'Facility Detail'!E701 + 'Facility Detail'!E734 + 'Facility Detail'!E767 + 'Facility Detail'!E800 + 'Facility Detail'!E833 + 'Facility Detail'!E866 + 'Facility Detail'!E899 + 'Facility Detail'!E932 + 'Facility Detail'!E965 + 'Facility Detail'!E998 + 'Facility Detail'!E1031 )</f>
        <v>0</v>
      </c>
      <c r="D24" s="188"/>
      <c r="E24" s="180"/>
      <c r="F24" s="15"/>
      <c r="G24" s="15"/>
      <c r="H24" s="15"/>
      <c r="I24" s="15"/>
      <c r="J24" s="15"/>
      <c r="K24" s="15"/>
      <c r="L24" s="15"/>
    </row>
    <row r="25" spans="1:12" x14ac:dyDescent="0.25">
      <c r="A25" s="126" t="str">
        <f xml:space="preserve"> ( 'Facility Detail'!$B$1053 + 1 ) &amp; " Surplus Applied to " &amp; ( 'Facility Detail'!$B$1053 + 2 )</f>
        <v>2014 Surplus Applied to 2015</v>
      </c>
      <c r="B25" s="174"/>
      <c r="C25" s="10">
        <f xml:space="preserve"> -1 * ( 'Facility Detail'!E57 + 'Facility Detail'!E91 + 'Facility Detail'!E126 + 'Facility Detail'!E160 + 'Facility Detail'!E195 + 'Facility Detail'!E230 + 'Facility Detail'!E265 + 'Facility Detail'!E300 + 'Facility Detail'!E335 + 'Facility Detail'!E370 + 'Facility Detail'!E405 + 'Facility Detail'!E438 + 'Facility Detail'!E471 + 'Facility Detail'!E504 + 'Facility Detail'!E537 + 'Facility Detail'!E570 + 'Facility Detail'!E603 + 'Facility Detail'!E636 + 'Facility Detail'!E669 + 'Facility Detail'!E702 + 'Facility Detail'!E735 + 'Facility Detail'!E768 + 'Facility Detail'!E801 + 'Facility Detail'!E834 + 'Facility Detail'!E867 + 'Facility Detail'!E900 + 'Facility Detail'!E933 + 'Facility Detail'!E966 + 'Facility Detail'!E999 + 'Facility Detail'!E1032 )</f>
        <v>-588087.79999999993</v>
      </c>
      <c r="D25" s="171">
        <f xml:space="preserve"> 'Facility Detail'!F57 + 'Facility Detail'!F91 + 'Facility Detail'!F126 + 'Facility Detail'!F160 + 'Facility Detail'!F195 + 'Facility Detail'!F230 + 'Facility Detail'!F265 + 'Facility Detail'!F300 + 'Facility Detail'!F335 + 'Facility Detail'!F370 + 'Facility Detail'!F405 + 'Facility Detail'!F438 + 'Facility Detail'!F471 + 'Facility Detail'!F504 + 'Facility Detail'!F537 + 'Facility Detail'!F570 + 'Facility Detail'!F603 + 'Facility Detail'!F636 + 'Facility Detail'!F669 + 'Facility Detail'!F702 + 'Facility Detail'!F735 + 'Facility Detail'!F768 + 'Facility Detail'!F801 + 'Facility Detail'!F834 + 'Facility Detail'!F867 + 'Facility Detail'!F900 + 'Facility Detail'!F933 + 'Facility Detail'!F966 + 'Facility Detail'!F999 + 'Facility Detail'!F1032</f>
        <v>588087.79999999993</v>
      </c>
      <c r="E25" s="180">
        <f xml:space="preserve"> 'Facility Detail'!G57 + 'Facility Detail'!G91 + 'Facility Detail'!G126 + 'Facility Detail'!G160 + 'Facility Detail'!G195 + 'Facility Detail'!G230 + 'Facility Detail'!G265 + 'Facility Detail'!G300 + 'Facility Detail'!G335 + 'Facility Detail'!G370 + 'Facility Detail'!G405 + 'Facility Detail'!G438 + 'Facility Detail'!G471 + 'Facility Detail'!G504 + 'Facility Detail'!G537 + 'Facility Detail'!G570 + 'Facility Detail'!G603 + 'Facility Detail'!G636 + 'Facility Detail'!G669 + 'Facility Detail'!G702 + 'Facility Detail'!G735 + 'Facility Detail'!G768 + 'Facility Detail'!G801 + 'Facility Detail'!G834 + 'Facility Detail'!G867 + 'Facility Detail'!G900 + 'Facility Detail'!G933 + 'Facility Detail'!G966 + 'Facility Detail'!G999 + 'Facility Detail'!G1032</f>
        <v>0</v>
      </c>
      <c r="F25" s="15"/>
      <c r="G25" s="15"/>
      <c r="H25" s="15"/>
      <c r="I25" s="15"/>
      <c r="J25" s="15"/>
      <c r="K25" s="15"/>
      <c r="L25" s="15"/>
    </row>
    <row r="26" spans="1:12" x14ac:dyDescent="0.25">
      <c r="A26" s="126" t="str">
        <f xml:space="preserve"> ( 'Facility Detail'!$B$1053 + 2 ) &amp; " Surplus Applied to " &amp; ( 'Facility Detail'!$B$1053 + 1 )</f>
        <v>2015 Surplus Applied to 2014</v>
      </c>
      <c r="B26" s="174"/>
      <c r="C26" s="174">
        <f xml:space="preserve"> 'Facility Detail'!E58 + 'Facility Detail'!E92 + 'Facility Detail'!E127 + 'Facility Detail'!E161 + 'Facility Detail'!E196 + 'Facility Detail'!E231 + 'Facility Detail'!E266 + 'Facility Detail'!E301 + 'Facility Detail'!E336 + 'Facility Detail'!E371 + 'Facility Detail'!E406 + 'Facility Detail'!E439 + 'Facility Detail'!E472 + 'Facility Detail'!E505 + 'Facility Detail'!E538 + 'Facility Detail'!E571 + 'Facility Detail'!E604 + 'Facility Detail'!E637 + 'Facility Detail'!E670 + 'Facility Detail'!E703 + 'Facility Detail'!E736 + 'Facility Detail'!E769 + 'Facility Detail'!E802 + 'Facility Detail'!E835 + 'Facility Detail'!E868 + 'Facility Detail'!E901 + 'Facility Detail'!E934 + 'Facility Detail'!E967 + 'Facility Detail'!E1000 + 'Facility Detail'!E1033</f>
        <v>0</v>
      </c>
      <c r="D26" s="188">
        <f xml:space="preserve"> -1 * ( 'Facility Detail'!F58 + 'Facility Detail'!F92 + 'Facility Detail'!F127 + 'Facility Detail'!F161 + 'Facility Detail'!F196 + 'Facility Detail'!F231 + 'Facility Detail'!F266 + 'Facility Detail'!F301 + 'Facility Detail'!F336 + 'Facility Detail'!F371 + 'Facility Detail'!F406 + 'Facility Detail'!F439 + 'Facility Detail'!F472 + 'Facility Detail'!F505 + 'Facility Detail'!F538 + 'Facility Detail'!F571 + 'Facility Detail'!F604 + 'Facility Detail'!F637 + 'Facility Detail'!F670 + 'Facility Detail'!F703 + 'Facility Detail'!F736 + 'Facility Detail'!F769 + 'Facility Detail'!F802 + 'Facility Detail'!F835 + 'Facility Detail'!F868 + 'Facility Detail'!F901 + 'Facility Detail'!F934 + 'Facility Detail'!F967 + 'Facility Detail'!F1000 + 'Facility Detail'!F1033 )</f>
        <v>0</v>
      </c>
      <c r="E26" s="180">
        <f xml:space="preserve"> -1 * ( 'Facility Detail'!G58 + 'Facility Detail'!G92 + 'Facility Detail'!G127 + 'Facility Detail'!G161 + 'Facility Detail'!G196 + 'Facility Detail'!G231 + 'Facility Detail'!G266 + 'Facility Detail'!G301 + 'Facility Detail'!G336 + 'Facility Detail'!G371 + 'Facility Detail'!G406 + 'Facility Detail'!G439 + 'Facility Detail'!G472 + 'Facility Detail'!G505 + 'Facility Detail'!G538 + 'Facility Detail'!G571 + 'Facility Detail'!G604 + 'Facility Detail'!G637 + 'Facility Detail'!G670 + 'Facility Detail'!G703 + 'Facility Detail'!G736 + 'Facility Detail'!G769 + 'Facility Detail'!G802 + 'Facility Detail'!G835 + 'Facility Detail'!G868 + 'Facility Detail'!G901 + 'Facility Detail'!G934 + 'Facility Detail'!G967 + 'Facility Detail'!G1000 + 'Facility Detail'!G1033 )</f>
        <v>0</v>
      </c>
      <c r="F26" s="15"/>
      <c r="G26" s="15"/>
      <c r="H26" s="15"/>
      <c r="I26" s="15"/>
      <c r="J26" s="15"/>
      <c r="K26" s="15"/>
      <c r="L26" s="15"/>
    </row>
    <row r="27" spans="1:12" x14ac:dyDescent="0.25">
      <c r="A27" s="189" t="s">
        <v>176</v>
      </c>
      <c r="B27" s="174"/>
      <c r="C27" s="174"/>
      <c r="D27" s="10">
        <f xml:space="preserve"> -1 * ( 'Facility Detail'!F59 + 'Facility Detail'!F93 + 'Facility Detail'!F128 + 'Facility Detail'!F162 + 'Facility Detail'!F197 + 'Facility Detail'!F232 + 'Facility Detail'!F267 + 'Facility Detail'!F302 + 'Facility Detail'!F337 + 'Facility Detail'!F372 + 'Facility Detail'!F407 + 'Facility Detail'!F440 + 'Facility Detail'!F473 + 'Facility Detail'!F506 + 'Facility Detail'!F539 + 'Facility Detail'!F572 + 'Facility Detail'!F605 + 'Facility Detail'!F638 + 'Facility Detail'!F671 + 'Facility Detail'!F704 + 'Facility Detail'!F737 + 'Facility Detail'!F770 + 'Facility Detail'!F803 + 'Facility Detail'!F836 + 'Facility Detail'!F869 + 'Facility Detail'!F902 + 'Facility Detail'!F935 + 'Facility Detail'!F968 + 'Facility Detail'!F1001 + 'Facility Detail'!F1034 )</f>
        <v>-1917964.2000000002</v>
      </c>
      <c r="E27" s="75">
        <f xml:space="preserve"> 'Facility Detail'!G59 + 'Facility Detail'!G93 + 'Facility Detail'!G128 + 'Facility Detail'!G162 + 'Facility Detail'!G197 + 'Facility Detail'!G232 + 'Facility Detail'!G267 + 'Facility Detail'!G302 + 'Facility Detail'!G337 + 'Facility Detail'!G372 + 'Facility Detail'!G407 + 'Facility Detail'!G440 + 'Facility Detail'!G473 + 'Facility Detail'!G506 + 'Facility Detail'!G539 + 'Facility Detail'!G572 + 'Facility Detail'!G605 + 'Facility Detail'!G638 + 'Facility Detail'!G671 + 'Facility Detail'!G704 + 'Facility Detail'!G737 + 'Facility Detail'!G770 + 'Facility Detail'!G803 + 'Facility Detail'!G836 + 'Facility Detail'!G869 + 'Facility Detail'!G902 + 'Facility Detail'!G935 + 'Facility Detail'!G968 + 'Facility Detail'!G1001 + 'Facility Detail'!G1034</f>
        <v>1917964.2000000002</v>
      </c>
      <c r="F27" s="15"/>
      <c r="G27" s="15"/>
      <c r="H27" s="15"/>
      <c r="I27" s="15"/>
      <c r="J27" s="15"/>
      <c r="K27" s="15"/>
      <c r="L27" s="15"/>
    </row>
    <row r="28" spans="1:12" x14ac:dyDescent="0.25">
      <c r="A28" s="189" t="s">
        <v>177</v>
      </c>
      <c r="B28" s="177"/>
      <c r="C28" s="177"/>
      <c r="D28" s="207"/>
      <c r="E28" s="206"/>
      <c r="F28" s="15"/>
      <c r="G28" s="15"/>
      <c r="H28" s="15"/>
      <c r="I28" s="15"/>
      <c r="J28" s="15"/>
      <c r="K28" s="15"/>
      <c r="L28" s="15"/>
    </row>
    <row r="29" spans="1:12" x14ac:dyDescent="0.25">
      <c r="A29" s="90" t="s">
        <v>37</v>
      </c>
      <c r="B29" s="57">
        <f>SUM(B23:B28)+953700</f>
        <v>-293095.80000000005</v>
      </c>
      <c r="C29" s="57">
        <f>SUM(C23:C28)</f>
        <v>658708.00000000012</v>
      </c>
      <c r="D29" s="57">
        <f>SUM(D23:D28)</f>
        <v>-1329876.4000000004</v>
      </c>
      <c r="E29" s="57">
        <f>SUM(E23:E28)</f>
        <v>1917964.2000000002</v>
      </c>
      <c r="F29" s="15"/>
      <c r="G29" s="15"/>
      <c r="H29" s="15"/>
      <c r="I29" s="15"/>
      <c r="J29" s="15"/>
      <c r="K29" s="15"/>
      <c r="L29" s="15"/>
    </row>
    <row r="30" spans="1:12" x14ac:dyDescent="0.25">
      <c r="B30" s="57"/>
      <c r="C30" s="57"/>
      <c r="D30" s="57"/>
      <c r="E30" s="57"/>
      <c r="F30" s="15"/>
      <c r="G30" s="15"/>
      <c r="H30" s="15"/>
      <c r="I30" s="15"/>
      <c r="J30" s="15"/>
      <c r="K30" s="15"/>
      <c r="L30" s="15"/>
    </row>
    <row r="31" spans="1:12" x14ac:dyDescent="0.25">
      <c r="A31" s="127" t="s">
        <v>32</v>
      </c>
      <c r="B31" s="124">
        <f xml:space="preserve"> 'Facility Detail'!D63 + 'Facility Detail'!D97 + 'Facility Detail'!D132 + 'Facility Detail'!D166 + 'Facility Detail'!D201 + 'Facility Detail'!D236 + 'Facility Detail'!D271 + 'Facility Detail'!D306 + 'Facility Detail'!D341 + 'Facility Detail'!D376 + 'Facility Detail'!D409 + 'Facility Detail'!D442 + 'Facility Detail'!D475 + 'Facility Detail'!D508 + 'Facility Detail'!D541 + 'Facility Detail'!D574 + 'Facility Detail'!D607 + 'Facility Detail'!D640 + 'Facility Detail'!D673 + 'Facility Detail'!D706 + 'Facility Detail'!D739 + 'Facility Detail'!D772 + 'Facility Detail'!D805 + 'Facility Detail'!D838 + 'Facility Detail'!D871 + 'Facility Detail'!D904 + 'Facility Detail'!D937 + 'Facility Detail'!D970 + 'Facility Detail'!D1003 + 'Facility Detail'!D1036</f>
        <v>0</v>
      </c>
      <c r="C31" s="124">
        <f xml:space="preserve"> 'Facility Detail'!E63 + 'Facility Detail'!E97 + 'Facility Detail'!E132 + 'Facility Detail'!E166 + 'Facility Detail'!E201 + 'Facility Detail'!E236 + 'Facility Detail'!E271 + 'Facility Detail'!E306 + 'Facility Detail'!E341 + 'Facility Detail'!E376 + 'Facility Detail'!E409 + 'Facility Detail'!E442 + 'Facility Detail'!E475 + 'Facility Detail'!E508 + 'Facility Detail'!E541 + 'Facility Detail'!E574 + 'Facility Detail'!E607 + 'Facility Detail'!E640 + 'Facility Detail'!E673 + 'Facility Detail'!E706 + 'Facility Detail'!E739 + 'Facility Detail'!E772 + 'Facility Detail'!E805 + 'Facility Detail'!E838 + 'Facility Detail'!E871 + 'Facility Detail'!E904 + 'Facility Detail'!E937 + 'Facility Detail'!E970 + 'Facility Detail'!E1003 + 'Facility Detail'!E1036</f>
        <v>0</v>
      </c>
      <c r="D31" s="184">
        <f xml:space="preserve"> 'Facility Detail'!F63 + 'Facility Detail'!F97 + 'Facility Detail'!F132 + 'Facility Detail'!F166 + 'Facility Detail'!F201 + 'Facility Detail'!F236 + 'Facility Detail'!F271 + 'Facility Detail'!F306 + 'Facility Detail'!F341 + 'Facility Detail'!F376 + 'Facility Detail'!F409 + 'Facility Detail'!F442 + 'Facility Detail'!F475 + 'Facility Detail'!F508 + 'Facility Detail'!F541 + 'Facility Detail'!F574 + 'Facility Detail'!F607 + 'Facility Detail'!F640 + 'Facility Detail'!F673 + 'Facility Detail'!F706 + 'Facility Detail'!F739 + 'Facility Detail'!F772 + 'Facility Detail'!F805 + 'Facility Detail'!F838 + 'Facility Detail'!F871 + 'Facility Detail'!F904 + 'Facility Detail'!F937 + 'Facility Detail'!F970 + 'Facility Detail'!F1003 + 'Facility Detail'!F1036</f>
        <v>0</v>
      </c>
      <c r="E31" s="125">
        <f xml:space="preserve"> 'Facility Detail'!G63 + 'Facility Detail'!G97 + 'Facility Detail'!G132 + 'Facility Detail'!G166 + 'Facility Detail'!G201 + 'Facility Detail'!G236 + 'Facility Detail'!G271 + 'Facility Detail'!G306 + 'Facility Detail'!G341 + 'Facility Detail'!G376 + 'Facility Detail'!G409 + 'Facility Detail'!G442 + 'Facility Detail'!G475 + 'Facility Detail'!G508 + 'Facility Detail'!G541 + 'Facility Detail'!G574 + 'Facility Detail'!G607 + 'Facility Detail'!G640 + 'Facility Detail'!G673 + 'Facility Detail'!G706 + 'Facility Detail'!G739 + 'Facility Detail'!G772 + 'Facility Detail'!G805 + 'Facility Detail'!G838 + 'Facility Detail'!G871 + 'Facility Detail'!G904 + 'Facility Detail'!G937 + 'Facility Detail'!G970 + 'Facility Detail'!G1003 + 'Facility Detail'!G1036</f>
        <v>0</v>
      </c>
      <c r="F31" s="15"/>
      <c r="G31" s="15"/>
      <c r="H31" s="15"/>
      <c r="I31" s="15"/>
      <c r="J31" s="15"/>
      <c r="K31" s="15"/>
      <c r="L31" s="15"/>
    </row>
    <row r="32" spans="1:12" x14ac:dyDescent="0.25">
      <c r="B32" s="57"/>
      <c r="C32" s="57"/>
      <c r="D32" s="57"/>
      <c r="E32" s="57"/>
      <c r="F32" s="15"/>
      <c r="G32" s="15"/>
      <c r="H32" s="15"/>
      <c r="I32" s="15"/>
      <c r="J32" s="15"/>
      <c r="K32" s="15"/>
      <c r="L32" s="15"/>
    </row>
    <row r="33" spans="1:12" x14ac:dyDescent="0.25">
      <c r="B33" s="2">
        <f>'Facility Detail'!$B$1053</f>
        <v>2013</v>
      </c>
      <c r="C33" s="2" t="str">
        <f>B33+1 &amp; "*"</f>
        <v>2014*</v>
      </c>
      <c r="D33" s="2" t="str">
        <f>B33+2 &amp; "*"</f>
        <v>2015*</v>
      </c>
      <c r="E33" s="2">
        <f>B33+3</f>
        <v>2016</v>
      </c>
      <c r="F33" s="15"/>
      <c r="G33" s="15"/>
      <c r="H33" s="15"/>
      <c r="I33" s="15"/>
      <c r="J33" s="15"/>
      <c r="K33" s="15"/>
      <c r="L33" s="15"/>
    </row>
    <row r="34" spans="1:12" ht="32.25" customHeight="1" x14ac:dyDescent="0.25">
      <c r="A34" s="81" t="s">
        <v>47</v>
      </c>
      <c r="B34" s="82">
        <v>318818</v>
      </c>
      <c r="C34" s="185">
        <f>C14 + C20 - C9 + C29 + C31</f>
        <v>660431.87999999977</v>
      </c>
      <c r="D34" s="185">
        <f>D14 + D20 - D9 + D29 + D31</f>
        <v>58865.392999999691</v>
      </c>
      <c r="E34" s="83">
        <f>E14 + E20 - E9 + E29 + E31</f>
        <v>322944.0950000002</v>
      </c>
      <c r="F34" s="21"/>
      <c r="G34" s="21"/>
      <c r="H34" s="21"/>
      <c r="I34" s="21"/>
      <c r="J34" s="21"/>
      <c r="K34" s="21"/>
      <c r="L34" s="21"/>
    </row>
    <row r="36" spans="1:12" ht="31.5" customHeight="1" x14ac:dyDescent="0.25">
      <c r="A36" s="228" t="s">
        <v>175</v>
      </c>
      <c r="B36" s="228"/>
      <c r="C36" s="228"/>
      <c r="D36" s="228"/>
    </row>
    <row r="39" spans="1:12" ht="30.75" customHeight="1" x14ac:dyDescent="0.25">
      <c r="A39" s="228" t="s">
        <v>146</v>
      </c>
      <c r="B39" s="228"/>
      <c r="C39" s="228"/>
      <c r="D39" s="228"/>
    </row>
  </sheetData>
  <mergeCells count="4">
    <mergeCell ref="C4:D4"/>
    <mergeCell ref="A39:D39"/>
    <mergeCell ref="A36:D36"/>
    <mergeCell ref="B2:E2"/>
  </mergeCells>
  <phoneticPr fontId="5" type="noConversion"/>
  <conditionalFormatting sqref="F34:L34 B34:D34">
    <cfRule type="cellIs" dxfId="1" priority="3" stopIfTrue="1" operator="lessThan">
      <formula>0</formula>
    </cfRule>
  </conditionalFormatting>
  <conditionalFormatting sqref="E34">
    <cfRule type="cellIs" dxfId="0" priority="2" stopIfTrue="1" operator="lessThan">
      <formula>0</formula>
    </cfRule>
  </conditionalFormatting>
  <pageMargins left="0.75" right="0.75" top="1" bottom="1" header="0.5" footer="0.5"/>
  <pageSetup scale="66" orientation="portrait" r:id="rId1"/>
  <headerFooter alignWithMargins="0"/>
  <rowBreaks count="1" manualBreakCount="1">
    <brk id="48" max="16383" man="1"/>
  </rowBreaks>
  <ignoredErrors>
    <ignoredError sqref="D9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N1066"/>
  <sheetViews>
    <sheetView showGridLines="0" zoomScale="75" zoomScaleNormal="75" workbookViewId="0"/>
  </sheetViews>
  <sheetFormatPr defaultColWidth="9.140625" defaultRowHeight="15" outlineLevelRow="1" x14ac:dyDescent="0.25"/>
  <cols>
    <col min="1" max="1" width="5.28515625" style="1" customWidth="1"/>
    <col min="2" max="2" width="33.28515625" style="1" customWidth="1"/>
    <col min="3" max="3" width="40.42578125" style="1" customWidth="1"/>
    <col min="4" max="4" width="24.28515625" style="1" hidden="1" customWidth="1"/>
    <col min="5" max="5" width="22.140625" style="1" customWidth="1"/>
    <col min="6" max="6" width="20.7109375" style="1" customWidth="1"/>
    <col min="7" max="7" width="18" style="1" customWidth="1"/>
    <col min="8" max="8" width="11.85546875" style="1" customWidth="1"/>
    <col min="9" max="10" width="17.85546875" style="1" customWidth="1"/>
    <col min="11" max="11" width="16.42578125" style="1" customWidth="1"/>
    <col min="12" max="12" width="13.7109375" style="1" customWidth="1"/>
    <col min="13" max="23" width="12.140625" style="1" customWidth="1"/>
    <col min="24" max="16384" width="9.140625" style="1"/>
  </cols>
  <sheetData>
    <row r="1" spans="2:14" ht="47.25" x14ac:dyDescent="0.25">
      <c r="B1" s="38" t="s">
        <v>4</v>
      </c>
      <c r="C1" s="38" t="s">
        <v>33</v>
      </c>
      <c r="D1" s="38"/>
      <c r="E1" s="38" t="s">
        <v>135</v>
      </c>
      <c r="F1" s="38" t="s">
        <v>34</v>
      </c>
      <c r="G1" s="38" t="s">
        <v>35</v>
      </c>
      <c r="H1" s="38" t="s">
        <v>145</v>
      </c>
      <c r="L1" s="27"/>
      <c r="N1" s="35"/>
    </row>
    <row r="2" spans="2:14" x14ac:dyDescent="0.25">
      <c r="B2" s="28" t="s">
        <v>147</v>
      </c>
      <c r="C2" s="40" t="s">
        <v>150</v>
      </c>
      <c r="D2" s="40"/>
      <c r="E2" s="31" t="s">
        <v>127</v>
      </c>
      <c r="F2" s="31" t="s">
        <v>1</v>
      </c>
      <c r="G2" s="152" t="s">
        <v>2</v>
      </c>
      <c r="H2" s="155"/>
      <c r="N2" s="26"/>
    </row>
    <row r="3" spans="2:14" x14ac:dyDescent="0.25">
      <c r="B3" s="29" t="s">
        <v>148</v>
      </c>
      <c r="C3" s="41" t="s">
        <v>151</v>
      </c>
      <c r="D3" s="41"/>
      <c r="E3" s="32" t="s">
        <v>127</v>
      </c>
      <c r="F3" s="32" t="s">
        <v>1</v>
      </c>
      <c r="G3" s="153" t="s">
        <v>2</v>
      </c>
      <c r="H3" s="156"/>
      <c r="N3" s="26"/>
    </row>
    <row r="4" spans="2:14" x14ac:dyDescent="0.25">
      <c r="B4" s="29" t="s">
        <v>149</v>
      </c>
      <c r="C4" s="41" t="s">
        <v>152</v>
      </c>
      <c r="D4" s="41"/>
      <c r="E4" s="32" t="s">
        <v>127</v>
      </c>
      <c r="F4" s="32" t="s">
        <v>1</v>
      </c>
      <c r="G4" s="153" t="s">
        <v>2</v>
      </c>
      <c r="H4" s="156"/>
      <c r="N4" s="26"/>
    </row>
    <row r="5" spans="2:14" x14ac:dyDescent="0.25">
      <c r="B5" s="29" t="s">
        <v>153</v>
      </c>
      <c r="C5" s="41" t="s">
        <v>155</v>
      </c>
      <c r="D5" s="41"/>
      <c r="E5" s="32" t="s">
        <v>127</v>
      </c>
      <c r="F5" s="32" t="s">
        <v>0</v>
      </c>
      <c r="G5" s="153" t="s">
        <v>2</v>
      </c>
      <c r="H5" s="156"/>
      <c r="N5" s="26"/>
    </row>
    <row r="6" spans="2:14" x14ac:dyDescent="0.25">
      <c r="B6" s="29" t="s">
        <v>154</v>
      </c>
      <c r="C6" s="41" t="s">
        <v>156</v>
      </c>
      <c r="D6" s="41"/>
      <c r="E6" s="32" t="s">
        <v>127</v>
      </c>
      <c r="F6" s="32" t="s">
        <v>1</v>
      </c>
      <c r="G6" s="153" t="s">
        <v>2</v>
      </c>
      <c r="H6" s="156"/>
      <c r="N6" s="26"/>
    </row>
    <row r="7" spans="2:14" x14ac:dyDescent="0.25">
      <c r="B7" s="158" t="s">
        <v>159</v>
      </c>
      <c r="C7" s="41" t="s">
        <v>157</v>
      </c>
      <c r="D7" s="41"/>
      <c r="E7" s="32" t="s">
        <v>127</v>
      </c>
      <c r="F7" s="32" t="s">
        <v>0</v>
      </c>
      <c r="G7" s="153" t="s">
        <v>2</v>
      </c>
      <c r="H7" s="156"/>
      <c r="N7" s="26"/>
    </row>
    <row r="8" spans="2:14" x14ac:dyDescent="0.25">
      <c r="B8" s="158" t="s">
        <v>160</v>
      </c>
      <c r="C8" s="41" t="s">
        <v>158</v>
      </c>
      <c r="D8" s="41"/>
      <c r="E8" s="32" t="s">
        <v>127</v>
      </c>
      <c r="F8" s="32" t="s">
        <v>0</v>
      </c>
      <c r="G8" s="153" t="s">
        <v>2</v>
      </c>
      <c r="H8" s="156"/>
      <c r="N8" s="26"/>
    </row>
    <row r="9" spans="2:14" ht="30" x14ac:dyDescent="0.25">
      <c r="B9" s="29" t="s">
        <v>161</v>
      </c>
      <c r="C9" s="41" t="s">
        <v>165</v>
      </c>
      <c r="D9" s="41"/>
      <c r="E9" s="219" t="s">
        <v>134</v>
      </c>
      <c r="F9" s="32" t="s">
        <v>1</v>
      </c>
      <c r="G9" s="153" t="s">
        <v>2</v>
      </c>
      <c r="H9" s="156"/>
      <c r="N9" s="26"/>
    </row>
    <row r="10" spans="2:14" ht="30" x14ac:dyDescent="0.25">
      <c r="B10" s="29" t="s">
        <v>162</v>
      </c>
      <c r="C10" s="41" t="s">
        <v>165</v>
      </c>
      <c r="D10" s="41"/>
      <c r="E10" s="219" t="s">
        <v>134</v>
      </c>
      <c r="F10" s="32" t="s">
        <v>1</v>
      </c>
      <c r="G10" s="153" t="s">
        <v>2</v>
      </c>
      <c r="H10" s="156"/>
      <c r="N10" s="26"/>
    </row>
    <row r="11" spans="2:14" ht="30" x14ac:dyDescent="0.25">
      <c r="B11" s="29" t="s">
        <v>163</v>
      </c>
      <c r="C11" s="41" t="s">
        <v>165</v>
      </c>
      <c r="D11" s="41"/>
      <c r="E11" s="219" t="s">
        <v>134</v>
      </c>
      <c r="F11" s="32" t="s">
        <v>1</v>
      </c>
      <c r="G11" s="153" t="s">
        <v>2</v>
      </c>
      <c r="H11" s="156"/>
      <c r="N11" s="26"/>
    </row>
    <row r="12" spans="2:14" x14ac:dyDescent="0.25">
      <c r="B12" s="29" t="s">
        <v>10</v>
      </c>
      <c r="C12" s="41"/>
      <c r="D12" s="41"/>
      <c r="E12" s="32"/>
      <c r="F12" s="32" t="s">
        <v>2</v>
      </c>
      <c r="G12" s="153" t="s">
        <v>2</v>
      </c>
      <c r="H12" s="156"/>
      <c r="N12" s="26"/>
    </row>
    <row r="13" spans="2:14" x14ac:dyDescent="0.25">
      <c r="B13" s="29" t="s">
        <v>11</v>
      </c>
      <c r="C13" s="41"/>
      <c r="D13" s="41"/>
      <c r="E13" s="32"/>
      <c r="F13" s="32" t="s">
        <v>2</v>
      </c>
      <c r="G13" s="153" t="s">
        <v>2</v>
      </c>
      <c r="H13" s="156"/>
      <c r="N13" s="26"/>
    </row>
    <row r="14" spans="2:14" x14ac:dyDescent="0.25">
      <c r="B14" s="29" t="s">
        <v>12</v>
      </c>
      <c r="C14" s="41"/>
      <c r="D14" s="41"/>
      <c r="E14" s="32"/>
      <c r="F14" s="32" t="s">
        <v>2</v>
      </c>
      <c r="G14" s="153" t="s">
        <v>2</v>
      </c>
      <c r="H14" s="156"/>
      <c r="N14" s="26"/>
    </row>
    <row r="15" spans="2:14" x14ac:dyDescent="0.25">
      <c r="B15" s="29" t="s">
        <v>13</v>
      </c>
      <c r="C15" s="41"/>
      <c r="D15" s="41"/>
      <c r="E15" s="32"/>
      <c r="F15" s="32" t="s">
        <v>2</v>
      </c>
      <c r="G15" s="153" t="s">
        <v>2</v>
      </c>
      <c r="H15" s="156"/>
      <c r="N15" s="26"/>
    </row>
    <row r="16" spans="2:14" x14ac:dyDescent="0.25">
      <c r="B16" s="29" t="s">
        <v>14</v>
      </c>
      <c r="C16" s="41"/>
      <c r="D16" s="41"/>
      <c r="E16" s="32"/>
      <c r="F16" s="32" t="s">
        <v>2</v>
      </c>
      <c r="G16" s="153" t="s">
        <v>2</v>
      </c>
      <c r="H16" s="156"/>
      <c r="N16" s="26"/>
    </row>
    <row r="17" spans="2:14" x14ac:dyDescent="0.25">
      <c r="B17" s="29" t="s">
        <v>15</v>
      </c>
      <c r="C17" s="41"/>
      <c r="D17" s="41"/>
      <c r="E17" s="32"/>
      <c r="F17" s="32" t="s">
        <v>2</v>
      </c>
      <c r="G17" s="153" t="s">
        <v>2</v>
      </c>
      <c r="H17" s="156"/>
      <c r="N17" s="26"/>
    </row>
    <row r="18" spans="2:14" x14ac:dyDescent="0.25">
      <c r="B18" s="29" t="s">
        <v>16</v>
      </c>
      <c r="C18" s="41"/>
      <c r="D18" s="41"/>
      <c r="E18" s="32"/>
      <c r="F18" s="32" t="s">
        <v>2</v>
      </c>
      <c r="G18" s="153" t="s">
        <v>2</v>
      </c>
      <c r="H18" s="156"/>
      <c r="N18" s="26"/>
    </row>
    <row r="19" spans="2:14" x14ac:dyDescent="0.25">
      <c r="B19" s="29" t="s">
        <v>17</v>
      </c>
      <c r="C19" s="41"/>
      <c r="D19" s="41"/>
      <c r="E19" s="32"/>
      <c r="F19" s="32" t="s">
        <v>2</v>
      </c>
      <c r="G19" s="153" t="s">
        <v>2</v>
      </c>
      <c r="H19" s="156"/>
      <c r="N19" s="26"/>
    </row>
    <row r="20" spans="2:14" x14ac:dyDescent="0.25">
      <c r="B20" s="29" t="s">
        <v>18</v>
      </c>
      <c r="C20" s="41"/>
      <c r="D20" s="41"/>
      <c r="E20" s="32"/>
      <c r="F20" s="32" t="s">
        <v>2</v>
      </c>
      <c r="G20" s="153" t="s">
        <v>2</v>
      </c>
      <c r="H20" s="156"/>
      <c r="N20" s="26"/>
    </row>
    <row r="21" spans="2:14" x14ac:dyDescent="0.25">
      <c r="B21" s="29" t="s">
        <v>19</v>
      </c>
      <c r="C21" s="41"/>
      <c r="D21" s="41"/>
      <c r="E21" s="32"/>
      <c r="F21" s="32" t="s">
        <v>2</v>
      </c>
      <c r="G21" s="153" t="s">
        <v>2</v>
      </c>
      <c r="H21" s="156"/>
      <c r="N21" s="26"/>
    </row>
    <row r="22" spans="2:14" x14ac:dyDescent="0.25">
      <c r="B22" s="29" t="s">
        <v>20</v>
      </c>
      <c r="C22" s="41"/>
      <c r="D22" s="41"/>
      <c r="E22" s="32"/>
      <c r="F22" s="32" t="s">
        <v>2</v>
      </c>
      <c r="G22" s="153" t="s">
        <v>2</v>
      </c>
      <c r="H22" s="156"/>
      <c r="N22" s="26"/>
    </row>
    <row r="23" spans="2:14" x14ac:dyDescent="0.25">
      <c r="B23" s="29" t="s">
        <v>21</v>
      </c>
      <c r="C23" s="41"/>
      <c r="D23" s="41"/>
      <c r="E23" s="32"/>
      <c r="F23" s="32" t="s">
        <v>2</v>
      </c>
      <c r="G23" s="153" t="s">
        <v>2</v>
      </c>
      <c r="H23" s="156"/>
      <c r="N23" s="26"/>
    </row>
    <row r="24" spans="2:14" x14ac:dyDescent="0.25">
      <c r="B24" s="29" t="s">
        <v>22</v>
      </c>
      <c r="C24" s="41"/>
      <c r="D24" s="41"/>
      <c r="E24" s="32"/>
      <c r="F24" s="32" t="s">
        <v>2</v>
      </c>
      <c r="G24" s="153" t="s">
        <v>2</v>
      </c>
      <c r="H24" s="156"/>
      <c r="N24" s="26"/>
    </row>
    <row r="25" spans="2:14" x14ac:dyDescent="0.25">
      <c r="B25" s="29" t="s">
        <v>23</v>
      </c>
      <c r="C25" s="41"/>
      <c r="D25" s="41"/>
      <c r="E25" s="32"/>
      <c r="F25" s="32" t="s">
        <v>2</v>
      </c>
      <c r="G25" s="153" t="s">
        <v>2</v>
      </c>
      <c r="H25" s="156"/>
      <c r="N25" s="26"/>
    </row>
    <row r="26" spans="2:14" x14ac:dyDescent="0.25">
      <c r="B26" s="29" t="s">
        <v>24</v>
      </c>
      <c r="C26" s="41"/>
      <c r="D26" s="41"/>
      <c r="E26" s="32"/>
      <c r="F26" s="32" t="s">
        <v>2</v>
      </c>
      <c r="G26" s="153" t="s">
        <v>2</v>
      </c>
      <c r="H26" s="156"/>
      <c r="N26" s="26"/>
    </row>
    <row r="27" spans="2:14" x14ac:dyDescent="0.25">
      <c r="B27" s="29" t="s">
        <v>25</v>
      </c>
      <c r="C27" s="41"/>
      <c r="D27" s="41"/>
      <c r="E27" s="32"/>
      <c r="F27" s="32" t="s">
        <v>2</v>
      </c>
      <c r="G27" s="153" t="s">
        <v>2</v>
      </c>
      <c r="H27" s="156"/>
      <c r="N27" s="26"/>
    </row>
    <row r="28" spans="2:14" x14ac:dyDescent="0.25">
      <c r="B28" s="29" t="s">
        <v>26</v>
      </c>
      <c r="C28" s="41"/>
      <c r="D28" s="41"/>
      <c r="E28" s="32"/>
      <c r="F28" s="32" t="s">
        <v>2</v>
      </c>
      <c r="G28" s="153" t="s">
        <v>2</v>
      </c>
      <c r="H28" s="156"/>
      <c r="N28" s="26"/>
    </row>
    <row r="29" spans="2:14" x14ac:dyDescent="0.25">
      <c r="B29" s="29" t="s">
        <v>27</v>
      </c>
      <c r="C29" s="41"/>
      <c r="D29" s="41"/>
      <c r="E29" s="32"/>
      <c r="F29" s="32" t="s">
        <v>2</v>
      </c>
      <c r="G29" s="153" t="s">
        <v>2</v>
      </c>
      <c r="H29" s="156"/>
      <c r="N29" s="26"/>
    </row>
    <row r="30" spans="2:14" x14ac:dyDescent="0.25">
      <c r="B30" s="29" t="s">
        <v>28</v>
      </c>
      <c r="C30" s="41"/>
      <c r="D30" s="41"/>
      <c r="E30" s="32"/>
      <c r="F30" s="32" t="s">
        <v>2</v>
      </c>
      <c r="G30" s="153" t="s">
        <v>2</v>
      </c>
      <c r="H30" s="156"/>
      <c r="N30" s="26"/>
    </row>
    <row r="31" spans="2:14" x14ac:dyDescent="0.25">
      <c r="B31" s="30" t="s">
        <v>29</v>
      </c>
      <c r="C31" s="42"/>
      <c r="D31" s="42"/>
      <c r="E31" s="33"/>
      <c r="F31" s="33" t="s">
        <v>2</v>
      </c>
      <c r="G31" s="154" t="s">
        <v>2</v>
      </c>
      <c r="H31" s="157"/>
      <c r="N31" s="26"/>
    </row>
    <row r="32" spans="2:14" x14ac:dyDescent="0.25">
      <c r="B32" s="26"/>
    </row>
    <row r="33" spans="1:12" ht="31.5" customHeight="1" thickBot="1" x14ac:dyDescent="0.3">
      <c r="B33" s="228" t="s">
        <v>146</v>
      </c>
      <c r="C33" s="228"/>
      <c r="D33" s="228"/>
      <c r="E33" s="228"/>
      <c r="F33" s="228"/>
      <c r="I33" s="36"/>
      <c r="J33" s="36"/>
      <c r="K33" s="36"/>
      <c r="L33" s="36"/>
    </row>
    <row r="34" spans="1:12" x14ac:dyDescent="0.25">
      <c r="A34" s="8"/>
      <c r="B34" s="8"/>
      <c r="C34" s="8"/>
      <c r="D34" s="8"/>
      <c r="E34" s="8"/>
      <c r="F34" s="8"/>
      <c r="G34" s="8"/>
      <c r="H34" s="8"/>
      <c r="I34" s="36"/>
      <c r="J34" s="36"/>
      <c r="K34" s="36"/>
      <c r="L34" s="36"/>
    </row>
    <row r="35" spans="1:12" ht="21" x14ac:dyDescent="0.35">
      <c r="A35" s="14" t="s">
        <v>4</v>
      </c>
      <c r="C35" s="49" t="str">
        <f>B2</f>
        <v>Wild Horse</v>
      </c>
      <c r="D35" s="50"/>
      <c r="E35" s="24"/>
      <c r="F35" s="24"/>
      <c r="J35" s="36"/>
      <c r="K35" s="36"/>
      <c r="L35" s="36"/>
    </row>
    <row r="36" spans="1:12" x14ac:dyDescent="0.25">
      <c r="H36" s="159"/>
      <c r="J36" s="36"/>
      <c r="K36" s="36"/>
      <c r="L36" s="36"/>
    </row>
    <row r="37" spans="1:12" ht="18.75" x14ac:dyDescent="0.3">
      <c r="A37" s="9" t="s">
        <v>41</v>
      </c>
      <c r="D37" s="2">
        <f>'Facility Detail'!$B$1053</f>
        <v>2013</v>
      </c>
      <c r="E37" s="2">
        <f>D37+1</f>
        <v>2014</v>
      </c>
      <c r="F37" s="2">
        <f>E37+1</f>
        <v>2015</v>
      </c>
      <c r="G37" s="190">
        <f>F37+1</f>
        <v>2016</v>
      </c>
      <c r="H37" s="160"/>
      <c r="I37" s="26"/>
      <c r="J37" s="26"/>
      <c r="K37" s="26"/>
      <c r="L37" s="36"/>
    </row>
    <row r="38" spans="1:12" x14ac:dyDescent="0.25">
      <c r="B38" s="94" t="str">
        <f>"Total MWh Produced / Purchased from " &amp; C35</f>
        <v>Total MWh Produced / Purchased from Wild Horse</v>
      </c>
      <c r="C38" s="88"/>
      <c r="D38" s="4">
        <v>554637</v>
      </c>
      <c r="E38" s="164">
        <v>546457</v>
      </c>
      <c r="F38" s="5">
        <v>512757</v>
      </c>
      <c r="G38" s="5">
        <v>34212</v>
      </c>
      <c r="H38" s="163"/>
      <c r="I38" s="25"/>
      <c r="J38" s="25"/>
      <c r="K38" s="25"/>
      <c r="L38" s="36"/>
    </row>
    <row r="39" spans="1:12" x14ac:dyDescent="0.25">
      <c r="B39" s="94" t="s">
        <v>45</v>
      </c>
      <c r="C39" s="88"/>
      <c r="D39" s="213">
        <v>1</v>
      </c>
      <c r="E39" s="214">
        <v>1</v>
      </c>
      <c r="F39" s="215">
        <v>1</v>
      </c>
      <c r="G39" s="216">
        <v>1</v>
      </c>
      <c r="H39" s="163"/>
      <c r="I39" s="25"/>
      <c r="J39" s="25"/>
      <c r="K39" s="25"/>
      <c r="L39" s="36"/>
    </row>
    <row r="40" spans="1:12" x14ac:dyDescent="0.25">
      <c r="B40" s="94" t="s">
        <v>40</v>
      </c>
      <c r="C40" s="88"/>
      <c r="D40" s="211">
        <v>1</v>
      </c>
      <c r="E40" s="61">
        <v>1</v>
      </c>
      <c r="F40" s="165">
        <v>1</v>
      </c>
      <c r="G40" s="62">
        <v>1</v>
      </c>
      <c r="H40" s="163"/>
      <c r="I40" s="25"/>
      <c r="J40" s="25"/>
      <c r="K40" s="25"/>
      <c r="L40" s="36"/>
    </row>
    <row r="41" spans="1:12" x14ac:dyDescent="0.25">
      <c r="B41" s="91" t="s">
        <v>42</v>
      </c>
      <c r="C41" s="92"/>
      <c r="D41" s="44">
        <f>D38*D39*D40</f>
        <v>554637</v>
      </c>
      <c r="E41" s="44">
        <f>E38*E39*E40</f>
        <v>546457</v>
      </c>
      <c r="F41" s="44">
        <f>F38*F39*F40</f>
        <v>512757</v>
      </c>
      <c r="G41" s="44">
        <f>G38*G39*G40</f>
        <v>34212</v>
      </c>
      <c r="H41" s="163"/>
      <c r="I41" s="25"/>
      <c r="J41" s="25"/>
      <c r="K41" s="25"/>
      <c r="L41" s="36"/>
    </row>
    <row r="42" spans="1:12" x14ac:dyDescent="0.25">
      <c r="B42" s="24"/>
      <c r="C42" s="36"/>
      <c r="D42" s="43"/>
      <c r="E42" s="43"/>
      <c r="F42" s="43"/>
      <c r="G42" s="43"/>
      <c r="H42" s="163"/>
      <c r="I42" s="25"/>
      <c r="J42" s="25"/>
      <c r="K42" s="25"/>
      <c r="L42" s="36"/>
    </row>
    <row r="43" spans="1:12" ht="18.75" x14ac:dyDescent="0.3">
      <c r="A43" s="51" t="s">
        <v>139</v>
      </c>
      <c r="C43" s="36"/>
      <c r="D43" s="2">
        <f>D37</f>
        <v>2013</v>
      </c>
      <c r="E43" s="2">
        <f>E37</f>
        <v>2014</v>
      </c>
      <c r="F43" s="2">
        <f>F37</f>
        <v>2015</v>
      </c>
      <c r="G43" s="2">
        <f>G37</f>
        <v>2016</v>
      </c>
      <c r="H43" s="25"/>
      <c r="I43" s="25"/>
      <c r="J43" s="25"/>
      <c r="K43" s="25"/>
      <c r="L43" s="36"/>
    </row>
    <row r="44" spans="1:12" x14ac:dyDescent="0.25">
      <c r="B44" s="94" t="s">
        <v>30</v>
      </c>
      <c r="C44" s="88"/>
      <c r="D44" s="63">
        <f>IF( $F2 = "Eligible", D41 * 'Facility Detail'!$B$1050, 0 )</f>
        <v>0</v>
      </c>
      <c r="E44" s="12">
        <f>IF( $F2 = "Eligible", E41 * 'Facility Detail'!$B$1050, 0 )</f>
        <v>0</v>
      </c>
      <c r="F44" s="166">
        <f>IF( $F2 = "Eligible", F41 * 'Facility Detail'!$B$1050, 0 )</f>
        <v>0</v>
      </c>
      <c r="G44" s="13">
        <f>IF( $F2 = "Eligible", G41 * 'Facility Detail'!$B$1050, 0 )</f>
        <v>0</v>
      </c>
      <c r="H44" s="25"/>
      <c r="I44" s="25"/>
      <c r="J44" s="25"/>
      <c r="K44" s="25"/>
      <c r="L44" s="36"/>
    </row>
    <row r="45" spans="1:12" x14ac:dyDescent="0.25">
      <c r="B45" s="94" t="s">
        <v>6</v>
      </c>
      <c r="C45" s="88"/>
      <c r="D45" s="64">
        <f>IF( $G2 = "Eligible", D41, 0 )</f>
        <v>0</v>
      </c>
      <c r="E45" s="65">
        <f>IF( $G2 = "Eligible", E41, 0 )</f>
        <v>0</v>
      </c>
      <c r="F45" s="167">
        <f>IF( $G2 = "Eligible", F41, 0 )</f>
        <v>0</v>
      </c>
      <c r="G45" s="66">
        <f>IF( $G2 = "Eligible", G41, 0 )</f>
        <v>0</v>
      </c>
      <c r="H45" s="25"/>
      <c r="I45" s="25"/>
      <c r="J45" s="25"/>
      <c r="K45" s="25"/>
      <c r="L45" s="36"/>
    </row>
    <row r="46" spans="1:12" x14ac:dyDescent="0.25">
      <c r="B46" s="93" t="s">
        <v>141</v>
      </c>
      <c r="C46" s="92"/>
      <c r="D46" s="46">
        <f>SUM(D44:D45)</f>
        <v>0</v>
      </c>
      <c r="E46" s="47">
        <f>SUM(E44:E45)</f>
        <v>0</v>
      </c>
      <c r="F46" s="47">
        <f>SUM(F44:F45)</f>
        <v>0</v>
      </c>
      <c r="G46" s="47">
        <f>SUM(G44:G45)</f>
        <v>0</v>
      </c>
      <c r="H46" s="25"/>
      <c r="I46" s="25"/>
      <c r="J46" s="25"/>
      <c r="K46" s="25"/>
      <c r="L46" s="36"/>
    </row>
    <row r="47" spans="1:12" x14ac:dyDescent="0.25">
      <c r="B47" s="36"/>
      <c r="C47" s="36"/>
      <c r="D47" s="45"/>
      <c r="E47" s="37"/>
      <c r="F47" s="37"/>
      <c r="G47" s="37"/>
      <c r="H47" s="25"/>
      <c r="I47" s="25"/>
      <c r="J47" s="25"/>
      <c r="K47" s="25"/>
      <c r="L47" s="36"/>
    </row>
    <row r="48" spans="1:12" ht="18.75" x14ac:dyDescent="0.3">
      <c r="A48" s="48" t="s">
        <v>50</v>
      </c>
      <c r="C48" s="36"/>
      <c r="D48" s="2">
        <f>D37</f>
        <v>2013</v>
      </c>
      <c r="E48" s="2">
        <f>E37</f>
        <v>2014</v>
      </c>
      <c r="F48" s="2">
        <f>F37</f>
        <v>2015</v>
      </c>
      <c r="G48" s="2">
        <f>G37</f>
        <v>2016</v>
      </c>
      <c r="H48" s="25"/>
      <c r="I48" s="25"/>
      <c r="J48" s="25"/>
      <c r="K48" s="25"/>
      <c r="L48" s="36"/>
    </row>
    <row r="49" spans="1:12" x14ac:dyDescent="0.25">
      <c r="B49" s="94" t="s">
        <v>67</v>
      </c>
      <c r="C49" s="36"/>
      <c r="D49" s="107">
        <v>246192</v>
      </c>
      <c r="E49" s="107">
        <v>541930</v>
      </c>
      <c r="F49" s="107">
        <v>0</v>
      </c>
      <c r="G49" s="108">
        <v>0</v>
      </c>
      <c r="H49" s="25"/>
      <c r="I49" s="25"/>
      <c r="J49" s="25"/>
      <c r="K49" s="25"/>
      <c r="L49" s="36"/>
    </row>
    <row r="50" spans="1:12" x14ac:dyDescent="0.25">
      <c r="B50" s="95" t="s">
        <v>43</v>
      </c>
      <c r="C50" s="105"/>
      <c r="D50" s="109"/>
      <c r="E50" s="110"/>
      <c r="F50" s="169"/>
      <c r="G50" s="111"/>
      <c r="H50" s="25"/>
      <c r="I50" s="25"/>
      <c r="J50" s="25"/>
      <c r="K50" s="25"/>
      <c r="L50" s="36"/>
    </row>
    <row r="51" spans="1:12" x14ac:dyDescent="0.25">
      <c r="B51" s="112" t="s">
        <v>109</v>
      </c>
      <c r="C51" s="105"/>
      <c r="D51" s="71"/>
      <c r="E51" s="72"/>
      <c r="F51" s="170"/>
      <c r="G51" s="73"/>
      <c r="H51" s="25"/>
      <c r="I51" s="25"/>
      <c r="J51" s="25"/>
      <c r="K51" s="25"/>
      <c r="L51" s="36"/>
    </row>
    <row r="52" spans="1:12" x14ac:dyDescent="0.25">
      <c r="B52" s="39" t="s">
        <v>110</v>
      </c>
      <c r="D52" s="7">
        <f>SUM(D49:D51)</f>
        <v>246192</v>
      </c>
      <c r="E52" s="7">
        <f>SUM(E49:E51)</f>
        <v>541930</v>
      </c>
      <c r="F52" s="7">
        <f>SUM(F49:F51)</f>
        <v>0</v>
      </c>
      <c r="G52" s="7">
        <f>SUM(G49:G51)</f>
        <v>0</v>
      </c>
      <c r="H52" s="34"/>
      <c r="I52" s="34"/>
      <c r="J52" s="34"/>
      <c r="K52" s="34"/>
      <c r="L52" s="36"/>
    </row>
    <row r="53" spans="1:12" x14ac:dyDescent="0.25">
      <c r="B53" s="6"/>
      <c r="D53" s="7"/>
      <c r="E53" s="7"/>
      <c r="F53" s="7"/>
      <c r="G53" s="7"/>
      <c r="H53" s="34"/>
      <c r="I53" s="34"/>
      <c r="J53" s="34"/>
      <c r="K53" s="34"/>
      <c r="L53" s="36"/>
    </row>
    <row r="54" spans="1:12" ht="18.75" x14ac:dyDescent="0.3">
      <c r="A54" s="9" t="s">
        <v>120</v>
      </c>
      <c r="D54" s="2">
        <f>'Facility Detail'!$B$1053</f>
        <v>2013</v>
      </c>
      <c r="E54" s="2">
        <f>D54+1</f>
        <v>2014</v>
      </c>
      <c r="F54" s="2">
        <f>E54+1</f>
        <v>2015</v>
      </c>
      <c r="G54" s="2">
        <f>F54+1</f>
        <v>2016</v>
      </c>
      <c r="H54" s="34"/>
      <c r="I54" s="34"/>
      <c r="J54" s="34"/>
      <c r="K54" s="34"/>
      <c r="L54" s="36"/>
    </row>
    <row r="55" spans="1:12" x14ac:dyDescent="0.25">
      <c r="B55" s="94" t="str">
        <f>( 'Facility Detail'!$B$1053) &amp; " Surplus Applied to " &amp; ( 'Facility Detail'!$B$1053 + 1 )</f>
        <v>2013 Surplus Applied to 2014</v>
      </c>
      <c r="C55" s="36"/>
      <c r="D55" s="3">
        <f>D41-D49</f>
        <v>308445</v>
      </c>
      <c r="E55" s="74">
        <f>D55</f>
        <v>308445</v>
      </c>
      <c r="F55" s="178"/>
      <c r="G55" s="179"/>
      <c r="H55" s="34"/>
      <c r="I55" s="34"/>
      <c r="J55" s="34"/>
      <c r="K55" s="34"/>
      <c r="L55" s="36"/>
    </row>
    <row r="56" spans="1:12" x14ac:dyDescent="0.25">
      <c r="B56" s="94" t="str">
        <f xml:space="preserve"> ( 'Facility Detail'!$B$1053 + 1 ) &amp; " Surplus Applied to " &amp; ( 'Facility Detail'!$B$1053 )</f>
        <v>2014 Surplus Applied to 2013</v>
      </c>
      <c r="C56" s="36"/>
      <c r="D56" s="175">
        <f>E56</f>
        <v>0</v>
      </c>
      <c r="E56" s="174"/>
      <c r="F56" s="174"/>
      <c r="G56" s="180"/>
      <c r="H56" s="34"/>
      <c r="I56" s="34"/>
      <c r="J56" s="34"/>
      <c r="K56" s="34"/>
      <c r="L56" s="36"/>
    </row>
    <row r="57" spans="1:12" x14ac:dyDescent="0.25">
      <c r="B57" s="191" t="str">
        <f xml:space="preserve"> ( 'Facility Detail'!$B$1053 + 1 ) &amp; " Surplus Applied to " &amp; ( 'Facility Detail'!$B$1053 + 2 )</f>
        <v>2014 Surplus Applied to 2015</v>
      </c>
      <c r="C57" s="36"/>
      <c r="D57" s="175"/>
      <c r="E57" s="10">
        <f>E41-E49</f>
        <v>4527</v>
      </c>
      <c r="F57" s="87">
        <f>+E57</f>
        <v>4527</v>
      </c>
      <c r="G57" s="180"/>
      <c r="H57" s="34"/>
      <c r="I57" s="34"/>
      <c r="J57" s="34"/>
      <c r="K57" s="34"/>
      <c r="L57" s="36"/>
    </row>
    <row r="58" spans="1:12" x14ac:dyDescent="0.25">
      <c r="B58" s="191" t="str">
        <f xml:space="preserve"> ( 'Facility Detail'!$B$1053 + 2 ) &amp; " Surplus Applied to " &amp; ( 'Facility Detail'!$B$1053 + 1 )</f>
        <v>2015 Surplus Applied to 2014</v>
      </c>
      <c r="C58" s="36"/>
      <c r="D58" s="175"/>
      <c r="E58" s="174">
        <f>F58</f>
        <v>0</v>
      </c>
      <c r="F58" s="174"/>
      <c r="G58" s="180"/>
      <c r="H58" s="34"/>
      <c r="I58" s="34"/>
      <c r="J58" s="34"/>
      <c r="K58" s="34"/>
      <c r="L58" s="36"/>
    </row>
    <row r="59" spans="1:12" x14ac:dyDescent="0.25">
      <c r="B59" s="191" t="s">
        <v>176</v>
      </c>
      <c r="C59" s="36"/>
      <c r="D59" s="175"/>
      <c r="E59" s="174"/>
      <c r="F59" s="10">
        <f>F41-F49</f>
        <v>512757</v>
      </c>
      <c r="G59" s="75">
        <f>+F59</f>
        <v>512757</v>
      </c>
      <c r="H59" s="34"/>
      <c r="I59" s="34"/>
      <c r="J59" s="34"/>
      <c r="K59" s="34"/>
      <c r="L59" s="36"/>
    </row>
    <row r="60" spans="1:12" x14ac:dyDescent="0.25">
      <c r="B60" s="191" t="s">
        <v>177</v>
      </c>
      <c r="C60" s="36"/>
      <c r="D60" s="176"/>
      <c r="E60" s="177"/>
      <c r="F60" s="177">
        <f>G60</f>
        <v>0</v>
      </c>
      <c r="G60" s="206"/>
      <c r="H60" s="34"/>
      <c r="I60" s="34"/>
      <c r="J60" s="34"/>
      <c r="K60" s="34"/>
      <c r="L60" s="36"/>
    </row>
    <row r="61" spans="1:12" x14ac:dyDescent="0.25">
      <c r="B61" s="192" t="s">
        <v>37</v>
      </c>
      <c r="D61" s="7">
        <f xml:space="preserve"> D56 - D55</f>
        <v>-308445</v>
      </c>
      <c r="E61" s="7">
        <f xml:space="preserve"> E55 + E58 - E57 - E56</f>
        <v>303918</v>
      </c>
      <c r="F61" s="7">
        <f>F57 - F58 - F59 + F60</f>
        <v>-508230</v>
      </c>
      <c r="G61" s="7">
        <f>G59 - G60</f>
        <v>512757</v>
      </c>
      <c r="H61" s="34"/>
      <c r="I61" s="34"/>
      <c r="J61" s="34"/>
      <c r="K61" s="34"/>
      <c r="L61" s="36"/>
    </row>
    <row r="62" spans="1:12" x14ac:dyDescent="0.25">
      <c r="B62" s="193"/>
      <c r="D62" s="7"/>
      <c r="E62" s="7"/>
      <c r="F62" s="7"/>
      <c r="G62" s="7"/>
      <c r="H62" s="34"/>
      <c r="I62" s="34"/>
      <c r="J62" s="34"/>
      <c r="K62" s="34"/>
      <c r="L62" s="36"/>
    </row>
    <row r="63" spans="1:12" x14ac:dyDescent="0.25">
      <c r="B63" s="91" t="s">
        <v>32</v>
      </c>
      <c r="C63" s="88"/>
      <c r="D63" s="121"/>
      <c r="E63" s="122"/>
      <c r="F63" s="172"/>
      <c r="G63" s="123"/>
      <c r="H63" s="34"/>
      <c r="I63" s="34"/>
      <c r="J63" s="34"/>
      <c r="K63" s="34"/>
      <c r="L63" s="36"/>
    </row>
    <row r="64" spans="1:12" x14ac:dyDescent="0.25">
      <c r="B64" s="193"/>
      <c r="D64" s="7"/>
      <c r="E64" s="7"/>
      <c r="F64" s="7"/>
      <c r="G64" s="7"/>
      <c r="H64" s="34"/>
      <c r="I64" s="34"/>
      <c r="J64" s="34"/>
      <c r="K64" s="34"/>
      <c r="L64" s="36"/>
    </row>
    <row r="65" spans="1:12" ht="18.75" x14ac:dyDescent="0.3">
      <c r="A65" s="48" t="s">
        <v>46</v>
      </c>
      <c r="B65" s="194"/>
      <c r="C65" s="88"/>
      <c r="D65" s="173">
        <f xml:space="preserve"> D41 + D46 - D52 + D61 + D63</f>
        <v>0</v>
      </c>
      <c r="E65" s="173">
        <f>E41+E46-E52+E61+E63</f>
        <v>308445</v>
      </c>
      <c r="F65" s="173">
        <f xml:space="preserve"> F41 + F46 - F52 + F61 + F63</f>
        <v>4527</v>
      </c>
      <c r="G65" s="54">
        <f xml:space="preserve"> G41 + G46 - G52 + G61 + G63</f>
        <v>546969</v>
      </c>
      <c r="H65" s="34"/>
      <c r="I65" s="34"/>
      <c r="J65" s="34"/>
      <c r="K65" s="34"/>
      <c r="L65" s="36"/>
    </row>
    <row r="66" spans="1:12" s="194" customFormat="1" x14ac:dyDescent="0.25">
      <c r="B66" s="193"/>
      <c r="C66" s="221"/>
      <c r="E66" s="222"/>
      <c r="F66" s="222"/>
      <c r="G66" s="34"/>
      <c r="H66" s="34"/>
      <c r="I66" s="34"/>
      <c r="J66" s="34"/>
      <c r="K66" s="34"/>
      <c r="L66" s="24"/>
    </row>
    <row r="67" spans="1:12" x14ac:dyDescent="0.25">
      <c r="B67" s="194"/>
      <c r="I67" s="36"/>
      <c r="J67" s="36"/>
      <c r="K67" s="36"/>
      <c r="L67" s="36"/>
    </row>
    <row r="68" spans="1:12" x14ac:dyDescent="0.25">
      <c r="B68" s="24"/>
      <c r="C68" s="36"/>
      <c r="D68" s="36"/>
      <c r="E68" s="36"/>
      <c r="F68" s="36"/>
      <c r="G68" s="36"/>
      <c r="H68" s="36"/>
      <c r="I68" s="36"/>
      <c r="J68" s="36"/>
      <c r="K68" s="36"/>
      <c r="L68" s="36"/>
    </row>
    <row r="69" spans="1:12" ht="21" x14ac:dyDescent="0.35">
      <c r="A69" s="14" t="s">
        <v>4</v>
      </c>
      <c r="B69" s="196"/>
      <c r="C69" s="49" t="str">
        <f>B3</f>
        <v>Hopkins Ridge</v>
      </c>
      <c r="D69" s="50"/>
      <c r="E69" s="24"/>
      <c r="F69" s="24"/>
      <c r="J69" s="36"/>
      <c r="K69" s="36"/>
      <c r="L69" s="36"/>
    </row>
    <row r="70" spans="1:12" x14ac:dyDescent="0.25">
      <c r="B70" s="194"/>
      <c r="J70" s="36"/>
      <c r="K70" s="36"/>
      <c r="L70" s="36"/>
    </row>
    <row r="71" spans="1:12" ht="18.75" x14ac:dyDescent="0.3">
      <c r="A71" s="9" t="s">
        <v>41</v>
      </c>
      <c r="B71" s="197"/>
      <c r="D71" s="2">
        <f>'Facility Detail'!$B$1053</f>
        <v>2013</v>
      </c>
      <c r="E71" s="2">
        <f>D71+1</f>
        <v>2014</v>
      </c>
      <c r="F71" s="2">
        <f>E71+1</f>
        <v>2015</v>
      </c>
      <c r="G71" s="190">
        <f>F71+1</f>
        <v>2016</v>
      </c>
      <c r="H71" s="159"/>
      <c r="I71" s="26"/>
      <c r="J71" s="26"/>
      <c r="K71" s="26"/>
      <c r="L71" s="36"/>
    </row>
    <row r="72" spans="1:12" x14ac:dyDescent="0.25">
      <c r="B72" s="191" t="str">
        <f>"Total MWh Produced / Purchased from " &amp; C69</f>
        <v>Total MWh Produced / Purchased from Hopkins Ridge</v>
      </c>
      <c r="C72" s="88"/>
      <c r="D72" s="4">
        <v>389463</v>
      </c>
      <c r="E72" s="164">
        <v>423662</v>
      </c>
      <c r="F72" s="5">
        <v>348166</v>
      </c>
      <c r="G72" s="5">
        <v>27526</v>
      </c>
      <c r="H72" s="160"/>
      <c r="I72" s="25"/>
      <c r="J72" s="25"/>
      <c r="K72" s="25"/>
      <c r="L72" s="36"/>
    </row>
    <row r="73" spans="1:12" x14ac:dyDescent="0.25">
      <c r="B73" s="191" t="s">
        <v>45</v>
      </c>
      <c r="C73" s="88"/>
      <c r="D73" s="213">
        <v>1</v>
      </c>
      <c r="E73" s="214">
        <v>1</v>
      </c>
      <c r="F73" s="215">
        <v>1</v>
      </c>
      <c r="G73" s="216">
        <v>1</v>
      </c>
      <c r="H73" s="163"/>
      <c r="I73" s="25"/>
      <c r="J73" s="25"/>
      <c r="K73" s="25"/>
      <c r="L73" s="36"/>
    </row>
    <row r="74" spans="1:12" x14ac:dyDescent="0.25">
      <c r="B74" s="191" t="s">
        <v>40</v>
      </c>
      <c r="C74" s="88"/>
      <c r="D74" s="211">
        <v>1</v>
      </c>
      <c r="E74" s="61">
        <v>1</v>
      </c>
      <c r="F74" s="165">
        <v>1</v>
      </c>
      <c r="G74" s="62">
        <v>1</v>
      </c>
      <c r="H74" s="163"/>
      <c r="I74" s="25"/>
      <c r="J74" s="25"/>
      <c r="K74" s="25"/>
      <c r="L74" s="36"/>
    </row>
    <row r="75" spans="1:12" x14ac:dyDescent="0.25">
      <c r="B75" s="91" t="s">
        <v>42</v>
      </c>
      <c r="C75" s="92"/>
      <c r="D75" s="44">
        <f>D72*D73*D74</f>
        <v>389463</v>
      </c>
      <c r="E75" s="44">
        <f>E72*E73*E74</f>
        <v>423662</v>
      </c>
      <c r="F75" s="44">
        <f>F72*F73*F74</f>
        <v>348166</v>
      </c>
      <c r="G75" s="44">
        <f>G72*G73*G74</f>
        <v>27526</v>
      </c>
      <c r="H75" s="163"/>
      <c r="I75" s="25"/>
      <c r="J75" s="25"/>
      <c r="K75" s="25"/>
      <c r="L75" s="36"/>
    </row>
    <row r="76" spans="1:12" x14ac:dyDescent="0.25">
      <c r="B76" s="24"/>
      <c r="C76" s="36"/>
      <c r="D76" s="43"/>
      <c r="E76" s="43"/>
      <c r="F76" s="43"/>
      <c r="G76" s="43"/>
      <c r="H76" s="163"/>
      <c r="I76" s="25"/>
      <c r="J76" s="25"/>
      <c r="K76" s="25"/>
      <c r="L76" s="36"/>
    </row>
    <row r="77" spans="1:12" ht="18.75" x14ac:dyDescent="0.3">
      <c r="A77" s="51" t="s">
        <v>139</v>
      </c>
      <c r="B77" s="194"/>
      <c r="C77" s="36"/>
      <c r="D77" s="2">
        <f>'Facility Detail'!$B$1053</f>
        <v>2013</v>
      </c>
      <c r="E77" s="2">
        <f>D77+1</f>
        <v>2014</v>
      </c>
      <c r="F77" s="2">
        <f>E77+1</f>
        <v>2015</v>
      </c>
      <c r="G77" s="2">
        <f>F77+1</f>
        <v>2016</v>
      </c>
      <c r="H77" s="163"/>
      <c r="I77" s="25"/>
      <c r="J77" s="25"/>
      <c r="K77" s="25"/>
      <c r="L77" s="36"/>
    </row>
    <row r="78" spans="1:12" x14ac:dyDescent="0.25">
      <c r="B78" s="191" t="s">
        <v>30</v>
      </c>
      <c r="C78" s="88"/>
      <c r="D78" s="63">
        <f>IF( $F3 = "Eligible",D75 * 'Facility Detail'!$B$1050, 0 )</f>
        <v>0</v>
      </c>
      <c r="E78" s="12">
        <f>IF( $F3 = "Eligible",E75 * 'Facility Detail'!$B$1050, 0 )</f>
        <v>0</v>
      </c>
      <c r="F78" s="166">
        <f>IF( $F3 = "Eligible",F75 * 'Facility Detail'!$B$1050, 0 )</f>
        <v>0</v>
      </c>
      <c r="G78" s="13">
        <f>IF( $F3 = "Eligible",G75 * 'Facility Detail'!$B$1050, 0 )</f>
        <v>0</v>
      </c>
      <c r="H78" s="163"/>
      <c r="I78" s="25"/>
      <c r="J78" s="25"/>
      <c r="K78" s="25"/>
      <c r="L78" s="36"/>
    </row>
    <row r="79" spans="1:12" x14ac:dyDescent="0.25">
      <c r="B79" s="191" t="s">
        <v>6</v>
      </c>
      <c r="C79" s="88"/>
      <c r="D79" s="64">
        <f>IF( $G3 = "Eligible", D75, 0 )</f>
        <v>0</v>
      </c>
      <c r="E79" s="65">
        <f>IF( $G3 = "Eligible", E75, 0 )</f>
        <v>0</v>
      </c>
      <c r="F79" s="167">
        <f>IF( $G3 = "Eligible", F75, 0 )</f>
        <v>0</v>
      </c>
      <c r="G79" s="66">
        <f>IF( $G3 = "Eligible", G75, 0 )</f>
        <v>0</v>
      </c>
      <c r="H79" s="25"/>
      <c r="I79" s="25"/>
      <c r="J79" s="25"/>
      <c r="K79" s="25"/>
      <c r="L79" s="36"/>
    </row>
    <row r="80" spans="1:12" x14ac:dyDescent="0.25">
      <c r="B80" s="91" t="s">
        <v>141</v>
      </c>
      <c r="C80" s="92"/>
      <c r="D80" s="46">
        <f>SUM(D78:D79)</f>
        <v>0</v>
      </c>
      <c r="E80" s="47">
        <f>SUM(E78:E79)</f>
        <v>0</v>
      </c>
      <c r="F80" s="47">
        <f>SUM(F78:F79)</f>
        <v>0</v>
      </c>
      <c r="G80" s="47">
        <f>SUM(G78:G79)</f>
        <v>0</v>
      </c>
      <c r="H80" s="25"/>
      <c r="I80" s="25"/>
      <c r="J80" s="25"/>
      <c r="K80" s="25"/>
      <c r="L80" s="36"/>
    </row>
    <row r="81" spans="1:12" x14ac:dyDescent="0.25">
      <c r="B81" s="24"/>
      <c r="C81" s="36"/>
      <c r="D81" s="45"/>
      <c r="E81" s="37"/>
      <c r="F81" s="37"/>
      <c r="G81" s="37"/>
      <c r="H81" s="25"/>
      <c r="I81" s="25"/>
      <c r="J81" s="25"/>
      <c r="K81" s="25"/>
      <c r="L81" s="36"/>
    </row>
    <row r="82" spans="1:12" ht="18.75" x14ac:dyDescent="0.3">
      <c r="A82" s="48" t="s">
        <v>50</v>
      </c>
      <c r="B82" s="194"/>
      <c r="C82" s="36"/>
      <c r="D82" s="2">
        <f>'Facility Detail'!$B$1053</f>
        <v>2013</v>
      </c>
      <c r="E82" s="2">
        <f>D82+1</f>
        <v>2014</v>
      </c>
      <c r="F82" s="2">
        <f>E82+1</f>
        <v>2015</v>
      </c>
      <c r="G82" s="2">
        <f>F82+1</f>
        <v>2016</v>
      </c>
      <c r="H82" s="25"/>
      <c r="I82" s="25"/>
      <c r="J82" s="25"/>
      <c r="K82" s="25"/>
      <c r="L82" s="36"/>
    </row>
    <row r="83" spans="1:12" x14ac:dyDescent="0.25">
      <c r="B83" s="191" t="s">
        <v>67</v>
      </c>
      <c r="C83" s="88"/>
      <c r="D83" s="107">
        <v>166117</v>
      </c>
      <c r="E83" s="107">
        <v>423662</v>
      </c>
      <c r="F83" s="107">
        <v>35533</v>
      </c>
      <c r="G83" s="108">
        <v>0</v>
      </c>
      <c r="H83" s="25"/>
      <c r="I83" s="25"/>
      <c r="J83" s="25"/>
      <c r="K83" s="25"/>
      <c r="L83" s="36"/>
    </row>
    <row r="84" spans="1:12" x14ac:dyDescent="0.25">
      <c r="B84" s="112" t="s">
        <v>43</v>
      </c>
      <c r="C84" s="96"/>
      <c r="D84" s="109"/>
      <c r="E84" s="110"/>
      <c r="F84" s="169"/>
      <c r="G84" s="111"/>
      <c r="H84" s="25"/>
      <c r="I84" s="25"/>
      <c r="J84" s="25"/>
      <c r="K84" s="25"/>
      <c r="L84" s="36"/>
    </row>
    <row r="85" spans="1:12" x14ac:dyDescent="0.25">
      <c r="B85" s="112" t="s">
        <v>109</v>
      </c>
      <c r="C85" s="105"/>
      <c r="D85" s="71"/>
      <c r="E85" s="72"/>
      <c r="F85" s="170"/>
      <c r="G85" s="73"/>
      <c r="H85" s="25"/>
      <c r="I85" s="25"/>
      <c r="J85" s="25"/>
      <c r="K85" s="25"/>
      <c r="L85" s="36"/>
    </row>
    <row r="86" spans="1:12" x14ac:dyDescent="0.25">
      <c r="B86" s="192" t="s">
        <v>110</v>
      </c>
      <c r="D86" s="7">
        <f>SUM(D83:D85)</f>
        <v>166117</v>
      </c>
      <c r="E86" s="7">
        <f>SUM(E83:E85)</f>
        <v>423662</v>
      </c>
      <c r="F86" s="7">
        <f>SUM(F83:F85)</f>
        <v>35533</v>
      </c>
      <c r="G86" s="7">
        <f>SUM(G83:G85)</f>
        <v>0</v>
      </c>
      <c r="H86" s="34"/>
      <c r="I86" s="34"/>
      <c r="J86" s="34"/>
      <c r="K86" s="34"/>
      <c r="L86" s="36"/>
    </row>
    <row r="87" spans="1:12" x14ac:dyDescent="0.25">
      <c r="B87" s="193"/>
      <c r="D87" s="7"/>
      <c r="E87" s="7"/>
      <c r="F87" s="7"/>
      <c r="G87" s="7"/>
      <c r="H87" s="34"/>
      <c r="I87" s="34"/>
      <c r="J87" s="34"/>
      <c r="K87" s="34"/>
      <c r="L87" s="36"/>
    </row>
    <row r="88" spans="1:12" ht="18.75" x14ac:dyDescent="0.3">
      <c r="A88" s="9" t="s">
        <v>120</v>
      </c>
      <c r="B88" s="194"/>
      <c r="D88" s="2">
        <f>'Facility Detail'!$B$1053</f>
        <v>2013</v>
      </c>
      <c r="E88" s="2">
        <f>D88+1</f>
        <v>2014</v>
      </c>
      <c r="F88" s="2">
        <f>E88+1</f>
        <v>2015</v>
      </c>
      <c r="G88" s="2">
        <f>F88+1</f>
        <v>2016</v>
      </c>
      <c r="H88" s="34"/>
      <c r="I88" s="34"/>
      <c r="J88" s="34"/>
      <c r="K88" s="34"/>
      <c r="L88" s="36"/>
    </row>
    <row r="89" spans="1:12" x14ac:dyDescent="0.25">
      <c r="B89" s="191" t="str">
        <f xml:space="preserve"> 'Facility Detail'!$B$1053 &amp; " Surplus Applied to " &amp; ( 'Facility Detail'!$B$1053 + 1 )</f>
        <v>2013 Surplus Applied to 2014</v>
      </c>
      <c r="C89" s="88"/>
      <c r="D89" s="3">
        <f>D72-D83</f>
        <v>223346</v>
      </c>
      <c r="E89" s="74">
        <f>D89</f>
        <v>223346</v>
      </c>
      <c r="F89" s="178"/>
      <c r="G89" s="179"/>
      <c r="H89" s="34"/>
      <c r="I89" s="34"/>
      <c r="J89" s="34"/>
      <c r="K89" s="34"/>
      <c r="L89" s="36"/>
    </row>
    <row r="90" spans="1:12" x14ac:dyDescent="0.25">
      <c r="B90" s="191" t="str">
        <f xml:space="preserve"> ( 'Facility Detail'!$B$1053 + 1 ) &amp; " Surplus Applied to " &amp; ( 'Facility Detail'!$B$1053 )</f>
        <v>2014 Surplus Applied to 2013</v>
      </c>
      <c r="C90" s="88"/>
      <c r="D90" s="175">
        <f>E90</f>
        <v>0</v>
      </c>
      <c r="E90" s="174"/>
      <c r="F90" s="174"/>
      <c r="G90" s="180"/>
      <c r="H90" s="34"/>
      <c r="I90" s="34"/>
      <c r="J90" s="34"/>
      <c r="K90" s="34"/>
      <c r="L90" s="36"/>
    </row>
    <row r="91" spans="1:12" x14ac:dyDescent="0.25">
      <c r="B91" s="191" t="str">
        <f xml:space="preserve"> ( 'Facility Detail'!$B$1053 + 1 ) &amp; " Surplus Applied to " &amp; ( 'Facility Detail'!$B$1053 + 2 )</f>
        <v>2014 Surplus Applied to 2015</v>
      </c>
      <c r="C91" s="88"/>
      <c r="D91" s="175"/>
      <c r="E91" s="10">
        <f>E75-E83</f>
        <v>0</v>
      </c>
      <c r="F91" s="87">
        <f>+E91</f>
        <v>0</v>
      </c>
      <c r="G91" s="180"/>
      <c r="H91" s="34"/>
      <c r="I91" s="34"/>
      <c r="J91" s="34"/>
      <c r="K91" s="34"/>
      <c r="L91" s="36"/>
    </row>
    <row r="92" spans="1:12" x14ac:dyDescent="0.25">
      <c r="B92" s="191" t="str">
        <f xml:space="preserve"> ( 'Facility Detail'!$B$1053 + 2 ) &amp; " Surplus Applied to " &amp; ( 'Facility Detail'!$B$1053 + 1 )</f>
        <v>2015 Surplus Applied to 2014</v>
      </c>
      <c r="C92" s="88"/>
      <c r="D92" s="175"/>
      <c r="E92" s="174">
        <f>F92</f>
        <v>0</v>
      </c>
      <c r="F92" s="174"/>
      <c r="G92" s="180"/>
      <c r="H92" s="34"/>
      <c r="I92" s="34"/>
      <c r="J92" s="34"/>
      <c r="K92" s="34"/>
      <c r="L92" s="36"/>
    </row>
    <row r="93" spans="1:12" x14ac:dyDescent="0.25">
      <c r="B93" s="191" t="s">
        <v>176</v>
      </c>
      <c r="C93" s="36"/>
      <c r="D93" s="175"/>
      <c r="E93" s="174"/>
      <c r="F93" s="10">
        <f>F75-F83</f>
        <v>312633</v>
      </c>
      <c r="G93" s="75">
        <f>+F93</f>
        <v>312633</v>
      </c>
      <c r="H93" s="34"/>
      <c r="I93" s="34"/>
      <c r="J93" s="34"/>
      <c r="K93" s="34"/>
      <c r="L93" s="36"/>
    </row>
    <row r="94" spans="1:12" x14ac:dyDescent="0.25">
      <c r="B94" s="191" t="s">
        <v>177</v>
      </c>
      <c r="C94" s="36"/>
      <c r="D94" s="176"/>
      <c r="E94" s="177"/>
      <c r="F94" s="177">
        <f>G94</f>
        <v>0</v>
      </c>
      <c r="G94" s="206"/>
      <c r="H94" s="34"/>
      <c r="I94" s="34"/>
      <c r="J94" s="34"/>
      <c r="K94" s="34"/>
      <c r="L94" s="36"/>
    </row>
    <row r="95" spans="1:12" x14ac:dyDescent="0.25">
      <c r="B95" s="192" t="s">
        <v>37</v>
      </c>
      <c r="D95" s="7">
        <f xml:space="preserve"> D90 - D89</f>
        <v>-223346</v>
      </c>
      <c r="E95" s="7">
        <f xml:space="preserve"> E89 + E92 - E91 - E90</f>
        <v>223346</v>
      </c>
      <c r="F95" s="7">
        <f>F91 - F92 - F93 + F94</f>
        <v>-312633</v>
      </c>
      <c r="G95" s="7">
        <f>G93-G94</f>
        <v>312633</v>
      </c>
      <c r="H95" s="34"/>
      <c r="I95" s="34"/>
      <c r="J95" s="34"/>
      <c r="K95" s="34"/>
      <c r="L95" s="36"/>
    </row>
    <row r="96" spans="1:12" x14ac:dyDescent="0.25">
      <c r="B96" s="193"/>
      <c r="D96" s="7"/>
      <c r="E96" s="7"/>
      <c r="F96" s="7"/>
      <c r="G96" s="7"/>
      <c r="H96" s="34"/>
      <c r="I96" s="34"/>
      <c r="J96" s="34"/>
      <c r="K96" s="34"/>
      <c r="L96" s="36"/>
    </row>
    <row r="97" spans="1:12" x14ac:dyDescent="0.25">
      <c r="B97" s="91" t="s">
        <v>32</v>
      </c>
      <c r="C97" s="88"/>
      <c r="D97" s="121"/>
      <c r="E97" s="122"/>
      <c r="F97" s="172"/>
      <c r="G97" s="123"/>
      <c r="H97" s="34"/>
      <c r="I97" s="34"/>
      <c r="J97" s="34"/>
      <c r="K97" s="34"/>
      <c r="L97" s="36"/>
    </row>
    <row r="98" spans="1:12" x14ac:dyDescent="0.25">
      <c r="B98" s="193"/>
      <c r="D98" s="7"/>
      <c r="E98" s="7"/>
      <c r="F98" s="7"/>
      <c r="G98" s="7"/>
      <c r="H98" s="34"/>
      <c r="I98" s="34"/>
      <c r="J98" s="34"/>
      <c r="K98" s="34"/>
      <c r="L98" s="36"/>
    </row>
    <row r="99" spans="1:12" ht="18.75" x14ac:dyDescent="0.3">
      <c r="A99" s="48" t="s">
        <v>46</v>
      </c>
      <c r="B99" s="194"/>
      <c r="C99" s="88"/>
      <c r="D99" s="173"/>
      <c r="E99" s="173">
        <f>E75+E80-E86+E95+E97</f>
        <v>223346</v>
      </c>
      <c r="F99" s="173">
        <f xml:space="preserve"> F75 + F80 - F86 + F95 + F97</f>
        <v>0</v>
      </c>
      <c r="G99" s="54">
        <f xml:space="preserve"> G75 + G80 - G86 + G95 + G97</f>
        <v>340159</v>
      </c>
      <c r="H99" s="34"/>
      <c r="I99" s="34"/>
      <c r="J99" s="34"/>
      <c r="K99" s="34"/>
      <c r="L99" s="36"/>
    </row>
    <row r="100" spans="1:12" x14ac:dyDescent="0.25">
      <c r="B100" s="193"/>
      <c r="C100" s="217"/>
      <c r="E100" s="7"/>
      <c r="F100" s="7"/>
      <c r="G100" s="34"/>
      <c r="H100" s="34"/>
      <c r="I100" s="34"/>
      <c r="J100" s="34"/>
      <c r="K100" s="34"/>
      <c r="L100" s="36"/>
    </row>
    <row r="101" spans="1:12" ht="15.75" thickBot="1" x14ac:dyDescent="0.3">
      <c r="B101" s="194"/>
      <c r="H101" s="36"/>
      <c r="I101" s="36"/>
      <c r="J101" s="36"/>
      <c r="K101" s="36"/>
      <c r="L101" s="36"/>
    </row>
    <row r="102" spans="1:12" x14ac:dyDescent="0.25">
      <c r="A102" s="8"/>
      <c r="B102" s="195"/>
      <c r="C102" s="8"/>
      <c r="D102" s="8"/>
      <c r="E102" s="8"/>
      <c r="F102" s="8"/>
      <c r="G102" s="8"/>
      <c r="H102" s="36"/>
      <c r="I102" s="36"/>
      <c r="J102" s="36"/>
      <c r="K102" s="36"/>
      <c r="L102" s="36"/>
    </row>
    <row r="103" spans="1:12" x14ac:dyDescent="0.25">
      <c r="B103" s="24"/>
      <c r="C103" s="36"/>
      <c r="D103" s="36"/>
      <c r="E103" s="36"/>
      <c r="F103" s="36"/>
      <c r="G103" s="36"/>
      <c r="H103" s="36"/>
      <c r="I103" s="36"/>
      <c r="J103" s="36"/>
      <c r="K103" s="36"/>
      <c r="L103" s="36"/>
    </row>
    <row r="104" spans="1:12" ht="21" x14ac:dyDescent="0.35">
      <c r="A104" s="14" t="s">
        <v>4</v>
      </c>
      <c r="B104" s="196"/>
      <c r="C104" s="49" t="str">
        <f>B4</f>
        <v>Klondike III</v>
      </c>
      <c r="D104" s="50"/>
      <c r="E104" s="24" t="s">
        <v>171</v>
      </c>
      <c r="F104" s="24"/>
      <c r="J104" s="36"/>
      <c r="K104" s="36"/>
      <c r="L104" s="36"/>
    </row>
    <row r="105" spans="1:12" x14ac:dyDescent="0.25">
      <c r="B105" s="194"/>
      <c r="J105" s="36"/>
      <c r="K105" s="36"/>
      <c r="L105" s="36"/>
    </row>
    <row r="106" spans="1:12" ht="18.75" x14ac:dyDescent="0.3">
      <c r="A106" s="9" t="s">
        <v>41</v>
      </c>
      <c r="B106" s="197"/>
      <c r="D106" s="2">
        <f>'Facility Detail'!$B$1053</f>
        <v>2013</v>
      </c>
      <c r="E106" s="2">
        <f>D106+1</f>
        <v>2014</v>
      </c>
      <c r="F106" s="2">
        <f>E106+1</f>
        <v>2015</v>
      </c>
      <c r="G106" s="190">
        <f>F106+1</f>
        <v>2016</v>
      </c>
      <c r="H106" s="26"/>
      <c r="I106" s="26"/>
      <c r="J106" s="26"/>
      <c r="K106" s="26"/>
      <c r="L106" s="36"/>
    </row>
    <row r="107" spans="1:12" x14ac:dyDescent="0.25">
      <c r="B107" s="191" t="str">
        <f>"Total MWh Produced / Purchased from " &amp; C104</f>
        <v>Total MWh Produced / Purchased from Klondike III</v>
      </c>
      <c r="C107" s="88"/>
      <c r="D107" s="4">
        <v>135860</v>
      </c>
      <c r="E107" s="164">
        <v>133571</v>
      </c>
      <c r="F107" s="164">
        <v>121605</v>
      </c>
      <c r="G107" s="5">
        <v>4064</v>
      </c>
      <c r="H107" s="25"/>
      <c r="I107" s="25"/>
      <c r="J107" s="25"/>
      <c r="K107" s="25"/>
      <c r="L107" s="36"/>
    </row>
    <row r="108" spans="1:12" x14ac:dyDescent="0.25">
      <c r="B108" s="191" t="s">
        <v>45</v>
      </c>
      <c r="C108" s="88"/>
      <c r="D108" s="213">
        <v>1</v>
      </c>
      <c r="E108" s="214">
        <v>1</v>
      </c>
      <c r="F108" s="215">
        <v>1</v>
      </c>
      <c r="G108" s="216">
        <v>1</v>
      </c>
      <c r="H108" s="25"/>
      <c r="I108" s="25"/>
      <c r="J108" s="25"/>
      <c r="K108" s="25"/>
      <c r="L108" s="36"/>
    </row>
    <row r="109" spans="1:12" x14ac:dyDescent="0.25">
      <c r="B109" s="191" t="s">
        <v>40</v>
      </c>
      <c r="C109" s="88"/>
      <c r="D109" s="211">
        <v>1</v>
      </c>
      <c r="E109" s="61">
        <v>1</v>
      </c>
      <c r="F109" s="165">
        <v>1</v>
      </c>
      <c r="G109" s="62">
        <v>1</v>
      </c>
      <c r="H109" s="25"/>
      <c r="I109" s="25"/>
      <c r="J109" s="25"/>
      <c r="K109" s="25"/>
      <c r="L109" s="36"/>
    </row>
    <row r="110" spans="1:12" x14ac:dyDescent="0.25">
      <c r="B110" s="91" t="s">
        <v>42</v>
      </c>
      <c r="C110" s="92"/>
      <c r="D110" s="44">
        <f xml:space="preserve"> D107 * D108 * D109</f>
        <v>135860</v>
      </c>
      <c r="E110" s="44">
        <f xml:space="preserve"> E107 * E108 * E109</f>
        <v>133571</v>
      </c>
      <c r="F110" s="44">
        <f xml:space="preserve"> F107 * F108 * F109</f>
        <v>121605</v>
      </c>
      <c r="G110" s="44">
        <f xml:space="preserve"> G107 * G108 * G109</f>
        <v>4064</v>
      </c>
      <c r="H110" s="25"/>
      <c r="I110" s="25"/>
      <c r="J110" s="25"/>
      <c r="K110" s="25"/>
      <c r="L110" s="36"/>
    </row>
    <row r="111" spans="1:12" x14ac:dyDescent="0.25">
      <c r="B111" s="24"/>
      <c r="C111" s="36"/>
      <c r="D111" s="43"/>
      <c r="E111" s="43"/>
      <c r="F111" s="43"/>
      <c r="G111" s="43"/>
      <c r="H111" s="25"/>
      <c r="I111" s="25"/>
      <c r="J111" s="25"/>
      <c r="K111" s="25"/>
      <c r="L111" s="36"/>
    </row>
    <row r="112" spans="1:12" ht="18.75" x14ac:dyDescent="0.3">
      <c r="A112" s="51" t="s">
        <v>139</v>
      </c>
      <c r="B112" s="194"/>
      <c r="C112" s="36"/>
      <c r="D112" s="2">
        <f>'Facility Detail'!$B$1053</f>
        <v>2013</v>
      </c>
      <c r="E112" s="2">
        <f>D112+1</f>
        <v>2014</v>
      </c>
      <c r="F112" s="2">
        <f>E112+1</f>
        <v>2015</v>
      </c>
      <c r="G112" s="2">
        <f>F112+1</f>
        <v>2016</v>
      </c>
      <c r="H112" s="25"/>
      <c r="I112" s="25"/>
      <c r="J112" s="25"/>
      <c r="K112" s="25"/>
      <c r="L112" s="36"/>
    </row>
    <row r="113" spans="1:12" x14ac:dyDescent="0.25">
      <c r="B113" s="191" t="s">
        <v>30</v>
      </c>
      <c r="C113" s="88"/>
      <c r="D113" s="63">
        <f>IF( $F4 = "Eligible", D110 * 'Facility Detail'!$B$1050, 0 )</f>
        <v>0</v>
      </c>
      <c r="E113" s="12">
        <f>IF( $F4 = "Eligible", E110 * 'Facility Detail'!$B$1050, 0 )</f>
        <v>0</v>
      </c>
      <c r="F113" s="166">
        <f>IF( $F4 = "Eligible", F110 * 'Facility Detail'!$B$1050, 0 )</f>
        <v>0</v>
      </c>
      <c r="G113" s="13">
        <f>IF( $F4 = "Eligible", G110 * 'Facility Detail'!$B$1050, 0 )</f>
        <v>0</v>
      </c>
      <c r="H113" s="25"/>
      <c r="I113" s="25"/>
      <c r="J113" s="25"/>
      <c r="K113" s="25"/>
      <c r="L113" s="36"/>
    </row>
    <row r="114" spans="1:12" x14ac:dyDescent="0.25">
      <c r="B114" s="191" t="s">
        <v>6</v>
      </c>
      <c r="C114" s="88"/>
      <c r="D114" s="64">
        <f>IF( $G4 = "Eligible", D110, 0 )</f>
        <v>0</v>
      </c>
      <c r="E114" s="65">
        <f>IF( $G4 = "Eligible", E110, 0 )</f>
        <v>0</v>
      </c>
      <c r="F114" s="167">
        <f>IF( $G4 = "Eligible", F110, 0 )</f>
        <v>0</v>
      </c>
      <c r="G114" s="66">
        <f>IF( $G4 = "Eligible", G110, 0 )</f>
        <v>0</v>
      </c>
      <c r="H114" s="25"/>
      <c r="I114" s="25"/>
      <c r="J114" s="25"/>
      <c r="K114" s="25"/>
      <c r="L114" s="36"/>
    </row>
    <row r="115" spans="1:12" x14ac:dyDescent="0.25">
      <c r="B115" s="91" t="s">
        <v>141</v>
      </c>
      <c r="C115" s="92"/>
      <c r="D115" s="46">
        <f>SUM(D113:D114)</f>
        <v>0</v>
      </c>
      <c r="E115" s="47">
        <f>SUM(E113:E114)</f>
        <v>0</v>
      </c>
      <c r="F115" s="47">
        <f>SUM(F113:F114)</f>
        <v>0</v>
      </c>
      <c r="G115" s="47">
        <f>SUM(G113:G114)</f>
        <v>0</v>
      </c>
      <c r="H115" s="25"/>
      <c r="I115" s="25"/>
      <c r="J115" s="25"/>
      <c r="K115" s="25"/>
      <c r="L115" s="36"/>
    </row>
    <row r="116" spans="1:12" x14ac:dyDescent="0.25">
      <c r="B116" s="24"/>
      <c r="C116" s="36"/>
      <c r="D116" s="45"/>
      <c r="E116" s="37"/>
      <c r="F116" s="37"/>
      <c r="G116" s="37"/>
      <c r="H116" s="25"/>
      <c r="I116" s="25"/>
      <c r="J116" s="25"/>
      <c r="K116" s="25"/>
      <c r="L116" s="36"/>
    </row>
    <row r="117" spans="1:12" ht="18.75" x14ac:dyDescent="0.3">
      <c r="A117" s="48" t="s">
        <v>50</v>
      </c>
      <c r="B117" s="194"/>
      <c r="C117" s="36"/>
      <c r="D117" s="2">
        <f>'Facility Detail'!$B$1053</f>
        <v>2013</v>
      </c>
      <c r="E117" s="2">
        <f>D117+1</f>
        <v>2014</v>
      </c>
      <c r="F117" s="2">
        <f>E117+1</f>
        <v>2015</v>
      </c>
      <c r="G117" s="2">
        <f>F117+1</f>
        <v>2016</v>
      </c>
      <c r="H117" s="25"/>
      <c r="I117" s="25"/>
      <c r="J117" s="25"/>
      <c r="K117" s="25"/>
      <c r="L117" s="36"/>
    </row>
    <row r="118" spans="1:12" x14ac:dyDescent="0.25">
      <c r="B118" s="191" t="s">
        <v>67</v>
      </c>
      <c r="C118" s="88"/>
      <c r="D118" s="107">
        <v>68465</v>
      </c>
      <c r="E118" s="107">
        <v>133571</v>
      </c>
      <c r="F118" s="107">
        <v>17945</v>
      </c>
      <c r="G118" s="108">
        <v>0</v>
      </c>
      <c r="H118" s="25"/>
      <c r="I118" s="25"/>
      <c r="J118" s="25"/>
      <c r="K118" s="25"/>
      <c r="L118" s="36"/>
    </row>
    <row r="119" spans="1:12" x14ac:dyDescent="0.25">
      <c r="B119" s="112" t="s">
        <v>43</v>
      </c>
      <c r="C119" s="96"/>
      <c r="D119" s="109"/>
      <c r="E119" s="110"/>
      <c r="F119" s="169"/>
      <c r="G119" s="111"/>
      <c r="H119" s="25"/>
      <c r="I119" s="25"/>
      <c r="J119" s="25"/>
      <c r="K119" s="25"/>
      <c r="L119" s="36"/>
    </row>
    <row r="120" spans="1:12" x14ac:dyDescent="0.25">
      <c r="B120" s="112" t="s">
        <v>109</v>
      </c>
      <c r="C120" s="105"/>
      <c r="D120" s="71"/>
      <c r="E120" s="72"/>
      <c r="F120" s="170"/>
      <c r="G120" s="73"/>
      <c r="H120" s="25"/>
      <c r="I120" s="25"/>
      <c r="J120" s="25"/>
      <c r="K120" s="25"/>
      <c r="L120" s="36"/>
    </row>
    <row r="121" spans="1:12" x14ac:dyDescent="0.25">
      <c r="B121" s="192" t="s">
        <v>110</v>
      </c>
      <c r="D121" s="7">
        <f>SUM(D118:D120)</f>
        <v>68465</v>
      </c>
      <c r="E121" s="7">
        <f>SUM(E118:E120)</f>
        <v>133571</v>
      </c>
      <c r="F121" s="7">
        <f>SUM(F118:F120)</f>
        <v>17945</v>
      </c>
      <c r="G121" s="7">
        <f>SUM(G118:G120)</f>
        <v>0</v>
      </c>
      <c r="H121" s="34"/>
      <c r="I121" s="34"/>
      <c r="J121" s="34"/>
      <c r="K121" s="34"/>
      <c r="L121" s="36"/>
    </row>
    <row r="122" spans="1:12" x14ac:dyDescent="0.25">
      <c r="B122" s="193"/>
      <c r="D122" s="7"/>
      <c r="E122" s="7"/>
      <c r="F122" s="7"/>
      <c r="G122" s="7"/>
      <c r="H122" s="34"/>
      <c r="I122" s="34"/>
      <c r="J122" s="34"/>
      <c r="K122" s="34"/>
      <c r="L122" s="36"/>
    </row>
    <row r="123" spans="1:12" ht="18.75" x14ac:dyDescent="0.3">
      <c r="A123" s="9" t="s">
        <v>120</v>
      </c>
      <c r="B123" s="194"/>
      <c r="D123" s="2">
        <f>'Facility Detail'!$B$1053</f>
        <v>2013</v>
      </c>
      <c r="E123" s="2">
        <f>D123+1</f>
        <v>2014</v>
      </c>
      <c r="F123" s="2">
        <f>E123+1</f>
        <v>2015</v>
      </c>
      <c r="G123" s="2">
        <f>F123+1</f>
        <v>2016</v>
      </c>
      <c r="H123" s="34"/>
      <c r="I123" s="34"/>
      <c r="J123" s="34"/>
      <c r="K123" s="34"/>
      <c r="L123" s="36"/>
    </row>
    <row r="124" spans="1:12" x14ac:dyDescent="0.25">
      <c r="B124" s="191" t="str">
        <f xml:space="preserve"> 'Facility Detail'!$B$1053 &amp; " Surplus Applied to " &amp; ( 'Facility Detail'!$B$1053 + 1 )</f>
        <v>2013 Surplus Applied to 2014</v>
      </c>
      <c r="C124" s="88"/>
      <c r="D124" s="3">
        <f>D107-D118</f>
        <v>67395</v>
      </c>
      <c r="E124" s="74">
        <f>D124</f>
        <v>67395</v>
      </c>
      <c r="F124" s="178"/>
      <c r="G124" s="179"/>
      <c r="H124" s="34"/>
      <c r="I124" s="34"/>
      <c r="J124" s="34"/>
      <c r="K124" s="34"/>
      <c r="L124" s="36"/>
    </row>
    <row r="125" spans="1:12" x14ac:dyDescent="0.25">
      <c r="B125" s="191" t="str">
        <f xml:space="preserve"> ( 'Facility Detail'!$B$1053 + 1 ) &amp; " Surplus Applied to " &amp; ( 'Facility Detail'!$B$1053 )</f>
        <v>2014 Surplus Applied to 2013</v>
      </c>
      <c r="C125" s="88"/>
      <c r="D125" s="175">
        <f>E125</f>
        <v>0</v>
      </c>
      <c r="E125" s="174"/>
      <c r="F125" s="174"/>
      <c r="G125" s="180"/>
      <c r="H125" s="34"/>
      <c r="I125" s="34"/>
      <c r="J125" s="34"/>
      <c r="K125" s="34"/>
      <c r="L125" s="36"/>
    </row>
    <row r="126" spans="1:12" x14ac:dyDescent="0.25">
      <c r="B126" s="191" t="str">
        <f xml:space="preserve"> ( 'Facility Detail'!$B$1053 + 1 ) &amp; " Surplus Applied to " &amp; ( 'Facility Detail'!$B$1053 + 2 )</f>
        <v>2014 Surplus Applied to 2015</v>
      </c>
      <c r="C126" s="88"/>
      <c r="D126" s="175"/>
      <c r="E126" s="10">
        <f>E110-E121</f>
        <v>0</v>
      </c>
      <c r="F126" s="87">
        <f>E126</f>
        <v>0</v>
      </c>
      <c r="G126" s="180"/>
      <c r="H126" s="34"/>
      <c r="I126" s="34"/>
      <c r="J126" s="34"/>
      <c r="K126" s="34"/>
      <c r="L126" s="36"/>
    </row>
    <row r="127" spans="1:12" x14ac:dyDescent="0.25">
      <c r="B127" s="191" t="str">
        <f xml:space="preserve"> ( 'Facility Detail'!$B$1053 + 2 ) &amp; " Surplus Applied to " &amp; ( 'Facility Detail'!$B$1053 + 1 )</f>
        <v>2015 Surplus Applied to 2014</v>
      </c>
      <c r="C127" s="88"/>
      <c r="D127" s="175"/>
      <c r="E127" s="174">
        <f>F127</f>
        <v>0</v>
      </c>
      <c r="F127" s="174"/>
      <c r="G127" s="180"/>
      <c r="H127" s="34"/>
      <c r="I127" s="34"/>
      <c r="J127" s="34"/>
      <c r="K127" s="34"/>
      <c r="L127" s="36"/>
    </row>
    <row r="128" spans="1:12" x14ac:dyDescent="0.25">
      <c r="B128" s="191" t="s">
        <v>176</v>
      </c>
      <c r="C128" s="36"/>
      <c r="D128" s="175"/>
      <c r="E128" s="174"/>
      <c r="F128" s="10">
        <f>F110-F118</f>
        <v>103660</v>
      </c>
      <c r="G128" s="75">
        <f>+F128</f>
        <v>103660</v>
      </c>
      <c r="H128" s="34"/>
      <c r="I128" s="34"/>
      <c r="J128" s="34"/>
      <c r="K128" s="34"/>
      <c r="L128" s="36"/>
    </row>
    <row r="129" spans="1:12" x14ac:dyDescent="0.25">
      <c r="B129" s="191" t="s">
        <v>177</v>
      </c>
      <c r="C129" s="36"/>
      <c r="D129" s="176"/>
      <c r="E129" s="177"/>
      <c r="F129" s="177">
        <f>G129</f>
        <v>0</v>
      </c>
      <c r="G129" s="206"/>
      <c r="H129" s="34"/>
      <c r="I129" s="34"/>
      <c r="J129" s="34"/>
      <c r="K129" s="34"/>
      <c r="L129" s="36"/>
    </row>
    <row r="130" spans="1:12" x14ac:dyDescent="0.25">
      <c r="B130" s="192" t="s">
        <v>37</v>
      </c>
      <c r="D130" s="7">
        <f xml:space="preserve"> D125 - D124</f>
        <v>-67395</v>
      </c>
      <c r="E130" s="7">
        <f xml:space="preserve"> E124 + E127 - E126 - E125</f>
        <v>67395</v>
      </c>
      <c r="F130" s="7">
        <f>F126 - F127 - F128 + F129</f>
        <v>-103660</v>
      </c>
      <c r="G130" s="7">
        <f>G128 - G129</f>
        <v>103660</v>
      </c>
      <c r="H130" s="34"/>
      <c r="I130" s="34"/>
      <c r="J130" s="34"/>
      <c r="K130" s="34"/>
      <c r="L130" s="36"/>
    </row>
    <row r="131" spans="1:12" x14ac:dyDescent="0.25">
      <c r="B131" s="193"/>
      <c r="D131" s="7"/>
      <c r="E131" s="7"/>
      <c r="F131" s="7"/>
      <c r="G131" s="7"/>
      <c r="H131" s="34"/>
      <c r="I131" s="34"/>
      <c r="J131" s="34"/>
      <c r="K131" s="34"/>
      <c r="L131" s="36"/>
    </row>
    <row r="132" spans="1:12" x14ac:dyDescent="0.25">
      <c r="B132" s="91" t="s">
        <v>32</v>
      </c>
      <c r="C132" s="88"/>
      <c r="D132" s="121"/>
      <c r="E132" s="122"/>
      <c r="F132" s="172"/>
      <c r="G132" s="123"/>
      <c r="H132" s="34"/>
      <c r="I132" s="34"/>
      <c r="J132" s="34"/>
      <c r="K132" s="34"/>
      <c r="L132" s="36"/>
    </row>
    <row r="133" spans="1:12" x14ac:dyDescent="0.25">
      <c r="B133" s="193"/>
      <c r="D133" s="7"/>
      <c r="E133" s="7"/>
      <c r="F133" s="7"/>
      <c r="G133" s="7"/>
      <c r="H133" s="34"/>
      <c r="I133" s="34"/>
      <c r="J133" s="34"/>
      <c r="K133" s="34"/>
      <c r="L133" s="36"/>
    </row>
    <row r="134" spans="1:12" ht="18.75" x14ac:dyDescent="0.3">
      <c r="A134" s="48" t="s">
        <v>46</v>
      </c>
      <c r="B134" s="194"/>
      <c r="C134" s="88"/>
      <c r="D134" s="54">
        <f xml:space="preserve"> D110 + D115 - D121 + D130 + D132</f>
        <v>0</v>
      </c>
      <c r="E134" s="54">
        <f>E110+E115-E121+E130+E132</f>
        <v>67395</v>
      </c>
      <c r="F134" s="173">
        <f xml:space="preserve"> F110 + F115 - F121 + F130 + F132</f>
        <v>0</v>
      </c>
      <c r="G134" s="54">
        <f xml:space="preserve"> G110 + G115 - G121 + G130 + G132</f>
        <v>107724</v>
      </c>
      <c r="H134" s="34"/>
      <c r="I134" s="34"/>
      <c r="J134" s="34"/>
      <c r="K134" s="34"/>
      <c r="L134" s="36"/>
    </row>
    <row r="135" spans="1:12" x14ac:dyDescent="0.25">
      <c r="B135" s="193"/>
      <c r="C135" s="217"/>
      <c r="E135" s="7"/>
      <c r="F135" s="7"/>
      <c r="G135" s="34"/>
      <c r="H135" s="34"/>
      <c r="I135" s="34"/>
      <c r="J135" s="34"/>
      <c r="K135" s="34"/>
      <c r="L135" s="36"/>
    </row>
    <row r="136" spans="1:12" x14ac:dyDescent="0.25">
      <c r="B136" s="194"/>
      <c r="I136" s="36"/>
      <c r="J136" s="36"/>
      <c r="K136" s="36"/>
      <c r="L136" s="36"/>
    </row>
    <row r="137" spans="1:12" x14ac:dyDescent="0.25">
      <c r="B137" s="24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ht="21" x14ac:dyDescent="0.35">
      <c r="A138" s="14" t="s">
        <v>4</v>
      </c>
      <c r="B138" s="196"/>
      <c r="C138" s="49" t="str">
        <f>B5</f>
        <v>Wild Horse Phase II</v>
      </c>
      <c r="D138" s="50"/>
      <c r="E138" s="24"/>
      <c r="F138" s="24"/>
      <c r="J138" s="36"/>
      <c r="K138" s="36"/>
      <c r="L138" s="36"/>
    </row>
    <row r="139" spans="1:12" x14ac:dyDescent="0.25">
      <c r="B139" s="194"/>
      <c r="H139" s="159"/>
      <c r="J139" s="36"/>
      <c r="K139" s="36"/>
      <c r="L139" s="36"/>
    </row>
    <row r="140" spans="1:12" ht="18.75" x14ac:dyDescent="0.3">
      <c r="A140" s="9" t="s">
        <v>41</v>
      </c>
      <c r="B140" s="197"/>
      <c r="D140" s="2">
        <f>'Facility Detail'!$B$1053</f>
        <v>2013</v>
      </c>
      <c r="E140" s="2">
        <f>D140+1</f>
        <v>2014</v>
      </c>
      <c r="F140" s="2">
        <f>E140+1</f>
        <v>2015</v>
      </c>
      <c r="G140" s="190">
        <f>F140+1</f>
        <v>2016</v>
      </c>
      <c r="H140" s="160"/>
      <c r="I140" s="26"/>
      <c r="J140" s="26"/>
      <c r="K140" s="26"/>
      <c r="L140" s="36"/>
    </row>
    <row r="141" spans="1:12" x14ac:dyDescent="0.25">
      <c r="B141" s="191" t="str">
        <f>"Total MWh Produced / Purchased from " &amp; C138</f>
        <v>Total MWh Produced / Purchased from Wild Horse Phase II</v>
      </c>
      <c r="C141" s="88"/>
      <c r="D141" s="4">
        <v>106755</v>
      </c>
      <c r="E141" s="164">
        <v>105180</v>
      </c>
      <c r="F141" s="5">
        <v>98693</v>
      </c>
      <c r="G141" s="5">
        <v>6585</v>
      </c>
      <c r="H141" s="163"/>
      <c r="I141" s="25"/>
      <c r="J141" s="25"/>
      <c r="K141" s="25"/>
      <c r="L141" s="36"/>
    </row>
    <row r="142" spans="1:12" x14ac:dyDescent="0.25">
      <c r="B142" s="191" t="s">
        <v>45</v>
      </c>
      <c r="C142" s="88"/>
      <c r="D142" s="213">
        <v>1</v>
      </c>
      <c r="E142" s="214">
        <v>1</v>
      </c>
      <c r="F142" s="215">
        <v>1</v>
      </c>
      <c r="G142" s="216">
        <v>1</v>
      </c>
      <c r="H142" s="163"/>
      <c r="I142" s="25"/>
      <c r="J142" s="25"/>
      <c r="K142" s="25"/>
      <c r="L142" s="36"/>
    </row>
    <row r="143" spans="1:12" x14ac:dyDescent="0.25">
      <c r="B143" s="191" t="s">
        <v>40</v>
      </c>
      <c r="C143" s="88"/>
      <c r="D143" s="211">
        <v>1</v>
      </c>
      <c r="E143" s="61">
        <v>1</v>
      </c>
      <c r="F143" s="165">
        <v>1</v>
      </c>
      <c r="G143" s="62">
        <v>1</v>
      </c>
      <c r="H143" s="163"/>
      <c r="I143" s="25"/>
      <c r="J143" s="25"/>
      <c r="K143" s="25"/>
      <c r="L143" s="36"/>
    </row>
    <row r="144" spans="1:12" x14ac:dyDescent="0.25">
      <c r="B144" s="91" t="s">
        <v>42</v>
      </c>
      <c r="C144" s="92"/>
      <c r="D144" s="44">
        <f xml:space="preserve"> D141 * D142 * D143</f>
        <v>106755</v>
      </c>
      <c r="E144" s="44">
        <f xml:space="preserve"> E141 * E142 * E143</f>
        <v>105180</v>
      </c>
      <c r="F144" s="44">
        <f xml:space="preserve"> F141 * F142 * F143</f>
        <v>98693</v>
      </c>
      <c r="G144" s="44">
        <f xml:space="preserve"> G141 * G142 * G143</f>
        <v>6585</v>
      </c>
      <c r="H144" s="163"/>
      <c r="I144" s="25"/>
      <c r="J144" s="25"/>
      <c r="K144" s="25"/>
      <c r="L144" s="36"/>
    </row>
    <row r="145" spans="1:12" x14ac:dyDescent="0.25">
      <c r="B145" s="24"/>
      <c r="C145" s="36"/>
      <c r="D145" s="43"/>
      <c r="E145" s="43"/>
      <c r="F145" s="43"/>
      <c r="G145" s="43"/>
      <c r="H145" s="163"/>
      <c r="I145" s="25"/>
      <c r="J145" s="25"/>
      <c r="K145" s="25"/>
      <c r="L145" s="36"/>
    </row>
    <row r="146" spans="1:12" ht="18.75" x14ac:dyDescent="0.3">
      <c r="A146" s="51" t="s">
        <v>139</v>
      </c>
      <c r="B146" s="194"/>
      <c r="C146" s="36"/>
      <c r="D146" s="2">
        <f>'Facility Detail'!$B$1053</f>
        <v>2013</v>
      </c>
      <c r="E146" s="2">
        <f>D146+1</f>
        <v>2014</v>
      </c>
      <c r="F146" s="2">
        <f>E146+1</f>
        <v>2015</v>
      </c>
      <c r="G146" s="2">
        <f>F146+1</f>
        <v>2016</v>
      </c>
      <c r="H146" s="161"/>
      <c r="I146" s="25"/>
      <c r="J146" s="25"/>
      <c r="K146" s="25"/>
      <c r="L146" s="36"/>
    </row>
    <row r="147" spans="1:12" x14ac:dyDescent="0.25">
      <c r="B147" s="191" t="s">
        <v>30</v>
      </c>
      <c r="C147" s="88"/>
      <c r="D147" s="12">
        <f>IF( $F5 = "Eligible",D144 * 'Facility Detail'!$B$1050, 0 )</f>
        <v>21351</v>
      </c>
      <c r="E147" s="166">
        <f>IF( $F5 = "Eligible",E144 * 'Facility Detail'!$B$1050, 0 )</f>
        <v>21036</v>
      </c>
      <c r="F147" s="166">
        <f>IF( $F5 = "Eligible",F144 * 'Facility Detail'!$B$1050, 0 )</f>
        <v>19738.600000000002</v>
      </c>
      <c r="G147" s="166">
        <f>IF( $F5 = "Eligible",G144 * 'Facility Detail'!$B$1050, 0 )</f>
        <v>1317</v>
      </c>
      <c r="H147" s="161"/>
      <c r="I147" s="25"/>
      <c r="J147" s="25"/>
      <c r="K147" s="25"/>
      <c r="L147" s="36"/>
    </row>
    <row r="148" spans="1:12" x14ac:dyDescent="0.25">
      <c r="B148" s="191" t="s">
        <v>6</v>
      </c>
      <c r="C148" s="88"/>
      <c r="D148" s="64">
        <f>IF( $G5 = "Eligible", D144, 0 )</f>
        <v>0</v>
      </c>
      <c r="E148" s="65">
        <f>IF( $G5 = "Eligible", E144, 0 )</f>
        <v>0</v>
      </c>
      <c r="F148" s="167">
        <f>IF( $G5 = "Eligible", F144, 0 )</f>
        <v>0</v>
      </c>
      <c r="G148" s="66">
        <f>IF( $G5 = "Eligible", G144, 0 )</f>
        <v>0</v>
      </c>
      <c r="H148" s="161"/>
      <c r="I148" s="25"/>
      <c r="J148" s="25"/>
      <c r="K148" s="25"/>
      <c r="L148" s="36"/>
    </row>
    <row r="149" spans="1:12" x14ac:dyDescent="0.25">
      <c r="B149" s="91" t="s">
        <v>141</v>
      </c>
      <c r="C149" s="92"/>
      <c r="D149" s="46">
        <f>SUM(D147:D148)</f>
        <v>21351</v>
      </c>
      <c r="E149" s="47">
        <f>SUM(E147:E148)</f>
        <v>21036</v>
      </c>
      <c r="F149" s="47">
        <f>SUM(F147:F148)</f>
        <v>19738.600000000002</v>
      </c>
      <c r="G149" s="47">
        <f>SUM(G147:G148)</f>
        <v>1317</v>
      </c>
      <c r="H149" s="161"/>
      <c r="I149" s="25"/>
      <c r="J149" s="25"/>
      <c r="K149" s="25"/>
      <c r="L149" s="36"/>
    </row>
    <row r="150" spans="1:12" x14ac:dyDescent="0.25">
      <c r="B150" s="24"/>
      <c r="C150" s="36"/>
      <c r="D150" s="45"/>
      <c r="E150" s="37"/>
      <c r="F150" s="37"/>
      <c r="G150" s="37"/>
      <c r="H150" s="161"/>
      <c r="I150" s="25"/>
      <c r="J150" s="25"/>
      <c r="K150" s="25"/>
      <c r="L150" s="36"/>
    </row>
    <row r="151" spans="1:12" ht="18.75" x14ac:dyDescent="0.3">
      <c r="A151" s="48" t="s">
        <v>50</v>
      </c>
      <c r="B151" s="194"/>
      <c r="C151" s="36"/>
      <c r="D151" s="2">
        <f>'Facility Detail'!$B$1053</f>
        <v>2013</v>
      </c>
      <c r="E151" s="2">
        <f>D151+1</f>
        <v>2014</v>
      </c>
      <c r="F151" s="2">
        <f>E151+1</f>
        <v>2015</v>
      </c>
      <c r="G151" s="2">
        <f>F151+1</f>
        <v>2016</v>
      </c>
      <c r="H151" s="161"/>
      <c r="I151" s="25"/>
      <c r="J151" s="25"/>
      <c r="K151" s="25"/>
      <c r="L151" s="36"/>
    </row>
    <row r="152" spans="1:12" x14ac:dyDescent="0.25">
      <c r="B152" s="191" t="s">
        <v>67</v>
      </c>
      <c r="C152" s="88"/>
      <c r="D152" s="107">
        <v>47386</v>
      </c>
      <c r="E152" s="107">
        <v>98496</v>
      </c>
      <c r="F152" s="107">
        <v>10000</v>
      </c>
      <c r="G152" s="108">
        <v>0</v>
      </c>
      <c r="H152" s="159"/>
      <c r="I152" s="25"/>
      <c r="J152" s="25"/>
      <c r="K152" s="25"/>
      <c r="L152" s="36"/>
    </row>
    <row r="153" spans="1:12" x14ac:dyDescent="0.25">
      <c r="B153" s="112" t="s">
        <v>43</v>
      </c>
      <c r="C153" s="96"/>
      <c r="D153" s="109"/>
      <c r="E153" s="110"/>
      <c r="F153" s="169"/>
      <c r="G153" s="111"/>
      <c r="H153" s="160"/>
      <c r="I153" s="25"/>
      <c r="J153" s="25"/>
      <c r="K153" s="25"/>
      <c r="L153" s="36"/>
    </row>
    <row r="154" spans="1:12" x14ac:dyDescent="0.25">
      <c r="B154" s="112" t="s">
        <v>109</v>
      </c>
      <c r="C154" s="105"/>
      <c r="D154" s="71">
        <f>D152*0.2</f>
        <v>9477.2000000000007</v>
      </c>
      <c r="E154" s="72">
        <f>E152*0.2</f>
        <v>19699.2</v>
      </c>
      <c r="F154" s="170">
        <f>F152*0.2</f>
        <v>2000</v>
      </c>
      <c r="G154" s="73"/>
      <c r="H154" s="25"/>
      <c r="I154" s="25"/>
      <c r="J154" s="25"/>
      <c r="K154" s="25"/>
      <c r="L154" s="36"/>
    </row>
    <row r="155" spans="1:12" x14ac:dyDescent="0.25">
      <c r="B155" s="192" t="s">
        <v>110</v>
      </c>
      <c r="D155" s="7">
        <f>SUM(D152:D154)</f>
        <v>56863.199999999997</v>
      </c>
      <c r="E155" s="7">
        <f>SUM(E152:E154)</f>
        <v>118195.2</v>
      </c>
      <c r="F155" s="7">
        <f>SUM(F152:F154)</f>
        <v>12000</v>
      </c>
      <c r="G155" s="7">
        <f>SUM(G152:G154)</f>
        <v>0</v>
      </c>
      <c r="H155" s="34"/>
      <c r="I155" s="34"/>
      <c r="J155" s="34"/>
      <c r="K155" s="34"/>
      <c r="L155" s="36"/>
    </row>
    <row r="156" spans="1:12" x14ac:dyDescent="0.25">
      <c r="B156" s="193"/>
      <c r="D156" s="7"/>
      <c r="E156" s="7"/>
      <c r="F156" s="7"/>
      <c r="G156" s="7"/>
      <c r="H156" s="34"/>
      <c r="I156" s="34"/>
      <c r="J156" s="34"/>
      <c r="K156" s="34"/>
      <c r="L156" s="36"/>
    </row>
    <row r="157" spans="1:12" ht="18.75" x14ac:dyDescent="0.3">
      <c r="A157" s="9" t="s">
        <v>120</v>
      </c>
      <c r="B157" s="194"/>
      <c r="D157" s="2">
        <f>'Facility Detail'!$B$1053</f>
        <v>2013</v>
      </c>
      <c r="E157" s="2">
        <f>D157+1</f>
        <v>2014</v>
      </c>
      <c r="F157" s="2">
        <f>E157+1</f>
        <v>2015</v>
      </c>
      <c r="G157" s="2">
        <f>F157+1</f>
        <v>2016</v>
      </c>
      <c r="H157" s="34"/>
      <c r="I157" s="34"/>
      <c r="J157" s="34"/>
      <c r="K157" s="34"/>
      <c r="L157" s="36"/>
    </row>
    <row r="158" spans="1:12" x14ac:dyDescent="0.25">
      <c r="B158" s="191" t="str">
        <f xml:space="preserve"> 'Facility Detail'!$B$1053 &amp; " Surplus Applied to " &amp; ( 'Facility Detail'!$B$1053 + 1 )</f>
        <v>2013 Surplus Applied to 2014</v>
      </c>
      <c r="C158" s="88"/>
      <c r="D158" s="3">
        <f>D141+D147-D155</f>
        <v>71242.8</v>
      </c>
      <c r="E158" s="74">
        <f>D158</f>
        <v>71242.8</v>
      </c>
      <c r="F158" s="178"/>
      <c r="G158" s="179"/>
      <c r="H158" s="34"/>
      <c r="I158" s="34"/>
      <c r="J158" s="34"/>
      <c r="K158" s="34"/>
      <c r="L158" s="36"/>
    </row>
    <row r="159" spans="1:12" x14ac:dyDescent="0.25">
      <c r="B159" s="191" t="str">
        <f xml:space="preserve"> ( 'Facility Detail'!$B$1053 + 1 ) &amp; " Surplus Applied to " &amp; ( 'Facility Detail'!$B$1053 )</f>
        <v>2014 Surplus Applied to 2013</v>
      </c>
      <c r="C159" s="88"/>
      <c r="D159" s="175">
        <f>E159</f>
        <v>0</v>
      </c>
      <c r="E159" s="174"/>
      <c r="F159" s="174"/>
      <c r="G159" s="180"/>
      <c r="H159" s="34"/>
      <c r="I159" s="34"/>
      <c r="J159" s="34"/>
      <c r="K159" s="34"/>
      <c r="L159" s="36"/>
    </row>
    <row r="160" spans="1:12" x14ac:dyDescent="0.25">
      <c r="B160" s="191" t="str">
        <f xml:space="preserve"> ( 'Facility Detail'!$B$1053 + 1 ) &amp; " Surplus Applied to " &amp; ( 'Facility Detail'!$B$1053 + 2 )</f>
        <v>2014 Surplus Applied to 2015</v>
      </c>
      <c r="C160" s="88"/>
      <c r="D160" s="175"/>
      <c r="E160" s="10">
        <f>E144+E149-E155</f>
        <v>8020.8000000000029</v>
      </c>
      <c r="F160" s="87">
        <f>E160</f>
        <v>8020.8000000000029</v>
      </c>
      <c r="G160" s="180"/>
      <c r="H160" s="34"/>
      <c r="I160" s="34"/>
      <c r="J160" s="34"/>
      <c r="K160" s="34"/>
      <c r="L160" s="36"/>
    </row>
    <row r="161" spans="1:12" x14ac:dyDescent="0.25">
      <c r="B161" s="191" t="str">
        <f xml:space="preserve"> ( 'Facility Detail'!$B$1053 + 2 ) &amp; " Surplus Applied to " &amp; ( 'Facility Detail'!$B$1053 + 1 )</f>
        <v>2015 Surplus Applied to 2014</v>
      </c>
      <c r="C161" s="88"/>
      <c r="D161" s="175"/>
      <c r="E161" s="174">
        <f>F161</f>
        <v>0</v>
      </c>
      <c r="F161" s="174"/>
      <c r="G161" s="180"/>
      <c r="H161" s="34"/>
      <c r="I161" s="34"/>
      <c r="J161" s="34"/>
      <c r="K161" s="34"/>
      <c r="L161" s="36"/>
    </row>
    <row r="162" spans="1:12" x14ac:dyDescent="0.25">
      <c r="B162" s="191" t="s">
        <v>176</v>
      </c>
      <c r="C162" s="36"/>
      <c r="D162" s="175"/>
      <c r="E162" s="174"/>
      <c r="F162" s="10">
        <f>F144+F149-F155</f>
        <v>106431.6</v>
      </c>
      <c r="G162" s="75">
        <f>+F162</f>
        <v>106431.6</v>
      </c>
      <c r="H162" s="34"/>
      <c r="I162" s="34"/>
      <c r="J162" s="34"/>
      <c r="K162" s="34"/>
      <c r="L162" s="36"/>
    </row>
    <row r="163" spans="1:12" x14ac:dyDescent="0.25">
      <c r="B163" s="191" t="s">
        <v>177</v>
      </c>
      <c r="C163" s="36"/>
      <c r="D163" s="176"/>
      <c r="E163" s="177"/>
      <c r="F163" s="177">
        <f>G163</f>
        <v>0</v>
      </c>
      <c r="G163" s="206"/>
      <c r="H163" s="34"/>
      <c r="I163" s="34"/>
      <c r="J163" s="34"/>
      <c r="K163" s="34"/>
      <c r="L163" s="36"/>
    </row>
    <row r="164" spans="1:12" x14ac:dyDescent="0.25">
      <c r="B164" s="192" t="s">
        <v>37</v>
      </c>
      <c r="D164" s="7">
        <f xml:space="preserve"> D159 - D158</f>
        <v>-71242.8</v>
      </c>
      <c r="E164" s="7">
        <f xml:space="preserve"> E158 + E161 - E160 - E159</f>
        <v>63222</v>
      </c>
      <c r="F164" s="7">
        <f>F160 - F161 - F162 + F163</f>
        <v>-98410.8</v>
      </c>
      <c r="G164" s="7">
        <f>G162 - G163</f>
        <v>106431.6</v>
      </c>
      <c r="H164" s="34"/>
      <c r="I164" s="34"/>
      <c r="J164" s="34"/>
      <c r="K164" s="34"/>
      <c r="L164" s="36"/>
    </row>
    <row r="165" spans="1:12" x14ac:dyDescent="0.25">
      <c r="B165" s="193"/>
      <c r="D165" s="7"/>
      <c r="E165" s="7"/>
      <c r="F165" s="7"/>
      <c r="G165" s="7"/>
      <c r="H165" s="34"/>
      <c r="I165" s="34"/>
      <c r="J165" s="34"/>
      <c r="K165" s="34"/>
      <c r="L165" s="36"/>
    </row>
    <row r="166" spans="1:12" x14ac:dyDescent="0.25">
      <c r="B166" s="91" t="s">
        <v>32</v>
      </c>
      <c r="C166" s="88"/>
      <c r="D166" s="121"/>
      <c r="E166" s="122"/>
      <c r="F166" s="172"/>
      <c r="G166" s="123"/>
      <c r="H166" s="34"/>
      <c r="I166" s="34"/>
      <c r="J166" s="34"/>
      <c r="K166" s="34"/>
      <c r="L166" s="36"/>
    </row>
    <row r="167" spans="1:12" x14ac:dyDescent="0.25">
      <c r="B167" s="193"/>
      <c r="D167" s="7"/>
      <c r="E167" s="7"/>
      <c r="F167" s="7"/>
      <c r="G167" s="7"/>
      <c r="H167" s="34"/>
      <c r="I167" s="34"/>
      <c r="J167" s="34"/>
      <c r="K167" s="34"/>
      <c r="L167" s="36"/>
    </row>
    <row r="168" spans="1:12" ht="18.75" x14ac:dyDescent="0.3">
      <c r="A168" s="48" t="s">
        <v>46</v>
      </c>
      <c r="B168" s="194"/>
      <c r="C168" s="88"/>
      <c r="D168" s="173">
        <f xml:space="preserve"> D144 + D149 - D155 + D164 + D166</f>
        <v>0</v>
      </c>
      <c r="E168" s="173">
        <f>E144+E149-E155+E164+E166</f>
        <v>71242.8</v>
      </c>
      <c r="F168" s="173">
        <f xml:space="preserve"> F144 + F149 - F155 + F164 + F166</f>
        <v>8020.8000000000029</v>
      </c>
      <c r="G168" s="54">
        <f xml:space="preserve"> G144 + G149 - G155 + G164 + G166</f>
        <v>114333.6</v>
      </c>
      <c r="H168" s="34"/>
      <c r="I168" s="34"/>
      <c r="J168" s="34"/>
      <c r="K168" s="34"/>
      <c r="L168" s="36"/>
    </row>
    <row r="169" spans="1:12" x14ac:dyDescent="0.25">
      <c r="B169" s="193"/>
      <c r="C169" s="217" t="s">
        <v>170</v>
      </c>
      <c r="E169" s="7">
        <v>65090</v>
      </c>
      <c r="F169" s="7"/>
      <c r="G169" s="34"/>
      <c r="H169" s="34"/>
      <c r="I169" s="34"/>
      <c r="J169" s="34"/>
      <c r="K169" s="34"/>
      <c r="L169" s="36"/>
    </row>
    <row r="170" spans="1:12" ht="15.75" thickBot="1" x14ac:dyDescent="0.3">
      <c r="B170" s="194"/>
      <c r="I170" s="36"/>
      <c r="J170" s="36"/>
      <c r="K170" s="36"/>
      <c r="L170" s="36"/>
    </row>
    <row r="171" spans="1:12" x14ac:dyDescent="0.25">
      <c r="A171" s="8"/>
      <c r="B171" s="195"/>
      <c r="C171" s="8"/>
      <c r="D171" s="8"/>
      <c r="E171" s="8"/>
      <c r="F171" s="8"/>
      <c r="G171" s="8"/>
      <c r="H171" s="8"/>
      <c r="I171" s="36"/>
      <c r="J171" s="36"/>
      <c r="K171" s="36"/>
      <c r="L171" s="36"/>
    </row>
    <row r="172" spans="1:12" x14ac:dyDescent="0.25">
      <c r="B172" s="24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1:12" ht="21" x14ac:dyDescent="0.35">
      <c r="A173" s="14" t="s">
        <v>4</v>
      </c>
      <c r="B173" s="196"/>
      <c r="C173" s="49" t="str">
        <f>B6</f>
        <v>Hopkins Ridge Phase II</v>
      </c>
      <c r="D173" s="50"/>
      <c r="E173" s="24"/>
      <c r="F173" s="24"/>
      <c r="J173" s="36"/>
      <c r="K173" s="36"/>
      <c r="L173" s="36"/>
    </row>
    <row r="174" spans="1:12" x14ac:dyDescent="0.25">
      <c r="B174" s="194"/>
      <c r="J174" s="36"/>
      <c r="K174" s="36"/>
      <c r="L174" s="36"/>
    </row>
    <row r="175" spans="1:12" ht="18.75" x14ac:dyDescent="0.3">
      <c r="A175" s="9" t="s">
        <v>41</v>
      </c>
      <c r="B175" s="197"/>
      <c r="D175" s="2">
        <f>'Facility Detail'!$B$1053</f>
        <v>2013</v>
      </c>
      <c r="E175" s="2">
        <f>D175+1</f>
        <v>2014</v>
      </c>
      <c r="F175" s="2">
        <f>E175+1</f>
        <v>2015</v>
      </c>
      <c r="G175" s="190">
        <f>F175+1</f>
        <v>2016</v>
      </c>
      <c r="H175" s="159"/>
      <c r="I175" s="26"/>
      <c r="J175" s="26"/>
      <c r="K175" s="26"/>
      <c r="L175" s="36"/>
    </row>
    <row r="176" spans="1:12" x14ac:dyDescent="0.25">
      <c r="B176" s="191" t="str">
        <f>"Total MWh Produced / Purchased from " &amp; C173</f>
        <v>Total MWh Produced / Purchased from Hopkins Ridge Phase II</v>
      </c>
      <c r="C176" s="88"/>
      <c r="D176" s="4">
        <v>17136</v>
      </c>
      <c r="E176" s="164">
        <v>18641</v>
      </c>
      <c r="F176" s="5">
        <v>16614</v>
      </c>
      <c r="G176" s="5">
        <v>1327</v>
      </c>
      <c r="H176" s="160"/>
      <c r="I176" s="25"/>
      <c r="J176" s="25"/>
      <c r="K176" s="25"/>
      <c r="L176" s="36"/>
    </row>
    <row r="177" spans="1:12" x14ac:dyDescent="0.25">
      <c r="B177" s="191" t="s">
        <v>45</v>
      </c>
      <c r="C177" s="88"/>
      <c r="D177" s="213">
        <v>1</v>
      </c>
      <c r="E177" s="214">
        <v>1</v>
      </c>
      <c r="F177" s="215">
        <v>1</v>
      </c>
      <c r="G177" s="216">
        <v>1</v>
      </c>
      <c r="H177" s="163"/>
      <c r="I177" s="25"/>
      <c r="J177" s="25"/>
      <c r="K177" s="25"/>
      <c r="L177" s="36"/>
    </row>
    <row r="178" spans="1:12" x14ac:dyDescent="0.25">
      <c r="B178" s="191" t="s">
        <v>40</v>
      </c>
      <c r="C178" s="88"/>
      <c r="D178" s="211">
        <v>1</v>
      </c>
      <c r="E178" s="61">
        <v>1</v>
      </c>
      <c r="F178" s="165">
        <v>1</v>
      </c>
      <c r="G178" s="62">
        <v>1</v>
      </c>
      <c r="H178" s="163"/>
      <c r="I178" s="25"/>
      <c r="J178" s="25"/>
      <c r="K178" s="25"/>
      <c r="L178" s="36"/>
    </row>
    <row r="179" spans="1:12" x14ac:dyDescent="0.25">
      <c r="B179" s="91" t="s">
        <v>42</v>
      </c>
      <c r="C179" s="92"/>
      <c r="D179" s="44">
        <f xml:space="preserve"> D176 * D177 * D178</f>
        <v>17136</v>
      </c>
      <c r="E179" s="44">
        <f xml:space="preserve"> E176 * E177 * E178</f>
        <v>18641</v>
      </c>
      <c r="F179" s="44">
        <f xml:space="preserve"> F176 * F177 * F178</f>
        <v>16614</v>
      </c>
      <c r="G179" s="44">
        <f xml:space="preserve"> G176 * G177 * G178</f>
        <v>1327</v>
      </c>
      <c r="H179" s="163"/>
      <c r="I179" s="25"/>
      <c r="J179" s="25"/>
      <c r="K179" s="25"/>
      <c r="L179" s="36"/>
    </row>
    <row r="180" spans="1:12" x14ac:dyDescent="0.25">
      <c r="B180" s="24"/>
      <c r="C180" s="36"/>
      <c r="D180" s="43"/>
      <c r="E180" s="43"/>
      <c r="F180" s="43"/>
      <c r="G180" s="43"/>
      <c r="H180" s="163"/>
      <c r="I180" s="25"/>
      <c r="J180" s="25"/>
      <c r="K180" s="25"/>
      <c r="L180" s="36"/>
    </row>
    <row r="181" spans="1:12" ht="18.75" x14ac:dyDescent="0.3">
      <c r="A181" s="51" t="s">
        <v>139</v>
      </c>
      <c r="B181" s="194"/>
      <c r="C181" s="36"/>
      <c r="D181" s="2">
        <f>'Facility Detail'!$B$1053</f>
        <v>2013</v>
      </c>
      <c r="E181" s="2">
        <f>D181+1</f>
        <v>2014</v>
      </c>
      <c r="F181" s="2">
        <f>E181+1</f>
        <v>2015</v>
      </c>
      <c r="G181" s="2">
        <f>F181+1</f>
        <v>2016</v>
      </c>
      <c r="H181" s="163"/>
      <c r="I181" s="25"/>
      <c r="J181" s="25"/>
      <c r="K181" s="25"/>
      <c r="L181" s="36"/>
    </row>
    <row r="182" spans="1:12" x14ac:dyDescent="0.25">
      <c r="B182" s="191" t="s">
        <v>30</v>
      </c>
      <c r="C182" s="88"/>
      <c r="D182" s="63">
        <f>IF( $F6 = "Eligible", D179 * 'Facility Detail'!$B$1050, 0 )</f>
        <v>0</v>
      </c>
      <c r="E182" s="12">
        <f>IF( $F6 = "Eligible", E179 * 'Facility Detail'!$B$1050, 0 )</f>
        <v>0</v>
      </c>
      <c r="F182" s="166">
        <f>IF( $F6 = "Eligible", F179 * 'Facility Detail'!$B$1050, 0 )</f>
        <v>0</v>
      </c>
      <c r="G182" s="13">
        <f>IF( $F6 = "Eligible", G179 * 'Facility Detail'!$B$1050, 0 )</f>
        <v>0</v>
      </c>
      <c r="H182" s="163"/>
      <c r="I182" s="25"/>
      <c r="J182" s="25"/>
      <c r="K182" s="25"/>
      <c r="L182" s="36"/>
    </row>
    <row r="183" spans="1:12" x14ac:dyDescent="0.25">
      <c r="B183" s="191" t="s">
        <v>6</v>
      </c>
      <c r="C183" s="88"/>
      <c r="D183" s="64">
        <f>IF( $G6 = "Eligible", D179, 0 )</f>
        <v>0</v>
      </c>
      <c r="E183" s="65">
        <f>IF( $G6 = "Eligible", E179, 0 )</f>
        <v>0</v>
      </c>
      <c r="F183" s="167">
        <f>IF( $G6 = "Eligible", F179, 0 )</f>
        <v>0</v>
      </c>
      <c r="G183" s="66">
        <f>IF( $G6 = "Eligible", G179, 0 )</f>
        <v>0</v>
      </c>
      <c r="H183" s="25"/>
      <c r="I183" s="25"/>
      <c r="J183" s="25"/>
      <c r="K183" s="25"/>
      <c r="L183" s="36"/>
    </row>
    <row r="184" spans="1:12" x14ac:dyDescent="0.25">
      <c r="B184" s="91" t="s">
        <v>141</v>
      </c>
      <c r="C184" s="92"/>
      <c r="D184" s="46">
        <f>SUM(D182:D183)</f>
        <v>0</v>
      </c>
      <c r="E184" s="47">
        <f>SUM(E182:E183)</f>
        <v>0</v>
      </c>
      <c r="F184" s="47">
        <f>SUM(F182:F183)</f>
        <v>0</v>
      </c>
      <c r="G184" s="47">
        <f>SUM(G182:G183)</f>
        <v>0</v>
      </c>
      <c r="H184" s="25"/>
      <c r="I184" s="25"/>
      <c r="J184" s="25"/>
      <c r="K184" s="25"/>
      <c r="L184" s="36"/>
    </row>
    <row r="185" spans="1:12" x14ac:dyDescent="0.25">
      <c r="B185" s="24"/>
      <c r="C185" s="36"/>
      <c r="D185" s="45"/>
      <c r="E185" s="37"/>
      <c r="F185" s="37"/>
      <c r="G185" s="37"/>
      <c r="H185" s="25"/>
      <c r="I185" s="25"/>
      <c r="J185" s="25"/>
      <c r="K185" s="25"/>
      <c r="L185" s="36"/>
    </row>
    <row r="186" spans="1:12" ht="18.75" x14ac:dyDescent="0.3">
      <c r="A186" s="48" t="s">
        <v>50</v>
      </c>
      <c r="B186" s="194"/>
      <c r="C186" s="36"/>
      <c r="D186" s="2">
        <f>'Facility Detail'!$B$1053</f>
        <v>2013</v>
      </c>
      <c r="E186" s="2">
        <f>D186+1</f>
        <v>2014</v>
      </c>
      <c r="F186" s="2">
        <f>E186+1</f>
        <v>2015</v>
      </c>
      <c r="G186" s="2">
        <f>F186+1</f>
        <v>2016</v>
      </c>
      <c r="H186" s="25"/>
      <c r="I186" s="25"/>
      <c r="J186" s="25"/>
      <c r="K186" s="25"/>
      <c r="L186" s="36"/>
    </row>
    <row r="187" spans="1:12" x14ac:dyDescent="0.25">
      <c r="B187" s="191" t="s">
        <v>67</v>
      </c>
      <c r="C187" s="88"/>
      <c r="D187" s="107">
        <v>7309</v>
      </c>
      <c r="E187" s="107">
        <v>18641</v>
      </c>
      <c r="F187" s="107">
        <v>1735</v>
      </c>
      <c r="G187" s="108">
        <v>0</v>
      </c>
      <c r="H187" s="25"/>
      <c r="I187" s="25"/>
      <c r="J187" s="25"/>
      <c r="K187" s="25"/>
      <c r="L187" s="36"/>
    </row>
    <row r="188" spans="1:12" x14ac:dyDescent="0.25">
      <c r="B188" s="112" t="s">
        <v>43</v>
      </c>
      <c r="C188" s="96"/>
      <c r="D188" s="109"/>
      <c r="E188" s="110"/>
      <c r="F188" s="169"/>
      <c r="G188" s="111"/>
      <c r="H188" s="25"/>
      <c r="I188" s="25"/>
      <c r="J188" s="25"/>
      <c r="K188" s="25"/>
      <c r="L188" s="36"/>
    </row>
    <row r="189" spans="1:12" x14ac:dyDescent="0.25">
      <c r="B189" s="112" t="s">
        <v>109</v>
      </c>
      <c r="C189" s="105"/>
      <c r="D189" s="71"/>
      <c r="E189" s="72"/>
      <c r="F189" s="170"/>
      <c r="G189" s="73"/>
      <c r="H189" s="25"/>
      <c r="I189" s="25"/>
      <c r="J189" s="25"/>
      <c r="K189" s="25"/>
      <c r="L189" s="36"/>
    </row>
    <row r="190" spans="1:12" x14ac:dyDescent="0.25">
      <c r="B190" s="192" t="s">
        <v>110</v>
      </c>
      <c r="D190" s="7">
        <f>SUM(D187:D189)</f>
        <v>7309</v>
      </c>
      <c r="E190" s="7">
        <f>SUM(E187:E189)</f>
        <v>18641</v>
      </c>
      <c r="F190" s="7">
        <f>SUM(F187:F189)</f>
        <v>1735</v>
      </c>
      <c r="G190" s="7">
        <f>SUM(G187:G189)</f>
        <v>0</v>
      </c>
      <c r="H190" s="34"/>
      <c r="I190" s="34"/>
      <c r="J190" s="34"/>
      <c r="K190" s="34"/>
      <c r="L190" s="36"/>
    </row>
    <row r="191" spans="1:12" x14ac:dyDescent="0.25">
      <c r="B191" s="193"/>
      <c r="D191" s="7"/>
      <c r="E191" s="7"/>
      <c r="F191" s="7"/>
      <c r="G191" s="7"/>
      <c r="H191" s="34"/>
      <c r="I191" s="34"/>
      <c r="J191" s="34"/>
      <c r="K191" s="34"/>
      <c r="L191" s="36"/>
    </row>
    <row r="192" spans="1:12" ht="18.75" x14ac:dyDescent="0.3">
      <c r="A192" s="9" t="s">
        <v>120</v>
      </c>
      <c r="B192" s="194"/>
      <c r="D192" s="2">
        <f>'Facility Detail'!$B$1053</f>
        <v>2013</v>
      </c>
      <c r="E192" s="2">
        <f>D192+1</f>
        <v>2014</v>
      </c>
      <c r="F192" s="2">
        <f>E192+1</f>
        <v>2015</v>
      </c>
      <c r="G192" s="2">
        <f>F192+1</f>
        <v>2016</v>
      </c>
      <c r="H192" s="34"/>
      <c r="I192" s="34"/>
      <c r="J192" s="34"/>
      <c r="K192" s="34"/>
      <c r="L192" s="36"/>
    </row>
    <row r="193" spans="1:12" x14ac:dyDescent="0.25">
      <c r="B193" s="191" t="str">
        <f xml:space="preserve"> 'Facility Detail'!$B$1053 &amp; " Surplus Applied to " &amp; ( 'Facility Detail'!$B$1053 + 1 )</f>
        <v>2013 Surplus Applied to 2014</v>
      </c>
      <c r="C193" s="88"/>
      <c r="D193" s="3">
        <f>D179-D187</f>
        <v>9827</v>
      </c>
      <c r="E193" s="74">
        <f>D193</f>
        <v>9827</v>
      </c>
      <c r="F193" s="178"/>
      <c r="G193" s="179"/>
      <c r="H193" s="34"/>
      <c r="I193" s="34"/>
      <c r="J193" s="34"/>
      <c r="K193" s="34"/>
      <c r="L193" s="36"/>
    </row>
    <row r="194" spans="1:12" x14ac:dyDescent="0.25">
      <c r="B194" s="191" t="str">
        <f xml:space="preserve"> ( 'Facility Detail'!$B$1053 + 1 ) &amp; " Surplus Applied to " &amp; ( 'Facility Detail'!$B$1053 )</f>
        <v>2014 Surplus Applied to 2013</v>
      </c>
      <c r="C194" s="88"/>
      <c r="D194" s="175">
        <f>E194</f>
        <v>0</v>
      </c>
      <c r="E194" s="174"/>
      <c r="F194" s="174"/>
      <c r="G194" s="180"/>
      <c r="H194" s="34"/>
      <c r="I194" s="34"/>
      <c r="J194" s="34"/>
      <c r="K194" s="34"/>
      <c r="L194" s="36"/>
    </row>
    <row r="195" spans="1:12" x14ac:dyDescent="0.25">
      <c r="B195" s="191" t="str">
        <f xml:space="preserve"> ( 'Facility Detail'!$B$1053 + 1 ) &amp; " Surplus Applied to " &amp; ( 'Facility Detail'!$B$1053 + 2 )</f>
        <v>2014 Surplus Applied to 2015</v>
      </c>
      <c r="C195" s="88"/>
      <c r="D195" s="175"/>
      <c r="E195" s="10">
        <f>E179-E190</f>
        <v>0</v>
      </c>
      <c r="F195" s="87">
        <f>E195</f>
        <v>0</v>
      </c>
      <c r="G195" s="180"/>
      <c r="H195" s="34"/>
      <c r="I195" s="34"/>
      <c r="J195" s="34"/>
      <c r="K195" s="34"/>
      <c r="L195" s="36"/>
    </row>
    <row r="196" spans="1:12" x14ac:dyDescent="0.25">
      <c r="B196" s="191" t="str">
        <f xml:space="preserve"> ( 'Facility Detail'!$B$1053 + 2 ) &amp; " Surplus Applied to " &amp; ( 'Facility Detail'!$B$1053 + 1 )</f>
        <v>2015 Surplus Applied to 2014</v>
      </c>
      <c r="C196" s="88"/>
      <c r="D196" s="175"/>
      <c r="E196" s="174">
        <f>F196</f>
        <v>0</v>
      </c>
      <c r="F196" s="174"/>
      <c r="G196" s="180"/>
      <c r="H196" s="34"/>
      <c r="I196" s="34"/>
      <c r="J196" s="34"/>
      <c r="K196" s="34"/>
      <c r="L196" s="36"/>
    </row>
    <row r="197" spans="1:12" x14ac:dyDescent="0.25">
      <c r="B197" s="191" t="s">
        <v>176</v>
      </c>
      <c r="C197" s="36"/>
      <c r="D197" s="175"/>
      <c r="E197" s="174"/>
      <c r="F197" s="10">
        <f>F179-F187</f>
        <v>14879</v>
      </c>
      <c r="G197" s="75">
        <f>+F197</f>
        <v>14879</v>
      </c>
      <c r="H197" s="34"/>
      <c r="I197" s="34"/>
      <c r="J197" s="34"/>
      <c r="K197" s="34"/>
      <c r="L197" s="36"/>
    </row>
    <row r="198" spans="1:12" x14ac:dyDescent="0.25">
      <c r="B198" s="191" t="s">
        <v>177</v>
      </c>
      <c r="C198" s="36"/>
      <c r="D198" s="176"/>
      <c r="E198" s="177"/>
      <c r="F198" s="177">
        <f>G198</f>
        <v>0</v>
      </c>
      <c r="G198" s="206"/>
      <c r="H198" s="34"/>
      <c r="I198" s="34"/>
      <c r="J198" s="34"/>
      <c r="K198" s="34"/>
      <c r="L198" s="36"/>
    </row>
    <row r="199" spans="1:12" x14ac:dyDescent="0.25">
      <c r="B199" s="192" t="s">
        <v>37</v>
      </c>
      <c r="D199" s="7">
        <f xml:space="preserve"> D194 - D193</f>
        <v>-9827</v>
      </c>
      <c r="E199" s="7">
        <f xml:space="preserve"> E193 + E196 - E195 - E194</f>
        <v>9827</v>
      </c>
      <c r="F199" s="7">
        <f>F195 - F196 - F197 + F198</f>
        <v>-14879</v>
      </c>
      <c r="G199" s="7">
        <f>G197 - G198</f>
        <v>14879</v>
      </c>
      <c r="H199" s="34"/>
      <c r="I199" s="34"/>
      <c r="J199" s="34"/>
      <c r="K199" s="34"/>
      <c r="L199" s="36"/>
    </row>
    <row r="200" spans="1:12" x14ac:dyDescent="0.25">
      <c r="B200" s="193"/>
      <c r="D200" s="7"/>
      <c r="E200" s="7"/>
      <c r="F200" s="7"/>
      <c r="G200" s="7"/>
      <c r="H200" s="34"/>
      <c r="I200" s="34"/>
      <c r="J200" s="34"/>
      <c r="K200" s="34"/>
      <c r="L200" s="36"/>
    </row>
    <row r="201" spans="1:12" x14ac:dyDescent="0.25">
      <c r="B201" s="91" t="s">
        <v>32</v>
      </c>
      <c r="C201" s="88"/>
      <c r="D201" s="121"/>
      <c r="E201" s="122"/>
      <c r="F201" s="172"/>
      <c r="G201" s="123"/>
      <c r="H201" s="34"/>
      <c r="I201" s="34"/>
      <c r="J201" s="34"/>
      <c r="K201" s="34"/>
      <c r="L201" s="36"/>
    </row>
    <row r="202" spans="1:12" x14ac:dyDescent="0.25">
      <c r="B202" s="193"/>
      <c r="D202" s="7"/>
      <c r="E202" s="7"/>
      <c r="F202" s="7"/>
      <c r="G202" s="7"/>
      <c r="H202" s="34"/>
      <c r="I202" s="34"/>
      <c r="J202" s="34"/>
      <c r="K202" s="34"/>
      <c r="L202" s="36"/>
    </row>
    <row r="203" spans="1:12" ht="18.75" x14ac:dyDescent="0.3">
      <c r="A203" s="48" t="s">
        <v>46</v>
      </c>
      <c r="B203" s="194"/>
      <c r="C203" s="88"/>
      <c r="D203" s="173">
        <f xml:space="preserve"> D179 + D184 - D190 + D199 + D201</f>
        <v>0</v>
      </c>
      <c r="E203" s="173">
        <f>E179+E184-E190+E199+E201</f>
        <v>9827</v>
      </c>
      <c r="F203" s="173">
        <f xml:space="preserve"> F179 + F184 - F190 + F199 + F201</f>
        <v>0</v>
      </c>
      <c r="G203" s="54">
        <f xml:space="preserve"> G179 + G184 - G190 + G199 + G201</f>
        <v>16206</v>
      </c>
      <c r="H203" s="34"/>
      <c r="I203" s="34"/>
      <c r="J203" s="34"/>
      <c r="K203" s="34"/>
      <c r="L203" s="36"/>
    </row>
    <row r="204" spans="1:12" x14ac:dyDescent="0.25">
      <c r="B204" s="193"/>
      <c r="E204" s="7"/>
      <c r="F204" s="7"/>
      <c r="G204" s="34"/>
      <c r="H204" s="34"/>
      <c r="I204" s="34"/>
      <c r="J204" s="34"/>
      <c r="K204" s="34"/>
      <c r="L204" s="36"/>
    </row>
    <row r="205" spans="1:12" ht="15.75" thickBot="1" x14ac:dyDescent="0.3">
      <c r="B205" s="194"/>
      <c r="I205" s="36"/>
      <c r="J205" s="36"/>
      <c r="K205" s="36"/>
      <c r="L205" s="36"/>
    </row>
    <row r="206" spans="1:12" x14ac:dyDescent="0.25">
      <c r="A206" s="8"/>
      <c r="B206" s="195"/>
      <c r="C206" s="8"/>
      <c r="D206" s="8"/>
      <c r="E206" s="8"/>
      <c r="F206" s="8"/>
      <c r="G206" s="8"/>
      <c r="H206" s="8"/>
      <c r="I206" s="36"/>
      <c r="J206" s="36"/>
      <c r="K206" s="36"/>
      <c r="L206" s="36"/>
    </row>
    <row r="207" spans="1:12" x14ac:dyDescent="0.25">
      <c r="B207" s="24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 ht="21" x14ac:dyDescent="0.35">
      <c r="A208" s="14" t="s">
        <v>4</v>
      </c>
      <c r="B208" s="196"/>
      <c r="C208" s="49" t="str">
        <f>B7</f>
        <v>Lower Snake River - Dodge Junction</v>
      </c>
      <c r="D208" s="50"/>
      <c r="E208" s="24"/>
      <c r="F208" s="24"/>
      <c r="J208" s="36"/>
      <c r="K208" s="36"/>
      <c r="L208" s="36"/>
    </row>
    <row r="209" spans="1:12" x14ac:dyDescent="0.25">
      <c r="B209" s="194"/>
      <c r="H209" s="159"/>
      <c r="J209" s="36"/>
      <c r="K209" s="36"/>
      <c r="L209" s="36"/>
    </row>
    <row r="210" spans="1:12" ht="18.75" x14ac:dyDescent="0.3">
      <c r="A210" s="9" t="s">
        <v>41</v>
      </c>
      <c r="B210" s="197"/>
      <c r="D210" s="2">
        <f>'Facility Detail'!$B$1053</f>
        <v>2013</v>
      </c>
      <c r="E210" s="2">
        <f>D210+1</f>
        <v>2014</v>
      </c>
      <c r="F210" s="2">
        <f>E210+1</f>
        <v>2015</v>
      </c>
      <c r="G210" s="190">
        <f>F210+1</f>
        <v>2016</v>
      </c>
      <c r="H210" s="160"/>
      <c r="I210" s="26"/>
      <c r="J210" s="26"/>
      <c r="K210" s="26"/>
      <c r="L210" s="36"/>
    </row>
    <row r="211" spans="1:12" x14ac:dyDescent="0.25">
      <c r="B211" s="191" t="str">
        <f>"Total MWh Produced / Purchased from " &amp; C208</f>
        <v>Total MWh Produced / Purchased from Lower Snake River - Dodge Junction</v>
      </c>
      <c r="C211" s="88"/>
      <c r="D211" s="4">
        <v>470881</v>
      </c>
      <c r="E211" s="164">
        <v>500349</v>
      </c>
      <c r="F211" s="5">
        <v>421560</v>
      </c>
      <c r="G211" s="5">
        <v>30008</v>
      </c>
      <c r="H211" s="163"/>
      <c r="I211" s="25"/>
      <c r="J211" s="25"/>
      <c r="K211" s="25"/>
      <c r="L211" s="36"/>
    </row>
    <row r="212" spans="1:12" x14ac:dyDescent="0.25">
      <c r="B212" s="191" t="s">
        <v>45</v>
      </c>
      <c r="C212" s="88"/>
      <c r="D212" s="213">
        <v>1</v>
      </c>
      <c r="E212" s="214">
        <v>1</v>
      </c>
      <c r="F212" s="215">
        <v>1</v>
      </c>
      <c r="G212" s="216">
        <v>1</v>
      </c>
      <c r="H212" s="163"/>
      <c r="I212" s="25"/>
      <c r="J212" s="25"/>
      <c r="K212" s="25"/>
      <c r="L212" s="36"/>
    </row>
    <row r="213" spans="1:12" x14ac:dyDescent="0.25">
      <c r="B213" s="191" t="s">
        <v>40</v>
      </c>
      <c r="C213" s="88"/>
      <c r="D213" s="211">
        <v>1</v>
      </c>
      <c r="E213" s="61">
        <v>1</v>
      </c>
      <c r="F213" s="165">
        <v>1</v>
      </c>
      <c r="G213" s="62">
        <v>1</v>
      </c>
      <c r="H213" s="163"/>
      <c r="I213" s="25"/>
      <c r="J213" s="25"/>
      <c r="K213" s="25"/>
      <c r="L213" s="36"/>
    </row>
    <row r="214" spans="1:12" x14ac:dyDescent="0.25">
      <c r="B214" s="91" t="s">
        <v>42</v>
      </c>
      <c r="C214" s="92"/>
      <c r="D214" s="44">
        <f xml:space="preserve"> D211 * D212 * D213</f>
        <v>470881</v>
      </c>
      <c r="E214" s="44">
        <f xml:space="preserve"> E211 * E212 * E213</f>
        <v>500349</v>
      </c>
      <c r="F214" s="44">
        <f xml:space="preserve"> F211 * F212 * F213</f>
        <v>421560</v>
      </c>
      <c r="G214" s="44">
        <f xml:space="preserve"> G211 * G212 * G213</f>
        <v>30008</v>
      </c>
      <c r="H214" s="163"/>
      <c r="I214" s="25"/>
      <c r="J214" s="25"/>
      <c r="K214" s="25"/>
      <c r="L214" s="36"/>
    </row>
    <row r="215" spans="1:12" x14ac:dyDescent="0.25">
      <c r="B215" s="24"/>
      <c r="C215" s="36"/>
      <c r="D215" s="43"/>
      <c r="E215" s="43"/>
      <c r="F215" s="43"/>
      <c r="G215" s="43"/>
      <c r="H215" s="163"/>
      <c r="I215" s="25"/>
      <c r="J215" s="25"/>
      <c r="K215" s="25"/>
      <c r="L215" s="36"/>
    </row>
    <row r="216" spans="1:12" ht="18.75" x14ac:dyDescent="0.3">
      <c r="A216" s="51" t="s">
        <v>139</v>
      </c>
      <c r="B216" s="194"/>
      <c r="C216" s="36"/>
      <c r="D216" s="2">
        <f>'Facility Detail'!$B$1053</f>
        <v>2013</v>
      </c>
      <c r="E216" s="2">
        <f>D216+1</f>
        <v>2014</v>
      </c>
      <c r="F216" s="2">
        <f>E216+1</f>
        <v>2015</v>
      </c>
      <c r="G216" s="2">
        <f>F216+1</f>
        <v>2016</v>
      </c>
      <c r="H216" s="163"/>
      <c r="I216" s="25"/>
      <c r="J216" s="25"/>
      <c r="K216" s="25"/>
      <c r="L216" s="36"/>
    </row>
    <row r="217" spans="1:12" x14ac:dyDescent="0.25">
      <c r="B217" s="191" t="s">
        <v>30</v>
      </c>
      <c r="C217" s="88"/>
      <c r="D217" s="63">
        <f>IF( $F7 = "Eligible", D214 * 'Facility Detail'!$B$1050, 0 )</f>
        <v>94176.200000000012</v>
      </c>
      <c r="E217" s="12">
        <f>IF( $F7 = "Eligible", E214 * 'Facility Detail'!$B$1050, 0 )</f>
        <v>100069.8</v>
      </c>
      <c r="F217" s="166">
        <f>IF( $F7 = "Eligible", F214 * 'Facility Detail'!$B$1050, 0 )</f>
        <v>84312</v>
      </c>
      <c r="G217" s="13">
        <f>IF( $F7 = "Eligible", G214 * 'Facility Detail'!$B$1050, 0 )</f>
        <v>6001.6</v>
      </c>
      <c r="H217" s="163"/>
      <c r="I217" s="25"/>
      <c r="J217" s="25"/>
      <c r="K217" s="25"/>
      <c r="L217" s="36"/>
    </row>
    <row r="218" spans="1:12" x14ac:dyDescent="0.25">
      <c r="B218" s="191" t="s">
        <v>6</v>
      </c>
      <c r="C218" s="88"/>
      <c r="D218" s="64">
        <f>IF( $G7 = "Eligible", D214, 0 )</f>
        <v>0</v>
      </c>
      <c r="E218" s="65">
        <f>IF( $G7 = "Eligible", E214, 0 )</f>
        <v>0</v>
      </c>
      <c r="F218" s="167">
        <f>IF( $G7 = "Eligible", F214, 0 )</f>
        <v>0</v>
      </c>
      <c r="G218" s="66">
        <f>IF( $G7 = "Eligible", G214, 0 )</f>
        <v>0</v>
      </c>
      <c r="H218" s="163"/>
      <c r="I218" s="25"/>
      <c r="J218" s="25"/>
      <c r="K218" s="25"/>
      <c r="L218" s="36"/>
    </row>
    <row r="219" spans="1:12" x14ac:dyDescent="0.25">
      <c r="B219" s="91" t="s">
        <v>141</v>
      </c>
      <c r="C219" s="92"/>
      <c r="D219" s="46">
        <f>SUM(D217:D218)</f>
        <v>94176.200000000012</v>
      </c>
      <c r="E219" s="47">
        <f>SUM(E217:E218)</f>
        <v>100069.8</v>
      </c>
      <c r="F219" s="47">
        <f>SUM(F217:F218)</f>
        <v>84312</v>
      </c>
      <c r="G219" s="47">
        <f>SUM(G217:G218)</f>
        <v>6001.6</v>
      </c>
      <c r="H219" s="163"/>
      <c r="I219" s="25"/>
      <c r="J219" s="25"/>
      <c r="K219" s="25"/>
      <c r="L219" s="36"/>
    </row>
    <row r="220" spans="1:12" x14ac:dyDescent="0.25">
      <c r="B220" s="24"/>
      <c r="C220" s="36"/>
      <c r="D220" s="45"/>
      <c r="E220" s="37"/>
      <c r="F220" s="37"/>
      <c r="G220" s="37"/>
      <c r="H220" s="163"/>
      <c r="I220" s="25"/>
      <c r="J220" s="25"/>
      <c r="K220" s="25"/>
      <c r="L220" s="36"/>
    </row>
    <row r="221" spans="1:12" ht="18.75" x14ac:dyDescent="0.3">
      <c r="A221" s="48" t="s">
        <v>50</v>
      </c>
      <c r="B221" s="194"/>
      <c r="C221" s="36"/>
      <c r="D221" s="2">
        <f>'Facility Detail'!$B$1053</f>
        <v>2013</v>
      </c>
      <c r="E221" s="2">
        <f>D221+1</f>
        <v>2014</v>
      </c>
      <c r="F221" s="2">
        <f>E221+1</f>
        <v>2015</v>
      </c>
      <c r="G221" s="2">
        <f>F221+1</f>
        <v>2016</v>
      </c>
      <c r="H221" s="163"/>
      <c r="I221" s="25"/>
      <c r="J221" s="25"/>
      <c r="K221" s="25"/>
      <c r="L221" s="36"/>
    </row>
    <row r="222" spans="1:12" x14ac:dyDescent="0.25">
      <c r="B222" s="191" t="s">
        <v>67</v>
      </c>
      <c r="C222" s="88"/>
      <c r="D222" s="107">
        <v>201751</v>
      </c>
      <c r="E222" s="107">
        <v>230247</v>
      </c>
      <c r="F222" s="107">
        <v>0</v>
      </c>
      <c r="G222" s="108">
        <v>0</v>
      </c>
      <c r="H222" s="25"/>
      <c r="I222" s="25"/>
      <c r="J222" s="25"/>
      <c r="K222" s="25"/>
      <c r="L222" s="36"/>
    </row>
    <row r="223" spans="1:12" x14ac:dyDescent="0.25">
      <c r="B223" s="112" t="s">
        <v>43</v>
      </c>
      <c r="C223" s="96"/>
      <c r="D223" s="109"/>
      <c r="E223" s="110"/>
      <c r="F223" s="169"/>
      <c r="G223" s="111"/>
      <c r="H223" s="25"/>
      <c r="I223" s="25"/>
      <c r="J223" s="25"/>
      <c r="K223" s="25"/>
      <c r="L223" s="36"/>
    </row>
    <row r="224" spans="1:12" x14ac:dyDescent="0.25">
      <c r="B224" s="112" t="s">
        <v>109</v>
      </c>
      <c r="C224" s="105"/>
      <c r="D224" s="72">
        <f>D222*0.2</f>
        <v>40350.200000000004</v>
      </c>
      <c r="E224" s="72">
        <f>E222*0.2</f>
        <v>46049.4</v>
      </c>
      <c r="F224" s="170">
        <f>F222*0.2</f>
        <v>0</v>
      </c>
      <c r="G224" s="73"/>
      <c r="H224" s="25"/>
      <c r="I224" s="25"/>
      <c r="J224" s="25"/>
      <c r="K224" s="25"/>
      <c r="L224" s="36"/>
    </row>
    <row r="225" spans="1:12" x14ac:dyDescent="0.25">
      <c r="B225" s="192" t="s">
        <v>110</v>
      </c>
      <c r="D225" s="7">
        <f>SUM(D222:D224)</f>
        <v>242101.2</v>
      </c>
      <c r="E225" s="7">
        <f>SUM(E222:E224)</f>
        <v>276296.40000000002</v>
      </c>
      <c r="F225" s="7">
        <f>SUM(F222:F224)</f>
        <v>0</v>
      </c>
      <c r="G225" s="7">
        <f>SUM(G222:G224)</f>
        <v>0</v>
      </c>
      <c r="H225" s="34"/>
      <c r="I225" s="34"/>
      <c r="J225" s="34"/>
      <c r="K225" s="34"/>
      <c r="L225" s="36"/>
    </row>
    <row r="226" spans="1:12" x14ac:dyDescent="0.25">
      <c r="B226" s="193"/>
      <c r="D226" s="7"/>
      <c r="E226" s="7"/>
      <c r="F226" s="7"/>
      <c r="G226" s="7"/>
      <c r="H226" s="34"/>
      <c r="I226" s="34"/>
      <c r="J226" s="34"/>
      <c r="K226" s="34"/>
      <c r="L226" s="36"/>
    </row>
    <row r="227" spans="1:12" ht="18.75" x14ac:dyDescent="0.3">
      <c r="A227" s="9" t="s">
        <v>120</v>
      </c>
      <c r="B227" s="194"/>
      <c r="D227" s="2">
        <f>'Facility Detail'!$B$1053</f>
        <v>2013</v>
      </c>
      <c r="E227" s="2">
        <f>D227+1</f>
        <v>2014</v>
      </c>
      <c r="F227" s="2">
        <f>E227+1</f>
        <v>2015</v>
      </c>
      <c r="G227" s="2">
        <f>F227+1</f>
        <v>2016</v>
      </c>
      <c r="H227" s="34"/>
      <c r="I227" s="34"/>
      <c r="J227" s="34"/>
      <c r="K227" s="34"/>
      <c r="L227" s="36"/>
    </row>
    <row r="228" spans="1:12" x14ac:dyDescent="0.25">
      <c r="B228" s="191" t="str">
        <f xml:space="preserve"> 'Facility Detail'!$B$1053 &amp; " Surplus Applied to " &amp; ( 'Facility Detail'!$B$1053 + 1 )</f>
        <v>2013 Surplus Applied to 2014</v>
      </c>
      <c r="C228" s="88"/>
      <c r="D228" s="3">
        <v>322956</v>
      </c>
      <c r="E228" s="74">
        <f>D228</f>
        <v>322956</v>
      </c>
      <c r="F228" s="178"/>
      <c r="G228" s="179"/>
      <c r="H228" s="34"/>
      <c r="I228" s="34"/>
      <c r="J228" s="34"/>
      <c r="K228" s="34"/>
      <c r="L228" s="36"/>
    </row>
    <row r="229" spans="1:12" x14ac:dyDescent="0.25">
      <c r="B229" s="191" t="str">
        <f xml:space="preserve"> ( 'Facility Detail'!$B$1053 + 1 ) &amp; " Surplus Applied to " &amp; ( 'Facility Detail'!$B$1053 )</f>
        <v>2014 Surplus Applied to 2013</v>
      </c>
      <c r="C229" s="88"/>
      <c r="D229" s="175">
        <f>E229</f>
        <v>0</v>
      </c>
      <c r="E229" s="174"/>
      <c r="F229" s="174"/>
      <c r="G229" s="180"/>
      <c r="H229" s="34"/>
      <c r="I229" s="34"/>
      <c r="J229" s="34"/>
      <c r="K229" s="34"/>
      <c r="L229" s="36"/>
    </row>
    <row r="230" spans="1:12" x14ac:dyDescent="0.25">
      <c r="B230" s="191" t="str">
        <f xml:space="preserve"> ( 'Facility Detail'!$B$1053 + 1 ) &amp; " Surplus Applied to " &amp; ( 'Facility Detail'!$B$1053 + 2 )</f>
        <v>2014 Surplus Applied to 2015</v>
      </c>
      <c r="C230" s="88"/>
      <c r="D230" s="175"/>
      <c r="E230" s="10">
        <v>324122</v>
      </c>
      <c r="F230" s="87">
        <f>E230</f>
        <v>324122</v>
      </c>
      <c r="G230" s="180"/>
      <c r="H230" s="34"/>
      <c r="I230" s="34"/>
      <c r="J230" s="34"/>
      <c r="K230" s="34"/>
      <c r="L230" s="36"/>
    </row>
    <row r="231" spans="1:12" x14ac:dyDescent="0.25">
      <c r="B231" s="191" t="str">
        <f xml:space="preserve"> ( 'Facility Detail'!$B$1053 + 2 ) &amp; " Surplus Applied to " &amp; ( 'Facility Detail'!$B$1053 + 1 )</f>
        <v>2015 Surplus Applied to 2014</v>
      </c>
      <c r="C231" s="88"/>
      <c r="D231" s="175"/>
      <c r="E231" s="174">
        <f>F231</f>
        <v>0</v>
      </c>
      <c r="F231" s="174"/>
      <c r="G231" s="180"/>
      <c r="H231" s="34"/>
      <c r="I231" s="34"/>
      <c r="J231" s="34"/>
      <c r="K231" s="34"/>
      <c r="L231" s="36"/>
    </row>
    <row r="232" spans="1:12" x14ac:dyDescent="0.25">
      <c r="B232" s="191" t="s">
        <v>176</v>
      </c>
      <c r="C232" s="36"/>
      <c r="D232" s="175"/>
      <c r="E232" s="174"/>
      <c r="F232" s="10">
        <f>F214+F219-F225</f>
        <v>505872</v>
      </c>
      <c r="G232" s="75">
        <f>+F232</f>
        <v>505872</v>
      </c>
      <c r="H232" s="34"/>
      <c r="I232" s="34"/>
      <c r="J232" s="34"/>
      <c r="K232" s="34"/>
      <c r="L232" s="36"/>
    </row>
    <row r="233" spans="1:12" x14ac:dyDescent="0.25">
      <c r="B233" s="191" t="s">
        <v>177</v>
      </c>
      <c r="C233" s="36"/>
      <c r="D233" s="176"/>
      <c r="E233" s="177"/>
      <c r="F233" s="177">
        <f>G233</f>
        <v>0</v>
      </c>
      <c r="G233" s="206"/>
      <c r="H233" s="34"/>
      <c r="I233" s="34"/>
      <c r="J233" s="34"/>
      <c r="K233" s="34"/>
      <c r="L233" s="36"/>
    </row>
    <row r="234" spans="1:12" x14ac:dyDescent="0.25">
      <c r="B234" s="192" t="s">
        <v>37</v>
      </c>
      <c r="D234" s="7">
        <f xml:space="preserve"> D229 - D228</f>
        <v>-322956</v>
      </c>
      <c r="E234" s="7">
        <f xml:space="preserve"> E228 + E231 - E230 - E229</f>
        <v>-1166</v>
      </c>
      <c r="F234" s="7">
        <f>F230 - F231 - F232 + F233</f>
        <v>-181750</v>
      </c>
      <c r="G234" s="7">
        <f>G232 - G233</f>
        <v>505872</v>
      </c>
      <c r="H234" s="34"/>
      <c r="I234" s="34"/>
      <c r="J234" s="34"/>
      <c r="K234" s="34"/>
      <c r="L234" s="36"/>
    </row>
    <row r="235" spans="1:12" x14ac:dyDescent="0.25">
      <c r="B235" s="193"/>
      <c r="D235" s="7"/>
      <c r="E235" s="7"/>
      <c r="F235" s="7"/>
      <c r="G235" s="7"/>
      <c r="H235" s="34"/>
      <c r="I235" s="34"/>
      <c r="J235" s="34"/>
      <c r="K235" s="34"/>
      <c r="L235" s="36"/>
    </row>
    <row r="236" spans="1:12" x14ac:dyDescent="0.25">
      <c r="B236" s="91" t="s">
        <v>32</v>
      </c>
      <c r="C236" s="88"/>
      <c r="D236" s="121"/>
      <c r="E236" s="122"/>
      <c r="F236" s="172"/>
      <c r="G236" s="123"/>
      <c r="H236" s="34"/>
      <c r="I236" s="34"/>
      <c r="J236" s="34"/>
      <c r="K236" s="34"/>
      <c r="L236" s="36"/>
    </row>
    <row r="237" spans="1:12" x14ac:dyDescent="0.25">
      <c r="B237" s="193"/>
      <c r="D237" s="7"/>
      <c r="E237" s="7"/>
      <c r="F237" s="7"/>
      <c r="G237" s="7"/>
      <c r="H237" s="34"/>
      <c r="I237" s="34"/>
      <c r="J237" s="34"/>
      <c r="K237" s="34"/>
      <c r="L237" s="36"/>
    </row>
    <row r="238" spans="1:12" ht="18.75" x14ac:dyDescent="0.3">
      <c r="A238" s="48" t="s">
        <v>46</v>
      </c>
      <c r="B238" s="194"/>
      <c r="C238" s="88"/>
      <c r="D238" s="173">
        <f xml:space="preserve"> D214 + D219 - D225 + D234 + D236</f>
        <v>-5.8207660913467407E-11</v>
      </c>
      <c r="E238" s="173">
        <f>E214+E219-E225+E234+E236</f>
        <v>322956.40000000002</v>
      </c>
      <c r="F238" s="173">
        <f xml:space="preserve"> F214 + F219 - F225 + F234 + F236</f>
        <v>324122</v>
      </c>
      <c r="G238" s="54">
        <f xml:space="preserve"> G214 + G219 - G225 + G234 + G236</f>
        <v>541881.59999999998</v>
      </c>
      <c r="H238" s="34"/>
      <c r="I238" s="34"/>
      <c r="J238" s="34"/>
      <c r="K238" s="34"/>
      <c r="L238" s="36"/>
    </row>
    <row r="239" spans="1:12" x14ac:dyDescent="0.25">
      <c r="B239" s="193"/>
      <c r="C239" s="217" t="s">
        <v>170</v>
      </c>
      <c r="E239" s="7">
        <v>280655</v>
      </c>
      <c r="F239" s="7"/>
      <c r="G239" s="34"/>
      <c r="H239" s="34"/>
      <c r="I239" s="34"/>
      <c r="J239" s="34"/>
      <c r="K239" s="34"/>
      <c r="L239" s="36"/>
    </row>
    <row r="240" spans="1:12" ht="15.75" thickBot="1" x14ac:dyDescent="0.3">
      <c r="B240" s="194"/>
      <c r="I240" s="36"/>
      <c r="J240" s="36"/>
      <c r="K240" s="36"/>
      <c r="L240" s="36"/>
    </row>
    <row r="241" spans="1:12" x14ac:dyDescent="0.25">
      <c r="A241" s="8"/>
      <c r="B241" s="195"/>
      <c r="C241" s="8"/>
      <c r="D241" s="8"/>
      <c r="E241" s="8"/>
      <c r="F241" s="8"/>
      <c r="G241" s="8"/>
      <c r="H241" s="8"/>
      <c r="I241" s="36"/>
      <c r="J241" s="36"/>
      <c r="K241" s="36"/>
      <c r="L241" s="36"/>
    </row>
    <row r="242" spans="1:12" x14ac:dyDescent="0.25">
      <c r="B242" s="24"/>
      <c r="C242" s="36"/>
      <c r="D242" s="36"/>
      <c r="E242" s="36"/>
      <c r="F242" s="36"/>
      <c r="G242" s="36"/>
      <c r="H242" s="36"/>
      <c r="I242" s="36"/>
      <c r="J242" s="36"/>
      <c r="K242" s="36"/>
      <c r="L242" s="36"/>
    </row>
    <row r="243" spans="1:12" ht="21" x14ac:dyDescent="0.35">
      <c r="A243" s="14"/>
      <c r="B243" s="196"/>
      <c r="C243" s="49" t="str">
        <f>B8</f>
        <v>Lower Snake River - Phalen Gulch</v>
      </c>
      <c r="D243" s="50"/>
      <c r="E243" s="24"/>
      <c r="F243" s="24"/>
      <c r="J243" s="36"/>
      <c r="K243" s="36"/>
      <c r="L243" s="36"/>
    </row>
    <row r="244" spans="1:12" x14ac:dyDescent="0.25">
      <c r="B244" s="194"/>
      <c r="H244" s="159"/>
      <c r="J244" s="36"/>
      <c r="K244" s="36"/>
      <c r="L244" s="36"/>
    </row>
    <row r="245" spans="1:12" ht="18.75" x14ac:dyDescent="0.3">
      <c r="A245" s="9" t="s">
        <v>41</v>
      </c>
      <c r="B245" s="197"/>
      <c r="D245" s="2">
        <f>'Facility Detail'!$B$1053</f>
        <v>2013</v>
      </c>
      <c r="E245" s="2">
        <f>D245+1</f>
        <v>2014</v>
      </c>
      <c r="F245" s="2">
        <f>E245+1</f>
        <v>2015</v>
      </c>
      <c r="G245" s="190">
        <f>F245+1</f>
        <v>2016</v>
      </c>
      <c r="H245" s="160"/>
      <c r="I245" s="26"/>
      <c r="J245" s="26"/>
      <c r="K245" s="26"/>
      <c r="L245" s="36"/>
    </row>
    <row r="246" spans="1:12" x14ac:dyDescent="0.25">
      <c r="B246" s="191" t="str">
        <f>"Total MWh Produced / Purchased from " &amp; C243</f>
        <v>Total MWh Produced / Purchased from Lower Snake River - Phalen Gulch</v>
      </c>
      <c r="C246" s="88"/>
      <c r="D246" s="4">
        <v>345197</v>
      </c>
      <c r="E246" s="164">
        <v>379323</v>
      </c>
      <c r="F246" s="5">
        <v>314175</v>
      </c>
      <c r="G246" s="5">
        <v>20769</v>
      </c>
      <c r="H246" s="163"/>
      <c r="I246" s="25"/>
      <c r="J246" s="25"/>
      <c r="K246" s="25"/>
      <c r="L246" s="36"/>
    </row>
    <row r="247" spans="1:12" x14ac:dyDescent="0.25">
      <c r="B247" s="191" t="s">
        <v>45</v>
      </c>
      <c r="C247" s="88"/>
      <c r="D247" s="213">
        <v>1</v>
      </c>
      <c r="E247" s="214">
        <v>1</v>
      </c>
      <c r="F247" s="215">
        <v>1</v>
      </c>
      <c r="G247" s="216">
        <v>1</v>
      </c>
      <c r="H247" s="163"/>
      <c r="I247" s="25"/>
      <c r="J247" s="25"/>
      <c r="K247" s="25"/>
      <c r="L247" s="36"/>
    </row>
    <row r="248" spans="1:12" x14ac:dyDescent="0.25">
      <c r="B248" s="191" t="s">
        <v>40</v>
      </c>
      <c r="C248" s="88"/>
      <c r="D248" s="211">
        <v>1</v>
      </c>
      <c r="E248" s="61">
        <v>1</v>
      </c>
      <c r="F248" s="165">
        <v>1</v>
      </c>
      <c r="G248" s="62">
        <v>1</v>
      </c>
      <c r="H248" s="163"/>
      <c r="I248" s="25"/>
      <c r="J248" s="25"/>
      <c r="K248" s="25"/>
      <c r="L248" s="36"/>
    </row>
    <row r="249" spans="1:12" x14ac:dyDescent="0.25">
      <c r="B249" s="91" t="s">
        <v>42</v>
      </c>
      <c r="C249" s="92"/>
      <c r="D249" s="44">
        <f xml:space="preserve"> D246 * D247 * D248</f>
        <v>345197</v>
      </c>
      <c r="E249" s="44">
        <f xml:space="preserve"> E246 * E247 * E248</f>
        <v>379323</v>
      </c>
      <c r="F249" s="44">
        <f xml:space="preserve"> F246 * F247 * F248</f>
        <v>314175</v>
      </c>
      <c r="G249" s="44">
        <f xml:space="preserve"> G246 * G247 * G248</f>
        <v>20769</v>
      </c>
      <c r="H249" s="163"/>
      <c r="I249" s="25"/>
      <c r="J249" s="25"/>
      <c r="K249" s="25"/>
      <c r="L249" s="36"/>
    </row>
    <row r="250" spans="1:12" x14ac:dyDescent="0.25">
      <c r="B250" s="24"/>
      <c r="C250" s="36"/>
      <c r="D250" s="43"/>
      <c r="E250" s="43"/>
      <c r="F250" s="43"/>
      <c r="G250" s="43"/>
      <c r="H250" s="163"/>
      <c r="I250" s="25"/>
      <c r="J250" s="25"/>
      <c r="K250" s="25"/>
      <c r="L250" s="36"/>
    </row>
    <row r="251" spans="1:12" ht="18.75" x14ac:dyDescent="0.3">
      <c r="A251" s="51" t="s">
        <v>139</v>
      </c>
      <c r="B251" s="194"/>
      <c r="C251" s="36"/>
      <c r="D251" s="2">
        <f>'Facility Detail'!$B$1053</f>
        <v>2013</v>
      </c>
      <c r="E251" s="2">
        <f>D251+1</f>
        <v>2014</v>
      </c>
      <c r="F251" s="2">
        <f>E251+1</f>
        <v>2015</v>
      </c>
      <c r="G251" s="2">
        <f>F251+1</f>
        <v>2016</v>
      </c>
      <c r="H251" s="162"/>
      <c r="I251" s="25"/>
      <c r="J251" s="25"/>
      <c r="K251" s="25"/>
      <c r="L251" s="36"/>
    </row>
    <row r="252" spans="1:12" x14ac:dyDescent="0.25">
      <c r="B252" s="191" t="s">
        <v>30</v>
      </c>
      <c r="C252" s="88"/>
      <c r="D252" s="12">
        <f>IF( $F8 = "Eligible", D249 * 'Facility Detail'!$B$1050, 0 )</f>
        <v>69039.400000000009</v>
      </c>
      <c r="E252" s="166">
        <f>IF( $F8 = "Eligible", E249 * 'Facility Detail'!$B$1050, 0 )</f>
        <v>75864.600000000006</v>
      </c>
      <c r="F252" s="13">
        <f>IF( $F8 = "Eligible", F249 * 'Facility Detail'!$B$1050, 0 )</f>
        <v>62835</v>
      </c>
      <c r="G252" s="13"/>
      <c r="H252" s="162"/>
      <c r="I252" s="25"/>
      <c r="J252" s="25"/>
      <c r="K252" s="25"/>
      <c r="L252" s="36"/>
    </row>
    <row r="253" spans="1:12" x14ac:dyDescent="0.25">
      <c r="B253" s="191" t="s">
        <v>6</v>
      </c>
      <c r="C253" s="88"/>
      <c r="D253" s="64">
        <f>IF( $G8 = "Eligible", D249, 0 )</f>
        <v>0</v>
      </c>
      <c r="E253" s="65">
        <f>IF( $G8 = "Eligible", E249, 0 )</f>
        <v>0</v>
      </c>
      <c r="F253" s="167">
        <f>IF( $G8 = "Eligible", F249, 0 )</f>
        <v>0</v>
      </c>
      <c r="G253" s="66">
        <f>IF( $G8 = "Eligible", G249, 0 )</f>
        <v>0</v>
      </c>
      <c r="H253" s="25"/>
      <c r="I253" s="25"/>
      <c r="J253" s="25"/>
      <c r="K253" s="25"/>
      <c r="L253" s="36"/>
    </row>
    <row r="254" spans="1:12" x14ac:dyDescent="0.25">
      <c r="B254" s="91" t="s">
        <v>141</v>
      </c>
      <c r="C254" s="92"/>
      <c r="D254" s="46">
        <f>SUM(D252:D253)</f>
        <v>69039.400000000009</v>
      </c>
      <c r="E254" s="47">
        <f>SUM(E252:E253)</f>
        <v>75864.600000000006</v>
      </c>
      <c r="F254" s="47">
        <f>SUM(F252:F253)</f>
        <v>62835</v>
      </c>
      <c r="G254" s="47">
        <f>SUM(G252:G253)</f>
        <v>0</v>
      </c>
      <c r="H254" s="25"/>
      <c r="I254" s="25"/>
      <c r="J254" s="25"/>
      <c r="K254" s="25"/>
      <c r="L254" s="36"/>
    </row>
    <row r="255" spans="1:12" x14ac:dyDescent="0.25">
      <c r="B255" s="24"/>
      <c r="C255" s="36"/>
      <c r="D255" s="45"/>
      <c r="E255" s="37"/>
      <c r="F255" s="37"/>
      <c r="G255" s="37"/>
      <c r="H255" s="25"/>
      <c r="I255" s="25"/>
      <c r="J255" s="25"/>
      <c r="K255" s="25"/>
      <c r="L255" s="36"/>
    </row>
    <row r="256" spans="1:12" ht="18.75" x14ac:dyDescent="0.3">
      <c r="A256" s="48" t="s">
        <v>50</v>
      </c>
      <c r="B256" s="194"/>
      <c r="C256" s="36"/>
      <c r="D256" s="2">
        <f>'Facility Detail'!$B$1053</f>
        <v>2013</v>
      </c>
      <c r="E256" s="2">
        <f>D256+1</f>
        <v>2014</v>
      </c>
      <c r="F256" s="2">
        <f>E256+1</f>
        <v>2015</v>
      </c>
      <c r="G256" s="2">
        <f>F256+1</f>
        <v>2016</v>
      </c>
      <c r="H256" s="159"/>
      <c r="I256" s="25"/>
      <c r="J256" s="25"/>
      <c r="K256" s="25"/>
      <c r="L256" s="36"/>
    </row>
    <row r="257" spans="1:12" x14ac:dyDescent="0.25">
      <c r="B257" s="191" t="s">
        <v>67</v>
      </c>
      <c r="C257" s="88"/>
      <c r="D257" s="107">
        <v>142210</v>
      </c>
      <c r="E257" s="107">
        <v>169808</v>
      </c>
      <c r="F257" s="108">
        <v>12732</v>
      </c>
      <c r="G257" s="108">
        <v>0</v>
      </c>
      <c r="H257" s="160"/>
      <c r="I257" s="25"/>
      <c r="J257" s="25"/>
      <c r="K257" s="25"/>
      <c r="L257" s="36"/>
    </row>
    <row r="258" spans="1:12" x14ac:dyDescent="0.25">
      <c r="B258" s="112" t="s">
        <v>43</v>
      </c>
      <c r="C258" s="96"/>
      <c r="D258" s="109"/>
      <c r="E258" s="110"/>
      <c r="F258" s="169"/>
      <c r="G258" s="111"/>
      <c r="H258" s="163"/>
      <c r="I258" s="25"/>
      <c r="J258" s="25"/>
      <c r="K258" s="25"/>
      <c r="L258" s="36"/>
    </row>
    <row r="259" spans="1:12" x14ac:dyDescent="0.25">
      <c r="B259" s="112" t="s">
        <v>109</v>
      </c>
      <c r="C259" s="105"/>
      <c r="D259" s="72">
        <f>D257*0.2</f>
        <v>28442</v>
      </c>
      <c r="E259" s="72">
        <f>E257*0.2</f>
        <v>33961.599999999999</v>
      </c>
      <c r="F259" s="170">
        <f>F257*0.2</f>
        <v>2546.4</v>
      </c>
      <c r="G259" s="73"/>
      <c r="H259" s="163"/>
      <c r="I259" s="25"/>
      <c r="J259" s="25"/>
      <c r="K259" s="25"/>
      <c r="L259" s="36"/>
    </row>
    <row r="260" spans="1:12" x14ac:dyDescent="0.25">
      <c r="B260" s="192" t="s">
        <v>110</v>
      </c>
      <c r="D260" s="7">
        <f>SUM(D257:D259)</f>
        <v>170652</v>
      </c>
      <c r="E260" s="7">
        <f>SUM(E257:E259)</f>
        <v>203769.60000000001</v>
      </c>
      <c r="F260" s="7">
        <f>SUM(F257:F259)</f>
        <v>15278.4</v>
      </c>
      <c r="G260" s="7">
        <f>SUM(G257:G259)</f>
        <v>0</v>
      </c>
      <c r="H260" s="163"/>
      <c r="I260" s="34"/>
      <c r="J260" s="34"/>
      <c r="K260" s="34"/>
      <c r="L260" s="36"/>
    </row>
    <row r="261" spans="1:12" x14ac:dyDescent="0.25">
      <c r="B261" s="193"/>
      <c r="D261" s="7"/>
      <c r="E261" s="7"/>
      <c r="F261" s="7"/>
      <c r="G261" s="7"/>
      <c r="H261" s="163"/>
      <c r="I261" s="34"/>
      <c r="J261" s="34"/>
      <c r="K261" s="34"/>
      <c r="L261" s="36"/>
    </row>
    <row r="262" spans="1:12" ht="18.75" x14ac:dyDescent="0.3">
      <c r="A262" s="9" t="s">
        <v>120</v>
      </c>
      <c r="B262" s="194"/>
      <c r="D262" s="2">
        <f>'Facility Detail'!$B$1053</f>
        <v>2013</v>
      </c>
      <c r="E262" s="2">
        <f>D262+1</f>
        <v>2014</v>
      </c>
      <c r="F262" s="2">
        <f>E262+1</f>
        <v>2015</v>
      </c>
      <c r="G262" s="2">
        <f>F262+1</f>
        <v>2016</v>
      </c>
      <c r="H262" s="163"/>
      <c r="I262" s="34"/>
      <c r="J262" s="34"/>
      <c r="K262" s="34"/>
      <c r="L262" s="36"/>
    </row>
    <row r="263" spans="1:12" x14ac:dyDescent="0.25">
      <c r="B263" s="191" t="str">
        <f xml:space="preserve"> 'Facility Detail'!$B$1053 &amp; " Surplus Applied to " &amp; ( 'Facility Detail'!$B$1053 + 1 )</f>
        <v>2013 Surplus Applied to 2014</v>
      </c>
      <c r="C263" s="88"/>
      <c r="D263" s="3">
        <v>243584</v>
      </c>
      <c r="E263" s="74">
        <f>D263</f>
        <v>243584</v>
      </c>
      <c r="F263" s="178"/>
      <c r="G263" s="179"/>
      <c r="H263" s="163"/>
      <c r="I263" s="34"/>
      <c r="J263" s="34"/>
      <c r="K263" s="34"/>
      <c r="L263" s="36"/>
    </row>
    <row r="264" spans="1:12" x14ac:dyDescent="0.25">
      <c r="B264" s="191" t="str">
        <f xml:space="preserve"> ( 'Facility Detail'!$B$1053 + 1 ) &amp; " Surplus Applied to " &amp; ( 'Facility Detail'!$B$1053 )</f>
        <v>2014 Surplus Applied to 2013</v>
      </c>
      <c r="C264" s="88"/>
      <c r="D264" s="175">
        <f>E264</f>
        <v>0</v>
      </c>
      <c r="E264" s="174"/>
      <c r="F264" s="174"/>
      <c r="G264" s="180"/>
      <c r="H264" s="163"/>
      <c r="I264" s="34"/>
      <c r="J264" s="34"/>
      <c r="K264" s="34"/>
      <c r="L264" s="36"/>
    </row>
    <row r="265" spans="1:12" x14ac:dyDescent="0.25">
      <c r="B265" s="191" t="str">
        <f xml:space="preserve"> ( 'Facility Detail'!$B$1053 + 1 ) &amp; " Surplus Applied to " &amp; ( 'Facility Detail'!$B$1053 + 2 )</f>
        <v>2014 Surplus Applied to 2015</v>
      </c>
      <c r="C265" s="88"/>
      <c r="D265" s="175"/>
      <c r="E265" s="10">
        <f>E249+E254-E260</f>
        <v>251417.99999999997</v>
      </c>
      <c r="F265" s="87">
        <f>E265</f>
        <v>251417.99999999997</v>
      </c>
      <c r="G265" s="180"/>
      <c r="H265" s="34"/>
      <c r="I265" s="34"/>
      <c r="J265" s="34"/>
      <c r="K265" s="34"/>
      <c r="L265" s="36"/>
    </row>
    <row r="266" spans="1:12" x14ac:dyDescent="0.25">
      <c r="B266" s="191" t="str">
        <f xml:space="preserve"> ( 'Facility Detail'!$B$1053 + 2 ) &amp; " Surplus Applied to " &amp; ( 'Facility Detail'!$B$1053 + 1 )</f>
        <v>2015 Surplus Applied to 2014</v>
      </c>
      <c r="C266" s="88"/>
      <c r="D266" s="175"/>
      <c r="E266" s="174">
        <f>F266</f>
        <v>0</v>
      </c>
      <c r="F266" s="174"/>
      <c r="G266" s="180"/>
      <c r="H266" s="34"/>
      <c r="I266" s="34"/>
      <c r="J266" s="34"/>
      <c r="K266" s="34"/>
      <c r="L266" s="36"/>
    </row>
    <row r="267" spans="1:12" x14ac:dyDescent="0.25">
      <c r="B267" s="191" t="s">
        <v>176</v>
      </c>
      <c r="C267" s="36"/>
      <c r="D267" s="175"/>
      <c r="E267" s="174"/>
      <c r="F267" s="10">
        <f>F249+F254-F260</f>
        <v>361731.6</v>
      </c>
      <c r="G267" s="75">
        <f>+F267</f>
        <v>361731.6</v>
      </c>
      <c r="H267" s="34"/>
      <c r="I267" s="34"/>
      <c r="J267" s="34"/>
      <c r="K267" s="34"/>
      <c r="L267" s="36"/>
    </row>
    <row r="268" spans="1:12" x14ac:dyDescent="0.25">
      <c r="B268" s="191" t="s">
        <v>177</v>
      </c>
      <c r="C268" s="36"/>
      <c r="D268" s="176"/>
      <c r="E268" s="177"/>
      <c r="F268" s="177">
        <f>G268</f>
        <v>0</v>
      </c>
      <c r="G268" s="206"/>
      <c r="H268" s="34"/>
      <c r="I268" s="34"/>
      <c r="J268" s="34"/>
      <c r="K268" s="34"/>
      <c r="L268" s="36"/>
    </row>
    <row r="269" spans="1:12" x14ac:dyDescent="0.25">
      <c r="B269" s="192" t="s">
        <v>37</v>
      </c>
      <c r="D269" s="7">
        <f xml:space="preserve"> D264 - D263</f>
        <v>-243584</v>
      </c>
      <c r="E269" s="7">
        <f xml:space="preserve"> E263 + E266 - E265 - E264</f>
        <v>-7833.9999999999709</v>
      </c>
      <c r="F269" s="7">
        <f>F265 - F266 - F267 + F268</f>
        <v>-110313.60000000001</v>
      </c>
      <c r="G269" s="7">
        <f>G267 - G268</f>
        <v>361731.6</v>
      </c>
      <c r="H269" s="34"/>
      <c r="I269" s="34"/>
      <c r="J269" s="34"/>
      <c r="K269" s="34"/>
      <c r="L269" s="36"/>
    </row>
    <row r="270" spans="1:12" x14ac:dyDescent="0.25">
      <c r="B270" s="193"/>
      <c r="D270" s="7"/>
      <c r="E270" s="7"/>
      <c r="F270" s="7"/>
      <c r="G270" s="7"/>
      <c r="H270" s="34"/>
      <c r="I270" s="34"/>
      <c r="J270" s="34"/>
      <c r="K270" s="34"/>
      <c r="L270" s="36"/>
    </row>
    <row r="271" spans="1:12" x14ac:dyDescent="0.25">
      <c r="B271" s="91" t="s">
        <v>32</v>
      </c>
      <c r="C271" s="88"/>
      <c r="D271" s="121"/>
      <c r="E271" s="122"/>
      <c r="F271" s="172"/>
      <c r="G271" s="123"/>
      <c r="H271" s="34"/>
      <c r="I271" s="34"/>
      <c r="J271" s="34"/>
      <c r="K271" s="34"/>
      <c r="L271" s="36"/>
    </row>
    <row r="272" spans="1:12" x14ac:dyDescent="0.25">
      <c r="B272" s="193"/>
      <c r="D272" s="7"/>
      <c r="E272" s="7"/>
      <c r="F272" s="7"/>
      <c r="G272" s="7"/>
      <c r="H272" s="34"/>
      <c r="I272" s="34"/>
      <c r="J272" s="34"/>
      <c r="K272" s="34"/>
      <c r="L272" s="36"/>
    </row>
    <row r="273" spans="1:12" ht="18.75" x14ac:dyDescent="0.3">
      <c r="A273" s="48" t="s">
        <v>46</v>
      </c>
      <c r="B273" s="194"/>
      <c r="C273" s="88"/>
      <c r="D273" s="173">
        <f xml:space="preserve"> D249 + D254 - D260 + D269 + D271</f>
        <v>0.40000000002328306</v>
      </c>
      <c r="E273" s="173">
        <f>E249+E254-E260+E269+E271</f>
        <v>243584</v>
      </c>
      <c r="F273" s="173">
        <f xml:space="preserve"> F249 + F254 - F260 + F269 + F271</f>
        <v>251417.99999999997</v>
      </c>
      <c r="G273" s="54">
        <f xml:space="preserve"> G249 + G254 - G260 + G269 + G271</f>
        <v>382500.6</v>
      </c>
      <c r="H273" s="34"/>
      <c r="I273" s="34"/>
      <c r="J273" s="34"/>
      <c r="K273" s="34"/>
      <c r="L273" s="36"/>
    </row>
    <row r="274" spans="1:12" x14ac:dyDescent="0.25">
      <c r="B274" s="193"/>
      <c r="C274" s="217" t="s">
        <v>170</v>
      </c>
      <c r="E274" s="7">
        <v>240619</v>
      </c>
      <c r="F274" s="7"/>
      <c r="G274" s="34"/>
      <c r="H274" s="34"/>
      <c r="I274" s="34"/>
      <c r="J274" s="34"/>
      <c r="K274" s="34"/>
      <c r="L274" s="36"/>
    </row>
    <row r="275" spans="1:12" ht="15.75" thickBot="1" x14ac:dyDescent="0.3">
      <c r="B275" s="194"/>
      <c r="I275" s="36"/>
      <c r="J275" s="36"/>
      <c r="K275" s="36"/>
      <c r="L275" s="36"/>
    </row>
    <row r="276" spans="1:12" x14ac:dyDescent="0.25">
      <c r="A276" s="8"/>
      <c r="B276" s="195"/>
      <c r="C276" s="8"/>
      <c r="D276" s="8"/>
      <c r="E276" s="8"/>
      <c r="F276" s="8"/>
      <c r="G276" s="8"/>
      <c r="H276" s="8"/>
      <c r="I276" s="36"/>
      <c r="J276" s="36"/>
      <c r="K276" s="36"/>
      <c r="L276" s="36"/>
    </row>
    <row r="277" spans="1:12" x14ac:dyDescent="0.25">
      <c r="B277" s="24"/>
      <c r="C277" s="36"/>
      <c r="D277" s="36"/>
      <c r="E277" s="36"/>
      <c r="F277" s="36"/>
      <c r="G277" s="36"/>
      <c r="H277" s="36"/>
      <c r="I277" s="36"/>
      <c r="J277" s="36"/>
      <c r="K277" s="36"/>
      <c r="L277" s="36"/>
    </row>
    <row r="278" spans="1:12" ht="21" x14ac:dyDescent="0.35">
      <c r="A278" s="14" t="s">
        <v>4</v>
      </c>
      <c r="B278" s="196"/>
      <c r="C278" s="49" t="str">
        <f>B9</f>
        <v>Wanapum Fish Bypass</v>
      </c>
      <c r="D278" s="50"/>
      <c r="E278" s="24" t="s">
        <v>168</v>
      </c>
      <c r="F278" s="24"/>
      <c r="J278" s="36"/>
      <c r="K278" s="36"/>
      <c r="L278" s="36"/>
    </row>
    <row r="279" spans="1:12" x14ac:dyDescent="0.25">
      <c r="B279" s="194"/>
      <c r="J279" s="36"/>
      <c r="K279" s="36"/>
      <c r="L279" s="36"/>
    </row>
    <row r="280" spans="1:12" ht="18.75" x14ac:dyDescent="0.3">
      <c r="A280" s="9" t="s">
        <v>41</v>
      </c>
      <c r="B280" s="197"/>
      <c r="D280" s="2">
        <f>'Facility Detail'!$B$1053</f>
        <v>2013</v>
      </c>
      <c r="E280" s="2">
        <f>D280+1</f>
        <v>2014</v>
      </c>
      <c r="F280" s="2">
        <f>E280+1</f>
        <v>2015</v>
      </c>
      <c r="G280" s="190">
        <f>F280+1</f>
        <v>2016</v>
      </c>
      <c r="H280" s="26"/>
      <c r="I280" s="26"/>
      <c r="J280" s="26"/>
      <c r="K280" s="26"/>
      <c r="L280" s="36"/>
    </row>
    <row r="281" spans="1:12" x14ac:dyDescent="0.25">
      <c r="B281" s="191" t="str">
        <f>"Total MWh Produced / Purchased from " &amp; C278</f>
        <v>Total MWh Produced / Purchased from Wanapum Fish Bypass</v>
      </c>
      <c r="C281" s="88"/>
      <c r="D281" s="3"/>
      <c r="E281" s="4" t="s">
        <v>1</v>
      </c>
      <c r="F281" s="4" t="s">
        <v>1</v>
      </c>
      <c r="G281" s="5"/>
      <c r="H281" s="25"/>
      <c r="I281" s="25"/>
      <c r="J281" s="25"/>
      <c r="K281" s="25"/>
      <c r="L281" s="36"/>
    </row>
    <row r="282" spans="1:12" x14ac:dyDescent="0.25">
      <c r="B282" s="191" t="s">
        <v>45</v>
      </c>
      <c r="C282" s="88"/>
      <c r="D282" s="213">
        <v>1</v>
      </c>
      <c r="E282" s="214">
        <v>1</v>
      </c>
      <c r="F282" s="215">
        <v>1</v>
      </c>
      <c r="G282" s="216">
        <v>1</v>
      </c>
      <c r="H282" s="25"/>
      <c r="I282" s="25"/>
      <c r="J282" s="25"/>
      <c r="K282" s="25"/>
      <c r="L282" s="36"/>
    </row>
    <row r="283" spans="1:12" x14ac:dyDescent="0.25">
      <c r="B283" s="191" t="s">
        <v>40</v>
      </c>
      <c r="C283" s="88"/>
      <c r="D283" s="211">
        <v>1</v>
      </c>
      <c r="E283" s="61">
        <v>1</v>
      </c>
      <c r="F283" s="165">
        <v>1</v>
      </c>
      <c r="G283" s="62">
        <v>1</v>
      </c>
      <c r="H283" s="25"/>
      <c r="I283" s="25"/>
      <c r="J283" s="25"/>
      <c r="K283" s="25"/>
      <c r="L283" s="36"/>
    </row>
    <row r="284" spans="1:12" x14ac:dyDescent="0.25">
      <c r="B284" s="91" t="s">
        <v>42</v>
      </c>
      <c r="C284" s="92"/>
      <c r="D284" s="198">
        <f xml:space="preserve"> D281 * D282 * D283</f>
        <v>0</v>
      </c>
      <c r="E284" s="198">
        <v>0</v>
      </c>
      <c r="F284" s="198"/>
      <c r="G284" s="198">
        <f xml:space="preserve"> G281 * G282 * G283</f>
        <v>0</v>
      </c>
      <c r="H284" s="25"/>
      <c r="I284" s="25"/>
      <c r="J284" s="25"/>
      <c r="K284" s="25"/>
      <c r="L284" s="36"/>
    </row>
    <row r="285" spans="1:12" x14ac:dyDescent="0.25">
      <c r="B285" s="24"/>
      <c r="C285" s="36"/>
      <c r="D285" s="43"/>
      <c r="E285" s="43"/>
      <c r="F285" s="43"/>
      <c r="G285" s="43"/>
      <c r="H285" s="25"/>
      <c r="I285" s="25"/>
      <c r="J285" s="25"/>
      <c r="K285" s="25"/>
      <c r="L285" s="36"/>
    </row>
    <row r="286" spans="1:12" ht="18.75" x14ac:dyDescent="0.3">
      <c r="A286" s="51" t="s">
        <v>139</v>
      </c>
      <c r="B286" s="194"/>
      <c r="C286" s="36"/>
      <c r="D286" s="2">
        <f>'Facility Detail'!$B$1053</f>
        <v>2013</v>
      </c>
      <c r="E286" s="2">
        <f>D286+1</f>
        <v>2014</v>
      </c>
      <c r="F286" s="2">
        <f>E286+1</f>
        <v>2015</v>
      </c>
      <c r="G286" s="2"/>
      <c r="H286" s="25"/>
      <c r="I286" s="25"/>
      <c r="J286" s="25"/>
      <c r="K286" s="25"/>
      <c r="L286" s="36"/>
    </row>
    <row r="287" spans="1:12" x14ac:dyDescent="0.25">
      <c r="B287" s="191" t="s">
        <v>30</v>
      </c>
      <c r="C287" s="88"/>
      <c r="D287" s="63">
        <f>IF( $F9 = "Eligible", D284 * 'Facility Detail'!$B$1050, 0 )</f>
        <v>0</v>
      </c>
      <c r="E287" s="12">
        <f>IF( $F9 = "Eligible", E284 * 'Facility Detail'!$B$1050, 0 )</f>
        <v>0</v>
      </c>
      <c r="F287" s="166">
        <f>IF( $F9 = "Eligible", F284 * 'Facility Detail'!$B$1050, 0 )</f>
        <v>0</v>
      </c>
      <c r="G287" s="13">
        <f>IF( $F9 = "Eligible", G284 * 'Facility Detail'!$B$1050, 0 )</f>
        <v>0</v>
      </c>
      <c r="H287" s="25"/>
      <c r="I287" s="25"/>
      <c r="J287" s="25"/>
      <c r="K287" s="25"/>
      <c r="L287" s="36"/>
    </row>
    <row r="288" spans="1:12" x14ac:dyDescent="0.25">
      <c r="B288" s="191" t="s">
        <v>6</v>
      </c>
      <c r="C288" s="88"/>
      <c r="D288" s="64">
        <f>IF( $G9 = "Eligible", D284, 0 )</f>
        <v>0</v>
      </c>
      <c r="E288" s="65">
        <f>IF( $G9 = "Eligible", E284, 0 )</f>
        <v>0</v>
      </c>
      <c r="F288" s="167">
        <f>IF( $G9 = "Eligible", F284, 0 )</f>
        <v>0</v>
      </c>
      <c r="G288" s="66">
        <f>IF( $G9 = "Eligible", G284, 0 )</f>
        <v>0</v>
      </c>
      <c r="H288" s="25"/>
      <c r="I288" s="25"/>
      <c r="J288" s="25"/>
      <c r="K288" s="25"/>
      <c r="L288" s="36"/>
    </row>
    <row r="289" spans="1:12" x14ac:dyDescent="0.25">
      <c r="B289" s="91" t="s">
        <v>141</v>
      </c>
      <c r="C289" s="92"/>
      <c r="D289" s="46">
        <f>SUM(D287:D288)</f>
        <v>0</v>
      </c>
      <c r="E289" s="47">
        <f>SUM(E287:E288)</f>
        <v>0</v>
      </c>
      <c r="F289" s="47">
        <f>SUM(F287:F288)</f>
        <v>0</v>
      </c>
      <c r="G289" s="47">
        <f>SUM(G287:G288)</f>
        <v>0</v>
      </c>
      <c r="H289" s="25"/>
      <c r="I289" s="25"/>
      <c r="J289" s="25"/>
      <c r="K289" s="25"/>
      <c r="L289" s="36"/>
    </row>
    <row r="290" spans="1:12" x14ac:dyDescent="0.25">
      <c r="B290" s="24"/>
      <c r="C290" s="36"/>
      <c r="D290" s="45"/>
      <c r="E290" s="37"/>
      <c r="F290" s="37"/>
      <c r="G290" s="37"/>
      <c r="H290" s="25"/>
      <c r="I290" s="25"/>
      <c r="J290" s="25"/>
      <c r="K290" s="25"/>
      <c r="L290" s="36"/>
    </row>
    <row r="291" spans="1:12" ht="18.75" x14ac:dyDescent="0.3">
      <c r="A291" s="48" t="s">
        <v>50</v>
      </c>
      <c r="B291" s="194"/>
      <c r="C291" s="36"/>
      <c r="D291" s="2">
        <f>'Facility Detail'!$B$1053</f>
        <v>2013</v>
      </c>
      <c r="E291" s="2">
        <f>D291+1</f>
        <v>2014</v>
      </c>
      <c r="F291" s="2">
        <f>E291+1</f>
        <v>2015</v>
      </c>
      <c r="G291" s="2"/>
      <c r="H291" s="25"/>
      <c r="I291" s="25"/>
      <c r="J291" s="25"/>
      <c r="K291" s="25"/>
      <c r="L291" s="36"/>
    </row>
    <row r="292" spans="1:12" x14ac:dyDescent="0.25">
      <c r="B292" s="191" t="s">
        <v>67</v>
      </c>
      <c r="C292" s="88"/>
      <c r="D292" s="106"/>
      <c r="E292" s="107"/>
      <c r="F292" s="168"/>
      <c r="G292" s="108"/>
      <c r="H292" s="25"/>
      <c r="I292" s="25"/>
      <c r="J292" s="25"/>
      <c r="K292" s="25"/>
      <c r="L292" s="36"/>
    </row>
    <row r="293" spans="1:12" x14ac:dyDescent="0.25">
      <c r="B293" s="112" t="s">
        <v>43</v>
      </c>
      <c r="C293" s="96"/>
      <c r="D293" s="109"/>
      <c r="E293" s="110"/>
      <c r="F293" s="169"/>
      <c r="G293" s="111"/>
      <c r="H293" s="25"/>
      <c r="I293" s="25"/>
      <c r="J293" s="25"/>
      <c r="K293" s="25"/>
      <c r="L293" s="36"/>
    </row>
    <row r="294" spans="1:12" x14ac:dyDescent="0.25">
      <c r="B294" s="112" t="s">
        <v>109</v>
      </c>
      <c r="C294" s="105"/>
      <c r="D294" s="71"/>
      <c r="E294" s="72"/>
      <c r="F294" s="170"/>
      <c r="G294" s="73"/>
      <c r="H294" s="25"/>
      <c r="I294" s="25"/>
      <c r="J294" s="25"/>
      <c r="K294" s="25"/>
      <c r="L294" s="36"/>
    </row>
    <row r="295" spans="1:12" x14ac:dyDescent="0.25">
      <c r="B295" s="192" t="s">
        <v>110</v>
      </c>
      <c r="D295" s="7">
        <f>SUM(D292:D294)</f>
        <v>0</v>
      </c>
      <c r="E295" s="7">
        <f>SUM(E292:E294)</f>
        <v>0</v>
      </c>
      <c r="F295" s="7">
        <f>SUM(F292:F294)</f>
        <v>0</v>
      </c>
      <c r="G295" s="7">
        <f>SUM(G292:G294)</f>
        <v>0</v>
      </c>
      <c r="H295" s="34"/>
      <c r="I295" s="34"/>
      <c r="J295" s="34"/>
      <c r="K295" s="34"/>
      <c r="L295" s="36"/>
    </row>
    <row r="296" spans="1:12" x14ac:dyDescent="0.25">
      <c r="B296" s="193"/>
      <c r="D296" s="7"/>
      <c r="E296" s="7"/>
      <c r="F296" s="7"/>
      <c r="G296" s="7"/>
      <c r="H296" s="34"/>
      <c r="I296" s="34"/>
      <c r="J296" s="34"/>
      <c r="K296" s="34"/>
      <c r="L296" s="36"/>
    </row>
    <row r="297" spans="1:12" ht="18.75" x14ac:dyDescent="0.3">
      <c r="A297" s="9" t="s">
        <v>120</v>
      </c>
      <c r="B297" s="194"/>
      <c r="D297" s="2">
        <f>'Facility Detail'!$B$1053</f>
        <v>2013</v>
      </c>
      <c r="E297" s="2">
        <f>D297+1</f>
        <v>2014</v>
      </c>
      <c r="F297" s="2">
        <f>E297+1</f>
        <v>2015</v>
      </c>
      <c r="G297" s="2"/>
      <c r="H297" s="34"/>
      <c r="I297" s="34"/>
      <c r="J297" s="34"/>
      <c r="K297" s="34"/>
      <c r="L297" s="36"/>
    </row>
    <row r="298" spans="1:12" x14ac:dyDescent="0.25">
      <c r="B298" s="191" t="str">
        <f xml:space="preserve"> 'Facility Detail'!$B$1053 &amp; " Surplus Applied to " &amp; ( 'Facility Detail'!$B$1053 + 1 )</f>
        <v>2013 Surplus Applied to 2014</v>
      </c>
      <c r="C298" s="88"/>
      <c r="D298" s="186"/>
      <c r="E298" s="178">
        <f>D298</f>
        <v>0</v>
      </c>
      <c r="F298" s="178"/>
      <c r="G298" s="179"/>
      <c r="H298" s="34"/>
      <c r="I298" s="34"/>
      <c r="J298" s="34"/>
      <c r="K298" s="34"/>
      <c r="L298" s="36"/>
    </row>
    <row r="299" spans="1:12" x14ac:dyDescent="0.25">
      <c r="B299" s="191" t="str">
        <f xml:space="preserve"> ( 'Facility Detail'!$B$1053 + 1 ) &amp; " Surplus Applied to " &amp; ( 'Facility Detail'!$B$1053 )</f>
        <v>2014 Surplus Applied to 2013</v>
      </c>
      <c r="C299" s="88"/>
      <c r="D299" s="175">
        <f>E299</f>
        <v>0</v>
      </c>
      <c r="E299" s="174"/>
      <c r="F299" s="174"/>
      <c r="G299" s="180"/>
      <c r="H299" s="34"/>
      <c r="I299" s="34"/>
      <c r="J299" s="34"/>
      <c r="K299" s="34"/>
      <c r="L299" s="36"/>
    </row>
    <row r="300" spans="1:12" x14ac:dyDescent="0.25">
      <c r="B300" s="191" t="str">
        <f xml:space="preserve"> ( 'Facility Detail'!$B$1053 + 1 ) &amp; " Surplus Applied to " &amp; ( 'Facility Detail'!$B$1053 + 2 )</f>
        <v>2014 Surplus Applied to 2015</v>
      </c>
      <c r="C300" s="88"/>
      <c r="D300" s="175"/>
      <c r="E300" s="174"/>
      <c r="F300" s="174">
        <f>E300</f>
        <v>0</v>
      </c>
      <c r="G300" s="180"/>
      <c r="H300" s="34"/>
      <c r="I300" s="34"/>
      <c r="J300" s="34"/>
      <c r="K300" s="34"/>
      <c r="L300" s="36"/>
    </row>
    <row r="301" spans="1:12" x14ac:dyDescent="0.25">
      <c r="B301" s="191" t="str">
        <f xml:space="preserve"> ( 'Facility Detail'!$B$1053 + 2 ) &amp; " Surplus Applied to " &amp; ( 'Facility Detail'!$B$1053 + 1 )</f>
        <v>2015 Surplus Applied to 2014</v>
      </c>
      <c r="C301" s="88"/>
      <c r="D301" s="175"/>
      <c r="E301" s="174">
        <f>F301</f>
        <v>0</v>
      </c>
      <c r="F301" s="174"/>
      <c r="G301" s="180"/>
      <c r="H301" s="34"/>
      <c r="I301" s="34"/>
      <c r="J301" s="34"/>
      <c r="K301" s="34"/>
      <c r="L301" s="36"/>
    </row>
    <row r="302" spans="1:12" x14ac:dyDescent="0.25">
      <c r="B302" s="191" t="s">
        <v>176</v>
      </c>
      <c r="C302" s="36"/>
      <c r="D302" s="175"/>
      <c r="E302" s="174"/>
      <c r="F302" s="174"/>
      <c r="G302" s="180">
        <f>+F302</f>
        <v>0</v>
      </c>
      <c r="H302" s="34"/>
      <c r="I302" s="34"/>
      <c r="J302" s="34"/>
      <c r="K302" s="34"/>
      <c r="L302" s="36"/>
    </row>
    <row r="303" spans="1:12" x14ac:dyDescent="0.25">
      <c r="B303" s="191" t="s">
        <v>177</v>
      </c>
      <c r="C303" s="36"/>
      <c r="D303" s="176"/>
      <c r="E303" s="177"/>
      <c r="F303" s="177">
        <f>G303</f>
        <v>0</v>
      </c>
      <c r="G303" s="206"/>
      <c r="H303" s="34"/>
      <c r="I303" s="34"/>
      <c r="J303" s="34"/>
      <c r="K303" s="34"/>
      <c r="L303" s="36"/>
    </row>
    <row r="304" spans="1:12" x14ac:dyDescent="0.25">
      <c r="B304" s="192" t="s">
        <v>37</v>
      </c>
      <c r="D304" s="7">
        <f xml:space="preserve"> D299 - D298</f>
        <v>0</v>
      </c>
      <c r="E304" s="7">
        <f xml:space="preserve"> E298 + E301 - E300 - E299</f>
        <v>0</v>
      </c>
      <c r="F304" s="7">
        <f>F300 - F301 - F302 + F303</f>
        <v>0</v>
      </c>
      <c r="G304" s="7">
        <f>G302 - G303</f>
        <v>0</v>
      </c>
      <c r="H304" s="34"/>
      <c r="I304" s="34"/>
      <c r="J304" s="34"/>
      <c r="K304" s="34"/>
      <c r="L304" s="36"/>
    </row>
    <row r="305" spans="1:12" x14ac:dyDescent="0.25">
      <c r="B305" s="193"/>
      <c r="D305" s="7"/>
      <c r="E305" s="7"/>
      <c r="F305" s="7"/>
      <c r="G305" s="7"/>
      <c r="H305" s="34"/>
      <c r="I305" s="34"/>
      <c r="J305" s="34"/>
      <c r="K305" s="34"/>
      <c r="L305" s="36"/>
    </row>
    <row r="306" spans="1:12" x14ac:dyDescent="0.25">
      <c r="B306" s="91" t="s">
        <v>32</v>
      </c>
      <c r="C306" s="88"/>
      <c r="D306" s="121"/>
      <c r="E306" s="122"/>
      <c r="F306" s="172"/>
      <c r="G306" s="123"/>
      <c r="H306" s="34"/>
      <c r="I306" s="34"/>
      <c r="J306" s="34"/>
      <c r="K306" s="34"/>
      <c r="L306" s="36"/>
    </row>
    <row r="307" spans="1:12" x14ac:dyDescent="0.25">
      <c r="B307" s="193"/>
      <c r="D307" s="7"/>
      <c r="E307" s="7"/>
      <c r="F307" s="7"/>
      <c r="G307" s="7"/>
      <c r="H307" s="34"/>
      <c r="I307" s="34"/>
      <c r="J307" s="34"/>
      <c r="K307" s="34"/>
      <c r="L307" s="36"/>
    </row>
    <row r="308" spans="1:12" ht="18.75" x14ac:dyDescent="0.3">
      <c r="A308" s="48" t="s">
        <v>46</v>
      </c>
      <c r="B308" s="194"/>
      <c r="C308" s="88"/>
      <c r="D308" s="173"/>
      <c r="E308" s="173">
        <f xml:space="preserve"> E284 + E289 - E295 + E304 + E306</f>
        <v>0</v>
      </c>
      <c r="F308" s="173">
        <f xml:space="preserve"> F284 + F289 - F295 + F304 + F306</f>
        <v>0</v>
      </c>
      <c r="G308" s="54">
        <f xml:space="preserve"> G284 + G289 - G295 + G304 + G306</f>
        <v>0</v>
      </c>
      <c r="H308" s="34"/>
      <c r="I308" s="34"/>
      <c r="J308" s="34"/>
      <c r="K308" s="34"/>
      <c r="L308" s="36"/>
    </row>
    <row r="309" spans="1:12" x14ac:dyDescent="0.25">
      <c r="A309" s="1" t="s">
        <v>172</v>
      </c>
      <c r="B309" s="193"/>
      <c r="D309" s="7"/>
      <c r="E309" s="7"/>
      <c r="F309" s="7"/>
      <c r="G309" s="34"/>
      <c r="H309" s="34"/>
      <c r="I309" s="34"/>
      <c r="J309" s="34"/>
      <c r="K309" s="34"/>
      <c r="L309" s="36"/>
    </row>
    <row r="310" spans="1:12" ht="15.75" thickBot="1" x14ac:dyDescent="0.3">
      <c r="B310" s="194"/>
      <c r="I310" s="36"/>
      <c r="J310" s="36"/>
      <c r="K310" s="36"/>
      <c r="L310" s="36"/>
    </row>
    <row r="311" spans="1:12" x14ac:dyDescent="0.25">
      <c r="A311" s="8"/>
      <c r="B311" s="195"/>
      <c r="C311" s="8"/>
      <c r="D311" s="8"/>
      <c r="E311" s="8"/>
      <c r="F311" s="8"/>
      <c r="G311" s="8"/>
      <c r="H311" s="8"/>
      <c r="I311" s="36"/>
      <c r="J311" s="36"/>
      <c r="K311" s="36"/>
      <c r="L311" s="36"/>
    </row>
    <row r="312" spans="1:12" x14ac:dyDescent="0.25">
      <c r="B312" s="24"/>
      <c r="C312" s="36"/>
      <c r="D312" s="36"/>
      <c r="E312" s="36"/>
      <c r="F312" s="36"/>
      <c r="G312" s="36"/>
      <c r="H312" s="36"/>
      <c r="I312" s="36"/>
      <c r="J312" s="36"/>
      <c r="K312" s="36"/>
      <c r="L312" s="36"/>
    </row>
    <row r="313" spans="1:12" ht="21" x14ac:dyDescent="0.35">
      <c r="A313" s="14" t="s">
        <v>4</v>
      </c>
      <c r="B313" s="196"/>
      <c r="C313" s="49" t="str">
        <f>B10</f>
        <v>Baker River Project</v>
      </c>
      <c r="D313" s="50"/>
      <c r="E313" s="24"/>
      <c r="F313" s="24"/>
      <c r="J313" s="36"/>
      <c r="K313" s="36"/>
      <c r="L313" s="36"/>
    </row>
    <row r="314" spans="1:12" x14ac:dyDescent="0.25">
      <c r="B314" s="194"/>
      <c r="J314" s="36"/>
      <c r="K314" s="36"/>
      <c r="L314" s="36"/>
    </row>
    <row r="315" spans="1:12" ht="18.75" x14ac:dyDescent="0.3">
      <c r="A315" s="9" t="s">
        <v>41</v>
      </c>
      <c r="B315" s="197"/>
      <c r="D315" s="2">
        <f>'Facility Detail'!$B$1053</f>
        <v>2013</v>
      </c>
      <c r="E315" s="2">
        <f>D315+1</f>
        <v>2014</v>
      </c>
      <c r="F315" s="2">
        <f>E315+1</f>
        <v>2015</v>
      </c>
      <c r="G315" s="190">
        <f>F315+1</f>
        <v>2016</v>
      </c>
      <c r="H315" s="26"/>
      <c r="I315" s="26"/>
      <c r="J315" s="26"/>
      <c r="K315" s="26"/>
      <c r="L315" s="36"/>
    </row>
    <row r="316" spans="1:12" x14ac:dyDescent="0.25">
      <c r="B316" s="191" t="str">
        <f>"Total MWh Produced / Purchased from " &amp; C313</f>
        <v>Total MWh Produced / Purchased from Baker River Project</v>
      </c>
      <c r="C316" s="88"/>
      <c r="D316" s="3">
        <v>0</v>
      </c>
      <c r="E316" s="164">
        <v>121480</v>
      </c>
      <c r="F316" s="5">
        <v>308611</v>
      </c>
      <c r="G316" s="5">
        <v>357590</v>
      </c>
      <c r="H316" s="25"/>
      <c r="I316" s="25"/>
      <c r="J316" s="25"/>
      <c r="K316" s="25"/>
      <c r="L316" s="36"/>
    </row>
    <row r="317" spans="1:12" x14ac:dyDescent="0.25">
      <c r="B317" s="191" t="s">
        <v>45</v>
      </c>
      <c r="C317" s="88"/>
      <c r="D317" s="212">
        <v>0.28299999999999997</v>
      </c>
      <c r="E317" s="202">
        <v>0.28299999999999997</v>
      </c>
      <c r="F317" s="202">
        <v>0.28299999999999997</v>
      </c>
      <c r="G317" s="203">
        <v>0.28299999999999997</v>
      </c>
      <c r="H317" s="25"/>
      <c r="I317" s="25"/>
      <c r="J317" s="25"/>
      <c r="K317" s="25"/>
      <c r="L317" s="36"/>
    </row>
    <row r="318" spans="1:12" x14ac:dyDescent="0.25">
      <c r="B318" s="191" t="s">
        <v>40</v>
      </c>
      <c r="C318" s="88"/>
      <c r="D318" s="211">
        <v>1</v>
      </c>
      <c r="E318" s="165">
        <v>1</v>
      </c>
      <c r="F318" s="165">
        <v>1</v>
      </c>
      <c r="G318" s="62">
        <v>1</v>
      </c>
      <c r="H318" s="25"/>
      <c r="I318" s="25"/>
      <c r="J318" s="25"/>
      <c r="K318" s="25"/>
      <c r="L318" s="36"/>
    </row>
    <row r="319" spans="1:12" x14ac:dyDescent="0.25">
      <c r="B319" s="91" t="s">
        <v>42</v>
      </c>
      <c r="C319" s="92"/>
      <c r="D319" s="198">
        <f xml:space="preserve"> D316 * D317 * D318</f>
        <v>0</v>
      </c>
      <c r="E319" s="198">
        <f xml:space="preserve"> E316 * E317 * E318</f>
        <v>34378.839999999997</v>
      </c>
      <c r="F319" s="198">
        <f xml:space="preserve"> F316 * F317 * F318</f>
        <v>87336.912999999986</v>
      </c>
      <c r="G319" s="198">
        <f xml:space="preserve"> G316 * G317 * G318</f>
        <v>101197.96999999999</v>
      </c>
      <c r="H319" s="25"/>
      <c r="I319" s="25"/>
      <c r="J319" s="25"/>
      <c r="K319" s="25"/>
      <c r="L319" s="36"/>
    </row>
    <row r="320" spans="1:12" x14ac:dyDescent="0.25">
      <c r="B320" s="24"/>
      <c r="C320" s="36"/>
      <c r="D320" s="43"/>
      <c r="E320" s="43"/>
      <c r="F320" s="43"/>
      <c r="G320" s="43"/>
      <c r="H320" s="25"/>
      <c r="I320" s="25"/>
      <c r="J320" s="25"/>
      <c r="K320" s="25"/>
      <c r="L320" s="36"/>
    </row>
    <row r="321" spans="1:12" ht="18.75" x14ac:dyDescent="0.3">
      <c r="A321" s="51" t="s">
        <v>139</v>
      </c>
      <c r="B321" s="194"/>
      <c r="C321" s="36"/>
      <c r="D321" s="2">
        <f>'Facility Detail'!$B$1053</f>
        <v>2013</v>
      </c>
      <c r="E321" s="2">
        <f>D321+1</f>
        <v>2014</v>
      </c>
      <c r="F321" s="2">
        <f>E321+1</f>
        <v>2015</v>
      </c>
      <c r="G321" s="2">
        <f>F321+1</f>
        <v>2016</v>
      </c>
      <c r="H321" s="25"/>
      <c r="I321" s="25"/>
      <c r="J321" s="25"/>
      <c r="K321" s="25"/>
      <c r="L321" s="36"/>
    </row>
    <row r="322" spans="1:12" x14ac:dyDescent="0.25">
      <c r="B322" s="191" t="s">
        <v>30</v>
      </c>
      <c r="C322" s="88"/>
      <c r="D322" s="63">
        <f>IF( $F10 = "Eligible", D319 * 'Facility Detail'!$B$1050, 0 )</f>
        <v>0</v>
      </c>
      <c r="E322" s="12">
        <f>IF( $F10 = "Eligible", E319 * 'Facility Detail'!$B$1050, 0 )</f>
        <v>0</v>
      </c>
      <c r="F322" s="166">
        <f>IF( $F10 = "Eligible", F319 * 'Facility Detail'!$B$1050, 0 )</f>
        <v>0</v>
      </c>
      <c r="G322" s="13">
        <f>IF( $F10 = "Eligible", G319 * 'Facility Detail'!$B$1050, 0 )</f>
        <v>0</v>
      </c>
      <c r="H322" s="25"/>
      <c r="I322" s="25"/>
      <c r="J322" s="25"/>
      <c r="K322" s="25"/>
      <c r="L322" s="36"/>
    </row>
    <row r="323" spans="1:12" x14ac:dyDescent="0.25">
      <c r="B323" s="191" t="s">
        <v>6</v>
      </c>
      <c r="C323" s="88"/>
      <c r="D323" s="64">
        <f>IF( $G10 = "Eligible", D319, 0 )</f>
        <v>0</v>
      </c>
      <c r="E323" s="65">
        <f>IF( $G10 = "Eligible", E319, 0 )</f>
        <v>0</v>
      </c>
      <c r="F323" s="167">
        <f>IF( $G10 = "Eligible", F319, 0 )</f>
        <v>0</v>
      </c>
      <c r="G323" s="66">
        <f>IF( $G10 = "Eligible", G319, 0 )</f>
        <v>0</v>
      </c>
      <c r="H323" s="25"/>
      <c r="I323" s="25"/>
      <c r="J323" s="25"/>
      <c r="K323" s="25"/>
      <c r="L323" s="36"/>
    </row>
    <row r="324" spans="1:12" x14ac:dyDescent="0.25">
      <c r="B324" s="91" t="s">
        <v>141</v>
      </c>
      <c r="C324" s="92"/>
      <c r="D324" s="46">
        <f>SUM(D322:D323)</f>
        <v>0</v>
      </c>
      <c r="E324" s="47">
        <f>SUM(E322:E323)</f>
        <v>0</v>
      </c>
      <c r="F324" s="47">
        <f>SUM(F322:F323)</f>
        <v>0</v>
      </c>
      <c r="G324" s="47">
        <f>SUM(G322:G323)</f>
        <v>0</v>
      </c>
      <c r="H324" s="25"/>
      <c r="I324" s="25"/>
      <c r="J324" s="25"/>
      <c r="K324" s="25"/>
      <c r="L324" s="36"/>
    </row>
    <row r="325" spans="1:12" x14ac:dyDescent="0.25">
      <c r="B325" s="24"/>
      <c r="C325" s="36"/>
      <c r="D325" s="45"/>
      <c r="E325" s="37"/>
      <c r="F325" s="37"/>
      <c r="G325" s="37"/>
      <c r="H325" s="25"/>
      <c r="I325" s="25"/>
      <c r="J325" s="25"/>
      <c r="K325" s="25"/>
      <c r="L325" s="36"/>
    </row>
    <row r="326" spans="1:12" ht="18.75" x14ac:dyDescent="0.3">
      <c r="A326" s="48" t="s">
        <v>50</v>
      </c>
      <c r="B326" s="194"/>
      <c r="C326" s="36"/>
      <c r="D326" s="2">
        <f>'Facility Detail'!$B$1053</f>
        <v>2013</v>
      </c>
      <c r="E326" s="2">
        <f>D326+1</f>
        <v>2014</v>
      </c>
      <c r="F326" s="2">
        <f>E326+1</f>
        <v>2015</v>
      </c>
      <c r="G326" s="2">
        <f>F326+1</f>
        <v>2016</v>
      </c>
      <c r="H326" s="25"/>
      <c r="I326" s="25"/>
      <c r="J326" s="25"/>
      <c r="K326" s="25"/>
      <c r="L326" s="36"/>
    </row>
    <row r="327" spans="1:12" x14ac:dyDescent="0.25">
      <c r="B327" s="191" t="s">
        <v>67</v>
      </c>
      <c r="C327" s="88"/>
      <c r="D327" s="106"/>
      <c r="E327" s="107"/>
      <c r="F327" s="168"/>
      <c r="G327" s="108"/>
      <c r="H327" s="25"/>
      <c r="I327" s="25"/>
      <c r="J327" s="25"/>
      <c r="K327" s="25"/>
      <c r="L327" s="36"/>
    </row>
    <row r="328" spans="1:12" x14ac:dyDescent="0.25">
      <c r="B328" s="112" t="s">
        <v>43</v>
      </c>
      <c r="C328" s="96"/>
      <c r="D328" s="109"/>
      <c r="E328" s="110"/>
      <c r="F328" s="169"/>
      <c r="G328" s="111"/>
      <c r="H328" s="25"/>
      <c r="I328" s="25"/>
      <c r="J328" s="25"/>
      <c r="K328" s="25"/>
      <c r="L328" s="36"/>
    </row>
    <row r="329" spans="1:12" x14ac:dyDescent="0.25">
      <c r="B329" s="112" t="s">
        <v>109</v>
      </c>
      <c r="C329" s="105"/>
      <c r="D329" s="71"/>
      <c r="E329" s="72"/>
      <c r="F329" s="170"/>
      <c r="G329" s="73"/>
      <c r="H329" s="25"/>
      <c r="I329" s="25"/>
      <c r="J329" s="25"/>
      <c r="K329" s="25"/>
      <c r="L329" s="36"/>
    </row>
    <row r="330" spans="1:12" x14ac:dyDescent="0.25">
      <c r="B330" s="192" t="s">
        <v>110</v>
      </c>
      <c r="D330" s="7">
        <f>SUM(D327:D329)</f>
        <v>0</v>
      </c>
      <c r="E330" s="7">
        <f>SUM(E327:E329)</f>
        <v>0</v>
      </c>
      <c r="F330" s="7">
        <f>SUM(F327:F329)</f>
        <v>0</v>
      </c>
      <c r="G330" s="7"/>
      <c r="H330" s="34"/>
      <c r="I330" s="34"/>
      <c r="J330" s="34"/>
      <c r="K330" s="34"/>
      <c r="L330" s="36"/>
    </row>
    <row r="331" spans="1:12" x14ac:dyDescent="0.25">
      <c r="B331" s="193"/>
      <c r="D331" s="7"/>
      <c r="E331" s="7"/>
      <c r="F331" s="7"/>
      <c r="G331" s="7"/>
      <c r="H331" s="34"/>
      <c r="I331" s="34"/>
      <c r="J331" s="34"/>
      <c r="K331" s="34"/>
      <c r="L331" s="36"/>
    </row>
    <row r="332" spans="1:12" ht="18.75" x14ac:dyDescent="0.3">
      <c r="A332" s="9" t="s">
        <v>120</v>
      </c>
      <c r="B332" s="194"/>
      <c r="D332" s="2">
        <f>'Facility Detail'!$B$1053</f>
        <v>2013</v>
      </c>
      <c r="E332" s="2">
        <f>D332+1</f>
        <v>2014</v>
      </c>
      <c r="F332" s="2">
        <f>E332+1</f>
        <v>2015</v>
      </c>
      <c r="G332" s="2">
        <f>F332+1</f>
        <v>2016</v>
      </c>
      <c r="H332" s="34"/>
      <c r="I332" s="34"/>
      <c r="J332" s="34"/>
      <c r="K332" s="34"/>
      <c r="L332" s="36"/>
    </row>
    <row r="333" spans="1:12" x14ac:dyDescent="0.25">
      <c r="B333" s="191" t="str">
        <f xml:space="preserve"> 'Facility Detail'!$B$1053 &amp; " Surplus Applied to " &amp; ( 'Facility Detail'!$B$1053 + 1 )</f>
        <v>2013 Surplus Applied to 2014</v>
      </c>
      <c r="C333" s="88"/>
      <c r="D333" s="186"/>
      <c r="E333" s="178">
        <f>D333</f>
        <v>0</v>
      </c>
      <c r="F333" s="178"/>
      <c r="G333" s="179"/>
      <c r="H333" s="34"/>
      <c r="I333" s="34"/>
      <c r="J333" s="34"/>
      <c r="K333" s="34"/>
      <c r="L333" s="36"/>
    </row>
    <row r="334" spans="1:12" x14ac:dyDescent="0.25">
      <c r="B334" s="191" t="str">
        <f xml:space="preserve"> ( 'Facility Detail'!$B$1053 + 1 ) &amp; " Surplus Applied to " &amp; ( 'Facility Detail'!$B$1053 )</f>
        <v>2014 Surplus Applied to 2013</v>
      </c>
      <c r="C334" s="88"/>
      <c r="D334" s="175">
        <f>E334</f>
        <v>0</v>
      </c>
      <c r="E334" s="174"/>
      <c r="F334" s="174"/>
      <c r="G334" s="180"/>
      <c r="H334" s="34"/>
      <c r="I334" s="34"/>
      <c r="J334" s="34"/>
      <c r="K334" s="34"/>
      <c r="L334" s="36"/>
    </row>
    <row r="335" spans="1:12" x14ac:dyDescent="0.25">
      <c r="B335" s="191" t="str">
        <f xml:space="preserve"> ( 'Facility Detail'!$B$1053 + 1 ) &amp; " Surplus Applied to " &amp; ( 'Facility Detail'!$B$1053 + 2 )</f>
        <v>2014 Surplus Applied to 2015</v>
      </c>
      <c r="C335" s="88"/>
      <c r="D335" s="175"/>
      <c r="E335" s="174"/>
      <c r="F335" s="174">
        <f>E335</f>
        <v>0</v>
      </c>
      <c r="G335" s="180"/>
      <c r="H335" s="34"/>
      <c r="I335" s="34"/>
      <c r="J335" s="34"/>
      <c r="K335" s="34"/>
      <c r="L335" s="36"/>
    </row>
    <row r="336" spans="1:12" x14ac:dyDescent="0.25">
      <c r="B336" s="191" t="str">
        <f xml:space="preserve"> ( 'Facility Detail'!$B$1053 + 2 ) &amp; " Surplus Applied to " &amp; ( 'Facility Detail'!$B$1053 + 1 )</f>
        <v>2015 Surplus Applied to 2014</v>
      </c>
      <c r="C336" s="88"/>
      <c r="D336" s="175"/>
      <c r="E336" s="174">
        <f>F336</f>
        <v>0</v>
      </c>
      <c r="F336" s="174"/>
      <c r="G336" s="180"/>
      <c r="H336" s="34"/>
      <c r="I336" s="34"/>
      <c r="J336" s="34"/>
      <c r="K336" s="34"/>
      <c r="L336" s="36"/>
    </row>
    <row r="337" spans="1:12" x14ac:dyDescent="0.25">
      <c r="B337" s="191" t="s">
        <v>176</v>
      </c>
      <c r="C337" s="36"/>
      <c r="D337" s="175"/>
      <c r="E337" s="174"/>
      <c r="F337" s="174"/>
      <c r="G337" s="180">
        <f>+F337</f>
        <v>0</v>
      </c>
      <c r="H337" s="34"/>
      <c r="I337" s="34"/>
      <c r="J337" s="34"/>
      <c r="K337" s="34"/>
      <c r="L337" s="36"/>
    </row>
    <row r="338" spans="1:12" x14ac:dyDescent="0.25">
      <c r="B338" s="191" t="s">
        <v>177</v>
      </c>
      <c r="C338" s="36"/>
      <c r="D338" s="176"/>
      <c r="E338" s="177"/>
      <c r="F338" s="177">
        <f>G338</f>
        <v>0</v>
      </c>
      <c r="G338" s="206"/>
      <c r="H338" s="34"/>
      <c r="I338" s="34"/>
      <c r="J338" s="34"/>
      <c r="K338" s="34"/>
      <c r="L338" s="36"/>
    </row>
    <row r="339" spans="1:12" x14ac:dyDescent="0.25">
      <c r="B339" s="192" t="s">
        <v>37</v>
      </c>
      <c r="D339" s="7">
        <f xml:space="preserve"> D334 - D333</f>
        <v>0</v>
      </c>
      <c r="E339" s="7">
        <f xml:space="preserve"> E333 + E336 - E335 - E334</f>
        <v>0</v>
      </c>
      <c r="F339" s="7">
        <f>F335 - F336 - F337 + F338</f>
        <v>0</v>
      </c>
      <c r="G339" s="7">
        <f>G337 - G338</f>
        <v>0</v>
      </c>
      <c r="H339" s="34"/>
      <c r="I339" s="34"/>
      <c r="J339" s="34"/>
      <c r="K339" s="34"/>
      <c r="L339" s="36"/>
    </row>
    <row r="340" spans="1:12" x14ac:dyDescent="0.25">
      <c r="B340" s="193"/>
      <c r="D340" s="7"/>
      <c r="E340" s="7"/>
      <c r="F340" s="7"/>
      <c r="G340" s="7"/>
      <c r="H340" s="34"/>
      <c r="I340" s="34"/>
      <c r="J340" s="34"/>
      <c r="K340" s="34"/>
      <c r="L340" s="36"/>
    </row>
    <row r="341" spans="1:12" x14ac:dyDescent="0.25">
      <c r="B341" s="91" t="s">
        <v>32</v>
      </c>
      <c r="C341" s="88"/>
      <c r="D341" s="121"/>
      <c r="E341" s="122"/>
      <c r="F341" s="172"/>
      <c r="G341" s="123"/>
      <c r="H341" s="34"/>
      <c r="I341" s="34"/>
      <c r="J341" s="34"/>
      <c r="K341" s="34"/>
      <c r="L341" s="36"/>
    </row>
    <row r="342" spans="1:12" x14ac:dyDescent="0.25">
      <c r="B342" s="193"/>
      <c r="D342" s="7"/>
      <c r="E342" s="7"/>
      <c r="F342" s="7"/>
      <c r="G342" s="7"/>
      <c r="H342" s="34"/>
      <c r="I342" s="34"/>
      <c r="J342" s="34"/>
      <c r="K342" s="34"/>
      <c r="L342" s="36"/>
    </row>
    <row r="343" spans="1:12" ht="18.75" x14ac:dyDescent="0.3">
      <c r="A343" s="48" t="s">
        <v>46</v>
      </c>
      <c r="B343" s="194"/>
      <c r="C343" s="88"/>
      <c r="D343" s="52">
        <f xml:space="preserve"> D319 + D324 - D330 + D339 + D341</f>
        <v>0</v>
      </c>
      <c r="E343" s="53">
        <f xml:space="preserve"> E319 + E324 - E330 + E339 + E341</f>
        <v>34378.839999999997</v>
      </c>
      <c r="F343" s="173">
        <f xml:space="preserve"> F319 + F324 - F330 + F339 + F341</f>
        <v>87336.912999999986</v>
      </c>
      <c r="G343" s="54">
        <f xml:space="preserve"> G319 + G324 - G330 + G339 + G341</f>
        <v>101197.96999999999</v>
      </c>
      <c r="H343" s="34"/>
      <c r="I343" s="34"/>
      <c r="J343" s="34"/>
      <c r="K343" s="34"/>
      <c r="L343" s="36"/>
    </row>
    <row r="344" spans="1:12" x14ac:dyDescent="0.25">
      <c r="B344" s="193"/>
      <c r="C344" s="217" t="s">
        <v>170</v>
      </c>
      <c r="D344" s="7"/>
      <c r="E344" s="7">
        <v>34379</v>
      </c>
      <c r="F344" s="7"/>
      <c r="G344" s="34"/>
      <c r="H344" s="34"/>
      <c r="I344" s="34"/>
      <c r="J344" s="34"/>
      <c r="K344" s="34"/>
      <c r="L344" s="36"/>
    </row>
    <row r="345" spans="1:12" ht="15.75" thickBot="1" x14ac:dyDescent="0.3">
      <c r="A345" s="1" t="s">
        <v>173</v>
      </c>
      <c r="B345" s="194"/>
      <c r="I345" s="36"/>
      <c r="J345" s="36"/>
      <c r="K345" s="36"/>
      <c r="L345" s="36"/>
    </row>
    <row r="346" spans="1:12" x14ac:dyDescent="0.25">
      <c r="A346" s="8"/>
      <c r="B346" s="195"/>
      <c r="C346" s="8"/>
      <c r="D346" s="8"/>
      <c r="E346" s="8"/>
      <c r="F346" s="8"/>
      <c r="G346" s="8"/>
      <c r="H346" s="8"/>
      <c r="I346" s="36"/>
      <c r="J346" s="36"/>
      <c r="K346" s="36"/>
      <c r="L346" s="36"/>
    </row>
    <row r="347" spans="1:12" x14ac:dyDescent="0.25">
      <c r="B347" s="24"/>
      <c r="C347" s="36"/>
      <c r="D347" s="36"/>
      <c r="E347" s="36"/>
      <c r="F347" s="36"/>
      <c r="G347" s="36"/>
      <c r="H347" s="36"/>
      <c r="I347" s="36"/>
      <c r="J347" s="36"/>
      <c r="K347" s="36"/>
      <c r="L347" s="36"/>
    </row>
    <row r="348" spans="1:12" ht="21" x14ac:dyDescent="0.35">
      <c r="A348" s="14" t="s">
        <v>4</v>
      </c>
      <c r="B348" s="196"/>
      <c r="C348" s="49" t="str">
        <f>B11</f>
        <v>Snoqualmie Falls Project</v>
      </c>
      <c r="D348" s="50"/>
      <c r="E348" s="24"/>
      <c r="F348" s="24"/>
      <c r="J348" s="36"/>
      <c r="K348" s="36"/>
      <c r="L348" s="36"/>
    </row>
    <row r="349" spans="1:12" x14ac:dyDescent="0.25">
      <c r="B349" s="194"/>
      <c r="J349" s="36"/>
      <c r="K349" s="36"/>
      <c r="L349" s="36"/>
    </row>
    <row r="350" spans="1:12" ht="18.75" x14ac:dyDescent="0.3">
      <c r="A350" s="9" t="s">
        <v>41</v>
      </c>
      <c r="B350" s="197"/>
      <c r="D350" s="2">
        <f>'Facility Detail'!$B$1053</f>
        <v>2013</v>
      </c>
      <c r="E350" s="2">
        <f>D350+1</f>
        <v>2014</v>
      </c>
      <c r="F350" s="2">
        <f>E350+1</f>
        <v>2015</v>
      </c>
      <c r="G350" s="190">
        <f>F350+1</f>
        <v>2016</v>
      </c>
      <c r="H350" s="26"/>
      <c r="I350" s="26"/>
      <c r="J350" s="26"/>
      <c r="K350" s="26"/>
      <c r="L350" s="36"/>
    </row>
    <row r="351" spans="1:12" x14ac:dyDescent="0.25">
      <c r="B351" s="191" t="str">
        <f>"Total MWh Produced / Purchased from " &amp; C348</f>
        <v>Total MWh Produced / Purchased from Snoqualmie Falls Project</v>
      </c>
      <c r="C351" s="88"/>
      <c r="D351" s="3"/>
      <c r="E351" s="164">
        <v>170104</v>
      </c>
      <c r="F351" s="5">
        <v>118871</v>
      </c>
      <c r="G351" s="5">
        <v>241346</v>
      </c>
      <c r="H351" s="25"/>
      <c r="I351" s="25"/>
      <c r="J351" s="25"/>
      <c r="K351" s="25"/>
      <c r="L351" s="36"/>
    </row>
    <row r="352" spans="1:12" x14ac:dyDescent="0.25">
      <c r="B352" s="191" t="s">
        <v>45</v>
      </c>
      <c r="C352" s="88"/>
      <c r="D352" s="210"/>
      <c r="E352" s="202">
        <v>8.5000000000000006E-2</v>
      </c>
      <c r="F352" s="203">
        <v>8.5000000000000006E-2</v>
      </c>
      <c r="G352" s="203">
        <v>8.5000000000000006E-2</v>
      </c>
      <c r="H352" s="25"/>
      <c r="I352" s="25"/>
      <c r="J352" s="25"/>
      <c r="K352" s="25"/>
      <c r="L352" s="36"/>
    </row>
    <row r="353" spans="1:12" x14ac:dyDescent="0.25">
      <c r="B353" s="191" t="s">
        <v>40</v>
      </c>
      <c r="C353" s="88"/>
      <c r="D353" s="211"/>
      <c r="E353" s="165">
        <v>1</v>
      </c>
      <c r="F353" s="62">
        <v>1</v>
      </c>
      <c r="G353" s="62">
        <v>1</v>
      </c>
      <c r="H353" s="25"/>
      <c r="I353" s="25"/>
      <c r="J353" s="25"/>
      <c r="K353" s="25"/>
      <c r="L353" s="36"/>
    </row>
    <row r="354" spans="1:12" x14ac:dyDescent="0.25">
      <c r="B354" s="91" t="s">
        <v>42</v>
      </c>
      <c r="C354" s="92"/>
      <c r="D354" s="198">
        <f xml:space="preserve"> D351 * D352 * D353</f>
        <v>0</v>
      </c>
      <c r="E354" s="198">
        <f xml:space="preserve"> E351 * E352 * E353</f>
        <v>14458.84</v>
      </c>
      <c r="F354" s="198">
        <f xml:space="preserve"> F351 * F352 * F353</f>
        <v>10104.035</v>
      </c>
      <c r="G354" s="198">
        <f xml:space="preserve"> G351 * G352 * G353</f>
        <v>20514.41</v>
      </c>
      <c r="H354" s="25"/>
      <c r="I354" s="25"/>
      <c r="J354" s="25"/>
      <c r="K354" s="25"/>
      <c r="L354" s="36"/>
    </row>
    <row r="355" spans="1:12" x14ac:dyDescent="0.25">
      <c r="B355" s="24"/>
      <c r="C355" s="36"/>
      <c r="D355" s="43"/>
      <c r="E355" s="43"/>
      <c r="F355" s="43"/>
      <c r="G355" s="43"/>
      <c r="H355" s="25"/>
      <c r="I355" s="25"/>
      <c r="J355" s="25"/>
      <c r="K355" s="25"/>
      <c r="L355" s="36"/>
    </row>
    <row r="356" spans="1:12" ht="18.75" x14ac:dyDescent="0.3">
      <c r="A356" s="51" t="s">
        <v>139</v>
      </c>
      <c r="B356" s="194"/>
      <c r="C356" s="36"/>
      <c r="D356" s="2">
        <f>'Facility Detail'!$B$1053</f>
        <v>2013</v>
      </c>
      <c r="E356" s="2">
        <f>D356+1</f>
        <v>2014</v>
      </c>
      <c r="F356" s="2">
        <f>E356+1</f>
        <v>2015</v>
      </c>
      <c r="G356" s="2">
        <f>F356+1</f>
        <v>2016</v>
      </c>
      <c r="H356" s="25"/>
      <c r="I356" s="25"/>
      <c r="J356" s="25"/>
      <c r="K356" s="25"/>
      <c r="L356" s="36"/>
    </row>
    <row r="357" spans="1:12" x14ac:dyDescent="0.25">
      <c r="B357" s="191" t="s">
        <v>30</v>
      </c>
      <c r="C357" s="88"/>
      <c r="D357" s="63">
        <f>IF( $F11 = "Eligible", D354 * 'Facility Detail'!$B$1050, 0 )</f>
        <v>0</v>
      </c>
      <c r="E357" s="12">
        <f>IF( $F11 = "Eligible", E354 * 'Facility Detail'!$B$1050, 0 )</f>
        <v>0</v>
      </c>
      <c r="F357" s="166">
        <f>IF( $F11 = "Eligible", F354 * 'Facility Detail'!$B$1050, 0 )</f>
        <v>0</v>
      </c>
      <c r="G357" s="13">
        <f>IF( $F11 = "Eligible", G354 * 'Facility Detail'!$B$1050, 0 )</f>
        <v>0</v>
      </c>
      <c r="H357" s="25"/>
      <c r="I357" s="25"/>
      <c r="J357" s="25"/>
      <c r="K357" s="25"/>
      <c r="L357" s="36"/>
    </row>
    <row r="358" spans="1:12" x14ac:dyDescent="0.25">
      <c r="B358" s="191" t="s">
        <v>6</v>
      </c>
      <c r="C358" s="88"/>
      <c r="D358" s="64">
        <f>IF( $G11 = "Eligible", D354, 0 )</f>
        <v>0</v>
      </c>
      <c r="E358" s="65">
        <f>IF( $G11 = "Eligible", E354, 0 )</f>
        <v>0</v>
      </c>
      <c r="F358" s="167">
        <f>IF( $G11 = "Eligible", F354, 0 )</f>
        <v>0</v>
      </c>
      <c r="G358" s="66">
        <f>IF( $G11 = "Eligible", G354, 0 )</f>
        <v>0</v>
      </c>
      <c r="H358" s="25"/>
      <c r="I358" s="25"/>
      <c r="J358" s="25"/>
      <c r="K358" s="25"/>
      <c r="L358" s="36"/>
    </row>
    <row r="359" spans="1:12" x14ac:dyDescent="0.25">
      <c r="B359" s="91" t="s">
        <v>141</v>
      </c>
      <c r="C359" s="92"/>
      <c r="D359" s="46">
        <f>SUM(D357:D358)</f>
        <v>0</v>
      </c>
      <c r="E359" s="47">
        <f>SUM(E357:E358)</f>
        <v>0</v>
      </c>
      <c r="F359" s="47">
        <f>SUM(F357:F358)</f>
        <v>0</v>
      </c>
      <c r="G359" s="47">
        <f>SUM(G357:G358)</f>
        <v>0</v>
      </c>
      <c r="H359" s="25"/>
      <c r="I359" s="25"/>
      <c r="J359" s="25"/>
      <c r="K359" s="25"/>
      <c r="L359" s="36"/>
    </row>
    <row r="360" spans="1:12" x14ac:dyDescent="0.25">
      <c r="B360" s="24"/>
      <c r="C360" s="36"/>
      <c r="D360" s="45"/>
      <c r="E360" s="37"/>
      <c r="F360" s="37"/>
      <c r="G360" s="37"/>
      <c r="H360" s="25"/>
      <c r="I360" s="25"/>
      <c r="J360" s="25"/>
      <c r="K360" s="25"/>
      <c r="L360" s="36"/>
    </row>
    <row r="361" spans="1:12" ht="18.75" x14ac:dyDescent="0.3">
      <c r="A361" s="48" t="s">
        <v>50</v>
      </c>
      <c r="B361" s="194"/>
      <c r="C361" s="36"/>
      <c r="D361" s="2">
        <f>'Facility Detail'!$B$1053</f>
        <v>2013</v>
      </c>
      <c r="E361" s="2">
        <f>D361+1</f>
        <v>2014</v>
      </c>
      <c r="F361" s="2">
        <f>E361+1</f>
        <v>2015</v>
      </c>
      <c r="G361" s="2">
        <f>F361+1</f>
        <v>2016</v>
      </c>
      <c r="H361" s="25"/>
      <c r="I361" s="25"/>
      <c r="J361" s="25"/>
      <c r="K361" s="25"/>
      <c r="L361" s="36"/>
    </row>
    <row r="362" spans="1:12" x14ac:dyDescent="0.25">
      <c r="B362" s="191" t="s">
        <v>67</v>
      </c>
      <c r="C362" s="88"/>
      <c r="D362" s="106"/>
      <c r="E362" s="107"/>
      <c r="F362" s="168"/>
      <c r="G362" s="108"/>
      <c r="H362" s="25"/>
      <c r="I362" s="25"/>
      <c r="J362" s="25"/>
      <c r="K362" s="25"/>
      <c r="L362" s="36"/>
    </row>
    <row r="363" spans="1:12" x14ac:dyDescent="0.25">
      <c r="B363" s="112" t="s">
        <v>43</v>
      </c>
      <c r="C363" s="96"/>
      <c r="D363" s="109"/>
      <c r="E363" s="110"/>
      <c r="F363" s="169"/>
      <c r="G363" s="111"/>
      <c r="H363" s="25"/>
      <c r="I363" s="25"/>
      <c r="J363" s="25"/>
      <c r="K363" s="25"/>
      <c r="L363" s="36"/>
    </row>
    <row r="364" spans="1:12" x14ac:dyDescent="0.25">
      <c r="B364" s="112" t="s">
        <v>109</v>
      </c>
      <c r="C364" s="105"/>
      <c r="D364" s="71"/>
      <c r="E364" s="72"/>
      <c r="F364" s="170"/>
      <c r="G364" s="73"/>
      <c r="H364" s="25"/>
      <c r="I364" s="25"/>
      <c r="J364" s="25"/>
      <c r="K364" s="25"/>
      <c r="L364" s="36"/>
    </row>
    <row r="365" spans="1:12" x14ac:dyDescent="0.25">
      <c r="B365" s="192" t="s">
        <v>110</v>
      </c>
      <c r="D365" s="7">
        <f>SUM(D362:D364)</f>
        <v>0</v>
      </c>
      <c r="E365" s="7">
        <f>SUM(E362:E364)</f>
        <v>0</v>
      </c>
      <c r="F365" s="7">
        <f>SUM(F362:F364)</f>
        <v>0</v>
      </c>
      <c r="G365" s="7">
        <f>SUM(G362:G364)</f>
        <v>0</v>
      </c>
      <c r="H365" s="34"/>
      <c r="I365" s="34"/>
      <c r="J365" s="34"/>
      <c r="K365" s="34"/>
      <c r="L365" s="36"/>
    </row>
    <row r="366" spans="1:12" x14ac:dyDescent="0.25">
      <c r="B366" s="193"/>
      <c r="D366" s="7"/>
      <c r="E366" s="7"/>
      <c r="F366" s="7"/>
      <c r="G366" s="7"/>
      <c r="H366" s="34"/>
      <c r="I366" s="34"/>
      <c r="J366" s="34"/>
      <c r="K366" s="34"/>
      <c r="L366" s="36"/>
    </row>
    <row r="367" spans="1:12" ht="18.75" x14ac:dyDescent="0.3">
      <c r="A367" s="9" t="s">
        <v>120</v>
      </c>
      <c r="B367" s="194"/>
      <c r="D367" s="2">
        <f>'Facility Detail'!$B$1053</f>
        <v>2013</v>
      </c>
      <c r="E367" s="2">
        <f>D367+1</f>
        <v>2014</v>
      </c>
      <c r="F367" s="2">
        <f>E367+1</f>
        <v>2015</v>
      </c>
      <c r="G367" s="2">
        <f>F367+1</f>
        <v>2016</v>
      </c>
      <c r="H367" s="34"/>
      <c r="I367" s="34"/>
      <c r="J367" s="34"/>
      <c r="K367" s="34"/>
      <c r="L367" s="36"/>
    </row>
    <row r="368" spans="1:12" x14ac:dyDescent="0.25">
      <c r="B368" s="191" t="str">
        <f xml:space="preserve"> 'Facility Detail'!$B$1053 &amp; " Surplus Applied to " &amp; ( 'Facility Detail'!$B$1053 + 1 )</f>
        <v>2013 Surplus Applied to 2014</v>
      </c>
      <c r="C368" s="88"/>
      <c r="D368" s="186"/>
      <c r="E368" s="178">
        <f>D368</f>
        <v>0</v>
      </c>
      <c r="F368" s="178"/>
      <c r="G368" s="179"/>
      <c r="H368" s="34"/>
      <c r="I368" s="34"/>
      <c r="J368" s="34"/>
      <c r="K368" s="34"/>
      <c r="L368" s="36"/>
    </row>
    <row r="369" spans="1:12" x14ac:dyDescent="0.25">
      <c r="B369" s="191" t="str">
        <f xml:space="preserve"> ( 'Facility Detail'!$B$1053 + 1 ) &amp; " Surplus Applied to " &amp; ( 'Facility Detail'!$B$1053 )</f>
        <v>2014 Surplus Applied to 2013</v>
      </c>
      <c r="C369" s="88"/>
      <c r="D369" s="175">
        <f>E369</f>
        <v>0</v>
      </c>
      <c r="E369" s="174"/>
      <c r="F369" s="174"/>
      <c r="G369" s="180"/>
      <c r="H369" s="34"/>
      <c r="I369" s="34"/>
      <c r="J369" s="34"/>
      <c r="K369" s="34"/>
      <c r="L369" s="36"/>
    </row>
    <row r="370" spans="1:12" x14ac:dyDescent="0.25">
      <c r="B370" s="191" t="str">
        <f xml:space="preserve"> ( 'Facility Detail'!$B$1053 + 1 ) &amp; " Surplus Applied to " &amp; ( 'Facility Detail'!$B$1053 + 2 )</f>
        <v>2014 Surplus Applied to 2015</v>
      </c>
      <c r="C370" s="88"/>
      <c r="D370" s="175"/>
      <c r="E370" s="174"/>
      <c r="F370" s="174">
        <f>E370</f>
        <v>0</v>
      </c>
      <c r="G370" s="180"/>
      <c r="H370" s="34"/>
      <c r="I370" s="34"/>
      <c r="J370" s="34"/>
      <c r="K370" s="34"/>
      <c r="L370" s="36"/>
    </row>
    <row r="371" spans="1:12" x14ac:dyDescent="0.25">
      <c r="B371" s="191" t="str">
        <f xml:space="preserve"> ( 'Facility Detail'!$B$1053 + 2 ) &amp; " Surplus Applied to " &amp; ( 'Facility Detail'!$B$1053 + 1 )</f>
        <v>2015 Surplus Applied to 2014</v>
      </c>
      <c r="C371" s="88"/>
      <c r="D371" s="175"/>
      <c r="E371" s="174">
        <f>F371</f>
        <v>0</v>
      </c>
      <c r="F371" s="174"/>
      <c r="G371" s="180"/>
      <c r="H371" s="34"/>
      <c r="I371" s="34"/>
      <c r="J371" s="34"/>
      <c r="K371" s="34"/>
      <c r="L371" s="36"/>
    </row>
    <row r="372" spans="1:12" x14ac:dyDescent="0.25">
      <c r="B372" s="191" t="s">
        <v>176</v>
      </c>
      <c r="C372" s="36"/>
      <c r="D372" s="175"/>
      <c r="E372" s="174"/>
      <c r="F372" s="174"/>
      <c r="G372" s="180">
        <f>+F372</f>
        <v>0</v>
      </c>
      <c r="H372" s="34"/>
      <c r="I372" s="34"/>
      <c r="J372" s="34"/>
      <c r="K372" s="34"/>
      <c r="L372" s="36"/>
    </row>
    <row r="373" spans="1:12" x14ac:dyDescent="0.25">
      <c r="B373" s="191" t="s">
        <v>177</v>
      </c>
      <c r="C373" s="36"/>
      <c r="D373" s="176"/>
      <c r="E373" s="177"/>
      <c r="F373" s="177">
        <f>G373</f>
        <v>0</v>
      </c>
      <c r="G373" s="206"/>
      <c r="H373" s="34"/>
      <c r="I373" s="34"/>
      <c r="J373" s="34"/>
      <c r="K373" s="34"/>
      <c r="L373" s="36"/>
    </row>
    <row r="374" spans="1:12" x14ac:dyDescent="0.25">
      <c r="B374" s="192" t="s">
        <v>37</v>
      </c>
      <c r="D374" s="7">
        <f xml:space="preserve"> D369 - D368</f>
        <v>0</v>
      </c>
      <c r="E374" s="7">
        <f xml:space="preserve"> E368 + E371 - E370 - E369</f>
        <v>0</v>
      </c>
      <c r="F374" s="7">
        <f>F370 - F371 - F372 + F373</f>
        <v>0</v>
      </c>
      <c r="G374" s="7">
        <f>G372 - G373</f>
        <v>0</v>
      </c>
      <c r="H374" s="34"/>
      <c r="I374" s="34"/>
      <c r="J374" s="34"/>
      <c r="K374" s="34"/>
      <c r="L374" s="36"/>
    </row>
    <row r="375" spans="1:12" x14ac:dyDescent="0.25">
      <c r="B375" s="193"/>
      <c r="D375" s="7"/>
      <c r="E375" s="7"/>
      <c r="F375" s="7"/>
      <c r="G375" s="7"/>
      <c r="H375" s="34"/>
      <c r="I375" s="34"/>
      <c r="J375" s="34"/>
      <c r="K375" s="34"/>
      <c r="L375" s="36"/>
    </row>
    <row r="376" spans="1:12" x14ac:dyDescent="0.25">
      <c r="B376" s="91" t="s">
        <v>32</v>
      </c>
      <c r="D376" s="121"/>
      <c r="E376" s="122"/>
      <c r="F376" s="172"/>
      <c r="G376" s="123"/>
      <c r="H376" s="34"/>
      <c r="I376" s="34"/>
      <c r="J376" s="34"/>
      <c r="K376" s="34"/>
      <c r="L376" s="36"/>
    </row>
    <row r="377" spans="1:12" x14ac:dyDescent="0.25">
      <c r="B377" s="193"/>
      <c r="D377" s="7"/>
      <c r="E377" s="7"/>
      <c r="F377" s="7"/>
      <c r="G377" s="7"/>
      <c r="H377" s="34"/>
      <c r="I377" s="34"/>
      <c r="J377" s="34"/>
      <c r="K377" s="34"/>
      <c r="L377" s="36"/>
    </row>
    <row r="378" spans="1:12" ht="18.75" x14ac:dyDescent="0.3">
      <c r="A378" s="48" t="s">
        <v>46</v>
      </c>
      <c r="B378" s="194"/>
      <c r="C378" s="88"/>
      <c r="D378" s="52">
        <f xml:space="preserve"> D354 + D359 - D365 + D374 + D376</f>
        <v>0</v>
      </c>
      <c r="E378" s="53">
        <f xml:space="preserve"> E354 + E359 - E365 + E374 + E376</f>
        <v>14458.84</v>
      </c>
      <c r="F378" s="173">
        <f xml:space="preserve"> F354 + F359 - F365 + F374 + F376</f>
        <v>10104.035</v>
      </c>
      <c r="G378" s="54">
        <f xml:space="preserve"> G354 + G359 - G365 + G374 + G376</f>
        <v>20514.41</v>
      </c>
      <c r="H378" s="34"/>
      <c r="I378" s="34"/>
      <c r="J378" s="34"/>
      <c r="K378" s="34"/>
      <c r="L378" s="36"/>
    </row>
    <row r="379" spans="1:12" x14ac:dyDescent="0.25">
      <c r="C379" s="217" t="s">
        <v>170</v>
      </c>
      <c r="E379" s="7">
        <v>14459</v>
      </c>
    </row>
    <row r="380" spans="1:12" x14ac:dyDescent="0.25">
      <c r="A380" s="1" t="s">
        <v>174</v>
      </c>
      <c r="B380" s="193"/>
      <c r="D380" s="7"/>
      <c r="E380" s="7"/>
      <c r="F380" s="7"/>
      <c r="G380" s="34"/>
      <c r="H380" s="34"/>
      <c r="I380" s="34"/>
      <c r="J380" s="34"/>
      <c r="K380" s="34"/>
      <c r="L380" s="36"/>
    </row>
    <row r="381" spans="1:12" hidden="1" x14ac:dyDescent="0.25">
      <c r="A381" s="8"/>
      <c r="B381" s="8"/>
      <c r="C381" s="8"/>
      <c r="D381" s="8"/>
      <c r="E381" s="8"/>
      <c r="F381" s="8"/>
      <c r="G381" s="8"/>
      <c r="H381" s="8"/>
      <c r="I381" s="36"/>
      <c r="J381" s="36"/>
      <c r="K381" s="36"/>
      <c r="L381" s="36"/>
    </row>
    <row r="382" spans="1:12" hidden="1" x14ac:dyDescent="0.25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</row>
    <row r="383" spans="1:12" ht="21" hidden="1" x14ac:dyDescent="0.35">
      <c r="A383" s="14" t="s">
        <v>4</v>
      </c>
      <c r="B383" s="14"/>
      <c r="C383" s="49" t="str">
        <f>B12</f>
        <v>Facility 11</v>
      </c>
      <c r="D383" s="50"/>
      <c r="E383" s="24"/>
      <c r="F383" s="24"/>
      <c r="J383" s="36"/>
      <c r="K383" s="36"/>
      <c r="L383" s="36"/>
    </row>
    <row r="384" spans="1:12" hidden="1" x14ac:dyDescent="0.25">
      <c r="J384" s="36"/>
      <c r="K384" s="36"/>
      <c r="L384" s="36"/>
    </row>
    <row r="385" spans="1:12" ht="18.75" hidden="1" x14ac:dyDescent="0.3">
      <c r="A385" s="9" t="s">
        <v>41</v>
      </c>
      <c r="B385" s="9"/>
      <c r="D385" s="2">
        <f>'Facility Detail'!$B$1053</f>
        <v>2013</v>
      </c>
      <c r="E385" s="2">
        <f>D385+1</f>
        <v>2014</v>
      </c>
      <c r="F385" s="2">
        <f>E385+1</f>
        <v>2015</v>
      </c>
      <c r="G385" s="26"/>
      <c r="H385" s="26"/>
      <c r="I385" s="26"/>
      <c r="J385" s="26"/>
      <c r="K385" s="26"/>
      <c r="L385" s="36"/>
    </row>
    <row r="386" spans="1:12" hidden="1" x14ac:dyDescent="0.25">
      <c r="B386" s="94" t="str">
        <f>"Total MWh Produced / Purchased from " &amp; C383</f>
        <v>Total MWh Produced / Purchased from Facility 11</v>
      </c>
      <c r="C386" s="88"/>
      <c r="D386" s="3"/>
      <c r="E386" s="4"/>
      <c r="F386" s="5"/>
      <c r="G386" s="25"/>
      <c r="H386" s="25"/>
      <c r="I386" s="25"/>
      <c r="J386" s="25"/>
      <c r="K386" s="25"/>
      <c r="L386" s="36"/>
    </row>
    <row r="387" spans="1:12" hidden="1" x14ac:dyDescent="0.25">
      <c r="B387" s="94" t="s">
        <v>45</v>
      </c>
      <c r="C387" s="88"/>
      <c r="D387" s="68"/>
      <c r="E387" s="69"/>
      <c r="F387" s="70"/>
      <c r="G387" s="25"/>
      <c r="H387" s="25"/>
      <c r="I387" s="25"/>
      <c r="J387" s="25"/>
      <c r="K387" s="25"/>
      <c r="L387" s="36"/>
    </row>
    <row r="388" spans="1:12" hidden="1" x14ac:dyDescent="0.25">
      <c r="B388" s="94" t="s">
        <v>40</v>
      </c>
      <c r="C388" s="88"/>
      <c r="D388" s="60"/>
      <c r="E388" s="61"/>
      <c r="F388" s="62"/>
      <c r="G388" s="25"/>
      <c r="H388" s="25"/>
      <c r="I388" s="25"/>
      <c r="J388" s="25"/>
      <c r="K388" s="25"/>
      <c r="L388" s="36"/>
    </row>
    <row r="389" spans="1:12" hidden="1" x14ac:dyDescent="0.25">
      <c r="B389" s="91" t="s">
        <v>42</v>
      </c>
      <c r="C389" s="92"/>
      <c r="D389" s="44">
        <f xml:space="preserve"> D386 * D387 * D388</f>
        <v>0</v>
      </c>
      <c r="E389" s="44">
        <f xml:space="preserve"> E386 * E387 * E388</f>
        <v>0</v>
      </c>
      <c r="F389" s="44">
        <f xml:space="preserve"> F386 * F387 * F388</f>
        <v>0</v>
      </c>
      <c r="G389" s="25"/>
      <c r="H389" s="25"/>
      <c r="I389" s="25"/>
      <c r="J389" s="25"/>
      <c r="K389" s="25"/>
      <c r="L389" s="36"/>
    </row>
    <row r="390" spans="1:12" hidden="1" x14ac:dyDescent="0.25">
      <c r="B390" s="24"/>
      <c r="C390" s="36"/>
      <c r="D390" s="43"/>
      <c r="E390" s="43"/>
      <c r="F390" s="43"/>
      <c r="G390" s="25"/>
      <c r="H390" s="25"/>
      <c r="I390" s="25"/>
      <c r="J390" s="25"/>
      <c r="K390" s="25"/>
      <c r="L390" s="36"/>
    </row>
    <row r="391" spans="1:12" ht="18.75" hidden="1" x14ac:dyDescent="0.3">
      <c r="A391" s="51" t="s">
        <v>139</v>
      </c>
      <c r="C391" s="36"/>
      <c r="D391" s="2">
        <f>'Facility Detail'!$B$1053</f>
        <v>2013</v>
      </c>
      <c r="E391" s="2">
        <f>D391+1</f>
        <v>2014</v>
      </c>
      <c r="F391" s="2">
        <f>E391+1</f>
        <v>2015</v>
      </c>
      <c r="G391" s="25"/>
      <c r="H391" s="25"/>
      <c r="I391" s="25"/>
      <c r="J391" s="25"/>
      <c r="K391" s="25"/>
      <c r="L391" s="36"/>
    </row>
    <row r="392" spans="1:12" hidden="1" x14ac:dyDescent="0.25">
      <c r="B392" s="94" t="s">
        <v>30</v>
      </c>
      <c r="C392" s="88"/>
      <c r="D392" s="63">
        <f>IF( $F12 = "Eligible", D389 * 'Facility Detail'!$B$1050, 0 )</f>
        <v>0</v>
      </c>
      <c r="E392" s="12">
        <f>IF( $F12 = "Eligible", E389 * 'Facility Detail'!$B$1050, 0 )</f>
        <v>0</v>
      </c>
      <c r="F392" s="13">
        <f>IF( $F12 = "Eligible", F389 * 'Facility Detail'!$B$1050, 0 )</f>
        <v>0</v>
      </c>
      <c r="G392" s="25"/>
      <c r="H392" s="25"/>
      <c r="I392" s="25"/>
      <c r="J392" s="25"/>
      <c r="K392" s="25"/>
      <c r="L392" s="36"/>
    </row>
    <row r="393" spans="1:12" hidden="1" x14ac:dyDescent="0.25">
      <c r="B393" s="94" t="s">
        <v>6</v>
      </c>
      <c r="C393" s="88"/>
      <c r="D393" s="64">
        <f>IF( $G12 = "Eligible", D389, 0 )</f>
        <v>0</v>
      </c>
      <c r="E393" s="65">
        <f>IF( $G12 = "Eligible", E389, 0 )</f>
        <v>0</v>
      </c>
      <c r="F393" s="66">
        <f>IF( $G12 = "Eligible", F389, 0 )</f>
        <v>0</v>
      </c>
      <c r="G393" s="25"/>
      <c r="H393" s="25"/>
      <c r="I393" s="25"/>
      <c r="J393" s="25"/>
      <c r="K393" s="25"/>
      <c r="L393" s="36"/>
    </row>
    <row r="394" spans="1:12" hidden="1" x14ac:dyDescent="0.25">
      <c r="B394" s="93" t="s">
        <v>141</v>
      </c>
      <c r="C394" s="92"/>
      <c r="D394" s="46">
        <f>SUM(D392:D393)</f>
        <v>0</v>
      </c>
      <c r="E394" s="47">
        <f>SUM(E392:E393)</f>
        <v>0</v>
      </c>
      <c r="F394" s="47">
        <f>SUM(F392:F393)</f>
        <v>0</v>
      </c>
      <c r="G394" s="25"/>
      <c r="H394" s="25"/>
      <c r="I394" s="25"/>
      <c r="J394" s="25"/>
      <c r="K394" s="25"/>
      <c r="L394" s="36"/>
    </row>
    <row r="395" spans="1:12" hidden="1" x14ac:dyDescent="0.25">
      <c r="B395" s="36"/>
      <c r="C395" s="36"/>
      <c r="D395" s="45"/>
      <c r="E395" s="37"/>
      <c r="F395" s="37"/>
      <c r="G395" s="25"/>
      <c r="H395" s="25"/>
      <c r="I395" s="25"/>
      <c r="J395" s="25"/>
      <c r="K395" s="25"/>
      <c r="L395" s="36"/>
    </row>
    <row r="396" spans="1:12" ht="18.75" hidden="1" x14ac:dyDescent="0.3">
      <c r="A396" s="48" t="s">
        <v>50</v>
      </c>
      <c r="C396" s="36"/>
      <c r="D396" s="2">
        <f>'Facility Detail'!$B$1053</f>
        <v>2013</v>
      </c>
      <c r="E396" s="2">
        <f>D396+1</f>
        <v>2014</v>
      </c>
      <c r="F396" s="2">
        <f>E396+1</f>
        <v>2015</v>
      </c>
      <c r="G396" s="25"/>
      <c r="H396" s="25"/>
      <c r="I396" s="25"/>
      <c r="J396" s="25"/>
      <c r="K396" s="25"/>
      <c r="L396" s="36"/>
    </row>
    <row r="397" spans="1:12" hidden="1" x14ac:dyDescent="0.25">
      <c r="B397" s="94" t="s">
        <v>67</v>
      </c>
      <c r="C397" s="88"/>
      <c r="D397" s="106"/>
      <c r="E397" s="107"/>
      <c r="F397" s="108"/>
      <c r="G397" s="25"/>
      <c r="H397" s="25"/>
      <c r="I397" s="25"/>
      <c r="J397" s="25"/>
      <c r="K397" s="25"/>
      <c r="L397" s="36"/>
    </row>
    <row r="398" spans="1:12" hidden="1" x14ac:dyDescent="0.25">
      <c r="B398" s="95" t="s">
        <v>43</v>
      </c>
      <c r="C398" s="96"/>
      <c r="D398" s="109"/>
      <c r="E398" s="110"/>
      <c r="F398" s="111"/>
      <c r="G398" s="25"/>
      <c r="H398" s="25"/>
      <c r="I398" s="25"/>
      <c r="J398" s="25"/>
      <c r="K398" s="25"/>
      <c r="L398" s="36"/>
    </row>
    <row r="399" spans="1:12" hidden="1" x14ac:dyDescent="0.25">
      <c r="B399" s="112" t="s">
        <v>109</v>
      </c>
      <c r="C399" s="105"/>
      <c r="D399" s="71"/>
      <c r="E399" s="72"/>
      <c r="F399" s="73"/>
      <c r="G399" s="25"/>
      <c r="H399" s="25"/>
      <c r="I399" s="25"/>
      <c r="J399" s="25"/>
      <c r="K399" s="25"/>
      <c r="L399" s="36"/>
    </row>
    <row r="400" spans="1:12" hidden="1" x14ac:dyDescent="0.25">
      <c r="B400" s="39" t="s">
        <v>110</v>
      </c>
      <c r="D400" s="7">
        <f>SUM(D397:D399)</f>
        <v>0</v>
      </c>
      <c r="E400" s="7">
        <f>SUM(E397:E399)</f>
        <v>0</v>
      </c>
      <c r="F400" s="7">
        <f>SUM(F397:F399)</f>
        <v>0</v>
      </c>
      <c r="G400" s="34"/>
      <c r="H400" s="34"/>
      <c r="I400" s="34"/>
      <c r="J400" s="34"/>
      <c r="K400" s="34"/>
      <c r="L400" s="36"/>
    </row>
    <row r="401" spans="1:12" hidden="1" x14ac:dyDescent="0.25">
      <c r="B401" s="6"/>
      <c r="D401" s="7"/>
      <c r="E401" s="7"/>
      <c r="F401" s="7"/>
      <c r="G401" s="34"/>
      <c r="H401" s="34"/>
      <c r="I401" s="34"/>
      <c r="J401" s="34"/>
      <c r="K401" s="34"/>
      <c r="L401" s="36"/>
    </row>
    <row r="402" spans="1:12" ht="18.75" hidden="1" x14ac:dyDescent="0.3">
      <c r="A402" s="9" t="s">
        <v>120</v>
      </c>
      <c r="D402" s="2">
        <f>'Facility Detail'!$B$1053</f>
        <v>2013</v>
      </c>
      <c r="E402" s="2">
        <f>D402+1</f>
        <v>2014</v>
      </c>
      <c r="F402" s="2">
        <f>E402+1</f>
        <v>2015</v>
      </c>
      <c r="G402" s="34"/>
      <c r="H402" s="34"/>
      <c r="I402" s="34"/>
      <c r="J402" s="34"/>
      <c r="K402" s="34"/>
      <c r="L402" s="36"/>
    </row>
    <row r="403" spans="1:12" hidden="1" x14ac:dyDescent="0.25">
      <c r="B403" s="94" t="str">
        <f xml:space="preserve"> 'Facility Detail'!$B$1053 &amp; " Surplus Applied to " &amp; ( 'Facility Detail'!$B$1053 + 1 )</f>
        <v>2013 Surplus Applied to 2014</v>
      </c>
      <c r="C403" s="88"/>
      <c r="D403" s="3"/>
      <c r="E403" s="74">
        <f>D403</f>
        <v>0</v>
      </c>
      <c r="F403" s="77"/>
      <c r="G403" s="34"/>
      <c r="H403" s="34"/>
      <c r="I403" s="34"/>
      <c r="J403" s="34"/>
      <c r="K403" s="34"/>
      <c r="L403" s="36"/>
    </row>
    <row r="404" spans="1:12" hidden="1" x14ac:dyDescent="0.25">
      <c r="B404" s="94" t="str">
        <f xml:space="preserve"> ( 'Facility Detail'!$B$1053 + 1 ) &amp; " Surplus Applied to " &amp; ( 'Facility Detail'!$B$1053 )</f>
        <v>2014 Surplus Applied to 2013</v>
      </c>
      <c r="C404" s="88"/>
      <c r="D404" s="59">
        <f>E404</f>
        <v>0</v>
      </c>
      <c r="E404" s="67"/>
      <c r="F404" s="78"/>
      <c r="G404" s="34"/>
      <c r="H404" s="34"/>
      <c r="I404" s="34"/>
      <c r="J404" s="34"/>
      <c r="K404" s="34"/>
      <c r="L404" s="36"/>
    </row>
    <row r="405" spans="1:12" hidden="1" x14ac:dyDescent="0.25">
      <c r="B405" s="94" t="str">
        <f xml:space="preserve"> ( 'Facility Detail'!$B$1053 + 1 ) &amp; " Surplus Applied to " &amp; ( 'Facility Detail'!$B$1053 + 2 )</f>
        <v>2014 Surplus Applied to 2015</v>
      </c>
      <c r="C405" s="88"/>
      <c r="D405" s="79"/>
      <c r="E405" s="10"/>
      <c r="F405" s="75">
        <f>E405</f>
        <v>0</v>
      </c>
      <c r="G405" s="34"/>
      <c r="H405" s="34"/>
      <c r="I405" s="34"/>
      <c r="J405" s="34"/>
      <c r="K405" s="34"/>
      <c r="L405" s="36"/>
    </row>
    <row r="406" spans="1:12" hidden="1" x14ac:dyDescent="0.25">
      <c r="B406" s="94" t="str">
        <f xml:space="preserve"> ( 'Facility Detail'!$B$1053 + 2 ) &amp; " Surplus Applied to " &amp; ( 'Facility Detail'!$B$1053 + 1 )</f>
        <v>2015 Surplus Applied to 2014</v>
      </c>
      <c r="C406" s="88"/>
      <c r="D406" s="80"/>
      <c r="E406" s="76">
        <f>F406</f>
        <v>0</v>
      </c>
      <c r="F406" s="58"/>
      <c r="G406" s="34"/>
      <c r="H406" s="34"/>
      <c r="I406" s="34"/>
      <c r="J406" s="34"/>
      <c r="K406" s="34"/>
      <c r="L406" s="36"/>
    </row>
    <row r="407" spans="1:12" hidden="1" x14ac:dyDescent="0.25">
      <c r="B407" s="39" t="s">
        <v>37</v>
      </c>
      <c r="D407" s="7">
        <f xml:space="preserve"> D404 - D403</f>
        <v>0</v>
      </c>
      <c r="E407" s="7">
        <f xml:space="preserve"> E403 + E406 - E405 - E404</f>
        <v>0</v>
      </c>
      <c r="F407" s="7">
        <f>F405 - F406</f>
        <v>0</v>
      </c>
      <c r="G407" s="34"/>
      <c r="H407" s="34"/>
      <c r="I407" s="34"/>
      <c r="J407" s="34"/>
      <c r="K407" s="34"/>
      <c r="L407" s="36"/>
    </row>
    <row r="408" spans="1:12" hidden="1" x14ac:dyDescent="0.25">
      <c r="B408" s="6"/>
      <c r="D408" s="7"/>
      <c r="E408" s="7"/>
      <c r="F408" s="7"/>
      <c r="G408" s="34"/>
      <c r="H408" s="34"/>
      <c r="I408" s="34"/>
      <c r="J408" s="34"/>
      <c r="K408" s="34"/>
      <c r="L408" s="36"/>
    </row>
    <row r="409" spans="1:12" hidden="1" x14ac:dyDescent="0.25">
      <c r="B409" s="91" t="s">
        <v>32</v>
      </c>
      <c r="C409" s="88"/>
      <c r="D409" s="121"/>
      <c r="E409" s="122"/>
      <c r="F409" s="123"/>
      <c r="G409" s="34"/>
      <c r="H409" s="34"/>
      <c r="I409" s="34"/>
      <c r="J409" s="34"/>
      <c r="K409" s="34"/>
      <c r="L409" s="36"/>
    </row>
    <row r="410" spans="1:12" hidden="1" x14ac:dyDescent="0.25">
      <c r="B410" s="6"/>
      <c r="D410" s="7"/>
      <c r="E410" s="7"/>
      <c r="F410" s="7"/>
      <c r="G410" s="34"/>
      <c r="H410" s="34"/>
      <c r="I410" s="34"/>
      <c r="J410" s="34"/>
      <c r="K410" s="34"/>
      <c r="L410" s="36"/>
    </row>
    <row r="411" spans="1:12" ht="18.75" hidden="1" x14ac:dyDescent="0.3">
      <c r="A411" s="48" t="s">
        <v>46</v>
      </c>
      <c r="C411" s="88"/>
      <c r="D411" s="52">
        <f xml:space="preserve"> D389 + D394 - D400 + D407 + D409</f>
        <v>0</v>
      </c>
      <c r="E411" s="53">
        <f xml:space="preserve"> E389 + E394 - E400 + E407 + E409</f>
        <v>0</v>
      </c>
      <c r="F411" s="54">
        <f xml:space="preserve"> F389 + F394 - F400 + F407 + F409</f>
        <v>0</v>
      </c>
      <c r="G411" s="34"/>
      <c r="H411" s="34"/>
      <c r="I411" s="34"/>
      <c r="J411" s="34"/>
      <c r="K411" s="34"/>
      <c r="L411" s="36"/>
    </row>
    <row r="412" spans="1:12" hidden="1" x14ac:dyDescent="0.25">
      <c r="B412" s="6"/>
      <c r="D412" s="7"/>
      <c r="E412" s="7"/>
      <c r="F412" s="7"/>
      <c r="G412" s="34"/>
      <c r="H412" s="34"/>
      <c r="I412" s="34"/>
      <c r="J412" s="34"/>
      <c r="K412" s="34"/>
      <c r="L412" s="36"/>
    </row>
    <row r="413" spans="1:12" ht="15.75" hidden="1" thickBot="1" x14ac:dyDescent="0.3">
      <c r="I413" s="36"/>
      <c r="J413" s="36"/>
      <c r="K413" s="36"/>
      <c r="L413" s="36"/>
    </row>
    <row r="414" spans="1:12" hidden="1" x14ac:dyDescent="0.25">
      <c r="A414" s="8"/>
      <c r="B414" s="8"/>
      <c r="C414" s="8"/>
      <c r="D414" s="8"/>
      <c r="E414" s="8"/>
      <c r="F414" s="8"/>
      <c r="G414" s="8"/>
      <c r="H414" s="8"/>
      <c r="I414" s="36"/>
      <c r="J414" s="36"/>
      <c r="K414" s="36"/>
      <c r="L414" s="36"/>
    </row>
    <row r="415" spans="1:12" hidden="1" x14ac:dyDescent="0.25">
      <c r="B415" s="36"/>
      <c r="C415" s="36"/>
      <c r="D415" s="36"/>
      <c r="E415" s="36"/>
      <c r="F415" s="36"/>
      <c r="G415" s="36"/>
      <c r="H415" s="36"/>
      <c r="J415" s="36"/>
      <c r="K415" s="36"/>
      <c r="L415" s="36"/>
    </row>
    <row r="416" spans="1:12" ht="21" hidden="1" x14ac:dyDescent="0.35">
      <c r="A416" s="14" t="s">
        <v>4</v>
      </c>
      <c r="B416" s="14"/>
      <c r="C416" s="49" t="str">
        <f>B13</f>
        <v>Facility 12</v>
      </c>
      <c r="D416" s="50"/>
      <c r="E416" s="24"/>
      <c r="F416" s="24"/>
      <c r="J416" s="36"/>
      <c r="K416" s="36"/>
      <c r="L416" s="36"/>
    </row>
    <row r="417" spans="1:12" hidden="1" x14ac:dyDescent="0.25">
      <c r="I417" s="26"/>
      <c r="J417" s="26"/>
      <c r="K417" s="26"/>
      <c r="L417" s="36"/>
    </row>
    <row r="418" spans="1:12" ht="18.75" hidden="1" x14ac:dyDescent="0.3">
      <c r="A418" s="9" t="s">
        <v>41</v>
      </c>
      <c r="B418" s="9"/>
      <c r="D418" s="2">
        <f>'Facility Detail'!$B$1053</f>
        <v>2013</v>
      </c>
      <c r="E418" s="2">
        <f>D418+1</f>
        <v>2014</v>
      </c>
      <c r="F418" s="2">
        <f>E418+1</f>
        <v>2015</v>
      </c>
      <c r="G418" s="26"/>
      <c r="H418" s="26"/>
      <c r="I418" s="25"/>
      <c r="J418" s="25"/>
      <c r="K418" s="25"/>
      <c r="L418" s="36"/>
    </row>
    <row r="419" spans="1:12" hidden="1" x14ac:dyDescent="0.25">
      <c r="B419" s="94" t="str">
        <f>"Total MWh Produced / Purchased from " &amp; C416</f>
        <v>Total MWh Produced / Purchased from Facility 12</v>
      </c>
      <c r="C419" s="88"/>
      <c r="D419" s="3"/>
      <c r="E419" s="4"/>
      <c r="F419" s="5"/>
      <c r="G419" s="25"/>
      <c r="H419" s="25"/>
      <c r="I419" s="25"/>
      <c r="J419" s="25"/>
      <c r="K419" s="25"/>
      <c r="L419" s="36"/>
    </row>
    <row r="420" spans="1:12" hidden="1" x14ac:dyDescent="0.25">
      <c r="B420" s="94" t="s">
        <v>45</v>
      </c>
      <c r="C420" s="88"/>
      <c r="D420" s="68"/>
      <c r="E420" s="69"/>
      <c r="F420" s="70"/>
      <c r="G420" s="25"/>
      <c r="H420" s="25"/>
      <c r="I420" s="25"/>
      <c r="J420" s="25"/>
      <c r="K420" s="25"/>
      <c r="L420" s="36"/>
    </row>
    <row r="421" spans="1:12" hidden="1" x14ac:dyDescent="0.25">
      <c r="B421" s="94" t="s">
        <v>40</v>
      </c>
      <c r="C421" s="88"/>
      <c r="D421" s="60"/>
      <c r="E421" s="61"/>
      <c r="F421" s="62"/>
      <c r="G421" s="25"/>
      <c r="H421" s="25"/>
      <c r="I421" s="25"/>
      <c r="J421" s="25"/>
      <c r="K421" s="25"/>
      <c r="L421" s="36"/>
    </row>
    <row r="422" spans="1:12" hidden="1" x14ac:dyDescent="0.25">
      <c r="B422" s="91" t="s">
        <v>42</v>
      </c>
      <c r="C422" s="92"/>
      <c r="D422" s="44">
        <f xml:space="preserve"> D419 * D420 * D421</f>
        <v>0</v>
      </c>
      <c r="E422" s="44">
        <f xml:space="preserve"> E419 * E420 * E421</f>
        <v>0</v>
      </c>
      <c r="F422" s="44">
        <f xml:space="preserve"> F419 * F420 * F421</f>
        <v>0</v>
      </c>
      <c r="G422" s="25"/>
      <c r="H422" s="25"/>
      <c r="I422" s="25"/>
      <c r="J422" s="25"/>
      <c r="K422" s="25"/>
      <c r="L422" s="36"/>
    </row>
    <row r="423" spans="1:12" hidden="1" x14ac:dyDescent="0.25">
      <c r="B423" s="24"/>
      <c r="C423" s="36"/>
      <c r="D423" s="43"/>
      <c r="E423" s="43"/>
      <c r="F423" s="43"/>
      <c r="G423" s="25"/>
      <c r="H423" s="25"/>
      <c r="I423" s="25"/>
      <c r="J423" s="25"/>
      <c r="K423" s="25"/>
      <c r="L423" s="36"/>
    </row>
    <row r="424" spans="1:12" ht="18.75" hidden="1" x14ac:dyDescent="0.3">
      <c r="A424" s="51" t="s">
        <v>139</v>
      </c>
      <c r="C424" s="36"/>
      <c r="D424" s="2">
        <f>'Facility Detail'!$B$1053</f>
        <v>2013</v>
      </c>
      <c r="E424" s="2">
        <f>D424+1</f>
        <v>2014</v>
      </c>
      <c r="F424" s="2">
        <f>E424+1</f>
        <v>2015</v>
      </c>
      <c r="G424" s="25"/>
      <c r="H424" s="25"/>
      <c r="I424" s="25"/>
      <c r="J424" s="25"/>
      <c r="K424" s="25"/>
      <c r="L424" s="36"/>
    </row>
    <row r="425" spans="1:12" hidden="1" x14ac:dyDescent="0.25">
      <c r="B425" s="94" t="s">
        <v>30</v>
      </c>
      <c r="C425" s="88"/>
      <c r="D425" s="63">
        <f>IF( $F13 = "Eligible", D422 * 'Facility Detail'!$B$1050, 0 )</f>
        <v>0</v>
      </c>
      <c r="E425" s="12">
        <f>IF( $F13 = "Eligible", E422 * 'Facility Detail'!$B$1050, 0 )</f>
        <v>0</v>
      </c>
      <c r="F425" s="13">
        <f>IF( $F13 = "Eligible", F422 * 'Facility Detail'!$B$1050, 0 )</f>
        <v>0</v>
      </c>
      <c r="G425" s="25"/>
      <c r="H425" s="25"/>
      <c r="I425" s="34"/>
      <c r="J425" s="34"/>
      <c r="K425" s="34"/>
      <c r="L425" s="36"/>
    </row>
    <row r="426" spans="1:12" hidden="1" x14ac:dyDescent="0.25">
      <c r="B426" s="94" t="s">
        <v>6</v>
      </c>
      <c r="C426" s="88"/>
      <c r="D426" s="64">
        <f>IF( $G13 = "Eligible", D422, 0 )</f>
        <v>0</v>
      </c>
      <c r="E426" s="65">
        <f>IF( $G13 = "Eligible", E422, 0 )</f>
        <v>0</v>
      </c>
      <c r="F426" s="66">
        <f>IF( $G13 = "Eligible", F422, 0 )</f>
        <v>0</v>
      </c>
      <c r="G426" s="25"/>
      <c r="H426" s="25"/>
      <c r="I426" s="34"/>
      <c r="J426" s="34"/>
      <c r="K426" s="34"/>
      <c r="L426" s="36"/>
    </row>
    <row r="427" spans="1:12" hidden="1" x14ac:dyDescent="0.25">
      <c r="B427" s="93" t="s">
        <v>141</v>
      </c>
      <c r="C427" s="92"/>
      <c r="D427" s="46">
        <f>SUM(D425:D426)</f>
        <v>0</v>
      </c>
      <c r="E427" s="47">
        <f>SUM(E425:E426)</f>
        <v>0</v>
      </c>
      <c r="F427" s="47">
        <f>SUM(F425:F426)</f>
        <v>0</v>
      </c>
      <c r="G427" s="25"/>
      <c r="H427" s="25"/>
      <c r="I427" s="36"/>
      <c r="J427" s="36"/>
      <c r="K427" s="36"/>
      <c r="L427" s="36"/>
    </row>
    <row r="428" spans="1:12" hidden="1" x14ac:dyDescent="0.25">
      <c r="B428" s="36"/>
      <c r="C428" s="36"/>
      <c r="D428" s="45"/>
      <c r="E428" s="37"/>
      <c r="F428" s="37"/>
      <c r="G428" s="25"/>
      <c r="H428" s="25"/>
      <c r="I428" s="36"/>
      <c r="J428" s="36"/>
      <c r="K428" s="36"/>
      <c r="L428" s="36"/>
    </row>
    <row r="429" spans="1:12" ht="18.75" hidden="1" x14ac:dyDescent="0.3">
      <c r="A429" s="48" t="s">
        <v>50</v>
      </c>
      <c r="C429" s="36"/>
      <c r="D429" s="2">
        <f>'Facility Detail'!$B$1053</f>
        <v>2013</v>
      </c>
      <c r="E429" s="2">
        <f>D429+1</f>
        <v>2014</v>
      </c>
      <c r="F429" s="2">
        <f>E429+1</f>
        <v>2015</v>
      </c>
      <c r="G429" s="25"/>
      <c r="H429" s="25"/>
      <c r="J429" s="36"/>
      <c r="K429" s="36"/>
      <c r="L429" s="36"/>
    </row>
    <row r="430" spans="1:12" hidden="1" x14ac:dyDescent="0.25">
      <c r="B430" s="94" t="s">
        <v>67</v>
      </c>
      <c r="C430" s="88"/>
      <c r="D430" s="106"/>
      <c r="E430" s="107"/>
      <c r="F430" s="108"/>
      <c r="G430" s="25"/>
      <c r="H430" s="25"/>
      <c r="J430" s="36"/>
      <c r="K430" s="36"/>
      <c r="L430" s="36"/>
    </row>
    <row r="431" spans="1:12" hidden="1" x14ac:dyDescent="0.25">
      <c r="B431" s="95" t="s">
        <v>43</v>
      </c>
      <c r="C431" s="96"/>
      <c r="D431" s="109"/>
      <c r="E431" s="110"/>
      <c r="F431" s="111"/>
      <c r="G431" s="25"/>
      <c r="H431" s="25"/>
      <c r="I431" s="26"/>
      <c r="J431" s="26"/>
      <c r="K431" s="26"/>
      <c r="L431" s="36"/>
    </row>
    <row r="432" spans="1:12" hidden="1" x14ac:dyDescent="0.25">
      <c r="B432" s="112" t="s">
        <v>109</v>
      </c>
      <c r="C432" s="105"/>
      <c r="D432" s="71"/>
      <c r="E432" s="72"/>
      <c r="F432" s="73"/>
      <c r="G432" s="25"/>
      <c r="H432" s="25"/>
      <c r="I432" s="26"/>
      <c r="J432" s="26"/>
      <c r="K432" s="26"/>
      <c r="L432" s="36"/>
    </row>
    <row r="433" spans="1:12" hidden="1" x14ac:dyDescent="0.25">
      <c r="B433" s="39" t="s">
        <v>110</v>
      </c>
      <c r="D433" s="7">
        <f>SUM(D430:D432)</f>
        <v>0</v>
      </c>
      <c r="E433" s="7">
        <f>SUM(E430:E432)</f>
        <v>0</v>
      </c>
      <c r="F433" s="7">
        <f>SUM(F430:F432)</f>
        <v>0</v>
      </c>
      <c r="G433" s="34"/>
      <c r="H433" s="34"/>
      <c r="I433" s="25"/>
      <c r="J433" s="25"/>
      <c r="K433" s="25"/>
      <c r="L433" s="36"/>
    </row>
    <row r="434" spans="1:12" hidden="1" x14ac:dyDescent="0.25">
      <c r="B434" s="6"/>
      <c r="D434" s="7"/>
      <c r="E434" s="7"/>
      <c r="F434" s="7"/>
      <c r="G434" s="34"/>
      <c r="H434" s="34"/>
      <c r="I434" s="25"/>
      <c r="J434" s="25"/>
      <c r="K434" s="25"/>
      <c r="L434" s="36"/>
    </row>
    <row r="435" spans="1:12" ht="18.75" hidden="1" x14ac:dyDescent="0.3">
      <c r="A435" s="9" t="s">
        <v>120</v>
      </c>
      <c r="D435" s="2">
        <f>'Facility Detail'!$B$1053</f>
        <v>2013</v>
      </c>
      <c r="E435" s="2">
        <f>D435+1</f>
        <v>2014</v>
      </c>
      <c r="F435" s="2">
        <f>E435+1</f>
        <v>2015</v>
      </c>
      <c r="G435" s="34"/>
      <c r="H435" s="34"/>
      <c r="I435" s="25"/>
      <c r="J435" s="25"/>
      <c r="K435" s="25"/>
      <c r="L435" s="36"/>
    </row>
    <row r="436" spans="1:12" hidden="1" x14ac:dyDescent="0.25">
      <c r="B436" s="94" t="str">
        <f xml:space="preserve"> 'Facility Detail'!$B$1053 &amp; " Surplus Applied to " &amp; ( 'Facility Detail'!$B$1053 + 1 )</f>
        <v>2013 Surplus Applied to 2014</v>
      </c>
      <c r="C436" s="88"/>
      <c r="D436" s="3"/>
      <c r="E436" s="74">
        <f>D436</f>
        <v>0</v>
      </c>
      <c r="F436" s="77"/>
      <c r="G436" s="34"/>
      <c r="H436" s="34"/>
      <c r="I436" s="25"/>
      <c r="J436" s="25"/>
      <c r="K436" s="25"/>
      <c r="L436" s="36"/>
    </row>
    <row r="437" spans="1:12" hidden="1" x14ac:dyDescent="0.25">
      <c r="B437" s="94" t="str">
        <f xml:space="preserve"> ( 'Facility Detail'!$B$1053 + 1 ) &amp; " Surplus Applied to " &amp; ( 'Facility Detail'!$B$1053 )</f>
        <v>2014 Surplus Applied to 2013</v>
      </c>
      <c r="C437" s="88"/>
      <c r="D437" s="59">
        <f>E437</f>
        <v>0</v>
      </c>
      <c r="E437" s="67"/>
      <c r="F437" s="78"/>
      <c r="G437" s="34"/>
      <c r="H437" s="34"/>
      <c r="I437" s="25"/>
      <c r="J437" s="25"/>
      <c r="K437" s="25"/>
      <c r="L437" s="36"/>
    </row>
    <row r="438" spans="1:12" hidden="1" x14ac:dyDescent="0.25">
      <c r="B438" s="94" t="str">
        <f xml:space="preserve"> ( 'Facility Detail'!$B$1053 + 1 ) &amp; " Surplus Applied to " &amp; ( 'Facility Detail'!$B$1053 + 2 )</f>
        <v>2014 Surplus Applied to 2015</v>
      </c>
      <c r="C438" s="88"/>
      <c r="D438" s="79"/>
      <c r="E438" s="10"/>
      <c r="F438" s="75">
        <f>E438</f>
        <v>0</v>
      </c>
      <c r="G438" s="34"/>
      <c r="H438" s="34"/>
      <c r="I438" s="25"/>
      <c r="J438" s="25"/>
      <c r="K438" s="25"/>
      <c r="L438" s="36"/>
    </row>
    <row r="439" spans="1:12" hidden="1" x14ac:dyDescent="0.25">
      <c r="B439" s="94" t="str">
        <f xml:space="preserve"> ( 'Facility Detail'!$B$1053 + 2 ) &amp; " Surplus Applied to " &amp; ( 'Facility Detail'!$B$1053 + 1 )</f>
        <v>2015 Surplus Applied to 2014</v>
      </c>
      <c r="C439" s="88"/>
      <c r="D439" s="80"/>
      <c r="E439" s="76">
        <f>F439</f>
        <v>0</v>
      </c>
      <c r="F439" s="58"/>
      <c r="G439" s="34"/>
      <c r="H439" s="34"/>
      <c r="I439" s="25"/>
      <c r="J439" s="25"/>
      <c r="K439" s="25"/>
      <c r="L439" s="36"/>
    </row>
    <row r="440" spans="1:12" hidden="1" x14ac:dyDescent="0.25">
      <c r="B440" s="39" t="s">
        <v>37</v>
      </c>
      <c r="D440" s="7">
        <f xml:space="preserve"> D437 - D436</f>
        <v>0</v>
      </c>
      <c r="E440" s="7">
        <f xml:space="preserve"> E436 + E439 - E438 - E437</f>
        <v>0</v>
      </c>
      <c r="F440" s="7">
        <f>F438 - F439</f>
        <v>0</v>
      </c>
      <c r="G440" s="34"/>
      <c r="H440" s="34"/>
      <c r="I440" s="25"/>
      <c r="J440" s="25"/>
      <c r="K440" s="25"/>
      <c r="L440" s="36"/>
    </row>
    <row r="441" spans="1:12" hidden="1" x14ac:dyDescent="0.25">
      <c r="B441" s="6"/>
      <c r="D441" s="7"/>
      <c r="E441" s="7"/>
      <c r="F441" s="7"/>
      <c r="G441" s="34"/>
      <c r="H441" s="34"/>
      <c r="I441" s="25"/>
      <c r="J441" s="25"/>
      <c r="K441" s="25"/>
      <c r="L441" s="36"/>
    </row>
    <row r="442" spans="1:12" hidden="1" x14ac:dyDescent="0.25">
      <c r="B442" s="91" t="s">
        <v>32</v>
      </c>
      <c r="C442" s="88"/>
      <c r="D442" s="121"/>
      <c r="E442" s="122"/>
      <c r="F442" s="123"/>
      <c r="G442" s="34"/>
      <c r="H442" s="34"/>
      <c r="I442" s="25"/>
      <c r="J442" s="25"/>
      <c r="K442" s="25"/>
      <c r="L442" s="36"/>
    </row>
    <row r="443" spans="1:12" hidden="1" x14ac:dyDescent="0.25">
      <c r="B443" s="6"/>
      <c r="D443" s="7"/>
      <c r="E443" s="7"/>
      <c r="F443" s="7"/>
      <c r="G443" s="34"/>
      <c r="H443" s="34"/>
      <c r="I443" s="25"/>
      <c r="J443" s="25"/>
      <c r="K443" s="25"/>
      <c r="L443" s="36"/>
    </row>
    <row r="444" spans="1:12" ht="18.75" hidden="1" x14ac:dyDescent="0.3">
      <c r="A444" s="48" t="s">
        <v>46</v>
      </c>
      <c r="C444" s="88"/>
      <c r="D444" s="52">
        <f xml:space="preserve"> D422 + D427 - D433 + D440 + D442</f>
        <v>0</v>
      </c>
      <c r="E444" s="53">
        <f xml:space="preserve"> E422 + E427 - E433 + E440 + E442</f>
        <v>0</v>
      </c>
      <c r="F444" s="54">
        <f xml:space="preserve"> F422 + F427 - F433 + F440 + F442</f>
        <v>0</v>
      </c>
      <c r="G444" s="34"/>
      <c r="H444" s="34"/>
      <c r="I444" s="25"/>
      <c r="J444" s="25"/>
      <c r="K444" s="25"/>
      <c r="L444" s="36"/>
    </row>
    <row r="445" spans="1:12" hidden="1" x14ac:dyDescent="0.25">
      <c r="B445" s="6"/>
      <c r="D445" s="7"/>
      <c r="E445" s="7"/>
      <c r="F445" s="7"/>
      <c r="G445" s="34"/>
      <c r="H445" s="34"/>
      <c r="I445" s="25"/>
      <c r="J445" s="25"/>
      <c r="K445" s="25"/>
      <c r="L445" s="36"/>
    </row>
    <row r="446" spans="1:12" ht="15.75" hidden="1" thickBot="1" x14ac:dyDescent="0.3">
      <c r="I446" s="34"/>
      <c r="J446" s="34"/>
      <c r="K446" s="34"/>
      <c r="L446" s="36"/>
    </row>
    <row r="447" spans="1:12" hidden="1" x14ac:dyDescent="0.25">
      <c r="A447" s="8"/>
      <c r="B447" s="8"/>
      <c r="C447" s="8"/>
      <c r="D447" s="8"/>
      <c r="E447" s="8"/>
      <c r="F447" s="8"/>
      <c r="G447" s="8"/>
      <c r="H447" s="8"/>
      <c r="I447" s="34"/>
      <c r="J447" s="34"/>
      <c r="K447" s="34"/>
      <c r="L447" s="36"/>
    </row>
    <row r="448" spans="1:12" hidden="1" x14ac:dyDescent="0.25"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</row>
    <row r="449" spans="1:12" ht="21" hidden="1" x14ac:dyDescent="0.35">
      <c r="A449" s="14" t="s">
        <v>4</v>
      </c>
      <c r="B449" s="14"/>
      <c r="C449" s="49" t="str">
        <f>B14</f>
        <v>Facility 13</v>
      </c>
      <c r="D449" s="50"/>
      <c r="E449" s="24"/>
      <c r="F449" s="24"/>
      <c r="I449" s="36"/>
      <c r="J449" s="36"/>
      <c r="K449" s="36"/>
      <c r="L449" s="36"/>
    </row>
    <row r="450" spans="1:12" hidden="1" x14ac:dyDescent="0.25">
      <c r="J450" s="36"/>
      <c r="K450" s="36"/>
      <c r="L450" s="36"/>
    </row>
    <row r="451" spans="1:12" ht="18.75" hidden="1" x14ac:dyDescent="0.3">
      <c r="A451" s="9" t="s">
        <v>41</v>
      </c>
      <c r="B451" s="9"/>
      <c r="D451" s="2">
        <f>'Facility Detail'!$B$1053</f>
        <v>2013</v>
      </c>
      <c r="E451" s="2">
        <f>D451+1</f>
        <v>2014</v>
      </c>
      <c r="F451" s="2">
        <f>E451+1</f>
        <v>2015</v>
      </c>
      <c r="G451" s="26"/>
      <c r="H451" s="26"/>
      <c r="I451" s="26"/>
      <c r="J451" s="26"/>
      <c r="K451" s="26"/>
      <c r="L451" s="36"/>
    </row>
    <row r="452" spans="1:12" hidden="1" x14ac:dyDescent="0.25">
      <c r="B452" s="94" t="str">
        <f>"Total MWh Produced / Purchased from " &amp; C449</f>
        <v>Total MWh Produced / Purchased from Facility 13</v>
      </c>
      <c r="C452" s="88"/>
      <c r="D452" s="3"/>
      <c r="E452" s="4"/>
      <c r="F452" s="5"/>
      <c r="G452" s="25"/>
      <c r="H452" s="25"/>
      <c r="I452" s="25"/>
      <c r="J452" s="25"/>
      <c r="K452" s="25"/>
      <c r="L452" s="36"/>
    </row>
    <row r="453" spans="1:12" hidden="1" x14ac:dyDescent="0.25">
      <c r="B453" s="94" t="s">
        <v>45</v>
      </c>
      <c r="C453" s="88"/>
      <c r="D453" s="68"/>
      <c r="E453" s="69"/>
      <c r="F453" s="70"/>
      <c r="G453" s="25"/>
      <c r="H453" s="25"/>
      <c r="I453" s="25"/>
      <c r="J453" s="25"/>
      <c r="K453" s="25"/>
      <c r="L453" s="36"/>
    </row>
    <row r="454" spans="1:12" hidden="1" x14ac:dyDescent="0.25">
      <c r="B454" s="94" t="s">
        <v>40</v>
      </c>
      <c r="C454" s="88"/>
      <c r="D454" s="60"/>
      <c r="E454" s="61"/>
      <c r="F454" s="62"/>
      <c r="G454" s="25"/>
      <c r="H454" s="25"/>
      <c r="I454" s="25"/>
      <c r="J454" s="25"/>
      <c r="K454" s="25"/>
      <c r="L454" s="36"/>
    </row>
    <row r="455" spans="1:12" hidden="1" x14ac:dyDescent="0.25">
      <c r="B455" s="91" t="s">
        <v>42</v>
      </c>
      <c r="C455" s="92"/>
      <c r="D455" s="44">
        <f xml:space="preserve"> D452 * D453 * D454</f>
        <v>0</v>
      </c>
      <c r="E455" s="44">
        <f xml:space="preserve"> E452 * E453 * E454</f>
        <v>0</v>
      </c>
      <c r="F455" s="44">
        <f xml:space="preserve"> F452 * F453 * F454</f>
        <v>0</v>
      </c>
      <c r="G455" s="25"/>
      <c r="H455" s="25"/>
      <c r="I455" s="25"/>
      <c r="J455" s="25"/>
      <c r="K455" s="25"/>
      <c r="L455" s="36"/>
    </row>
    <row r="456" spans="1:12" hidden="1" x14ac:dyDescent="0.25">
      <c r="B456" s="24"/>
      <c r="C456" s="36"/>
      <c r="D456" s="43"/>
      <c r="E456" s="43"/>
      <c r="F456" s="43"/>
      <c r="G456" s="25"/>
      <c r="H456" s="25"/>
      <c r="I456" s="25"/>
      <c r="J456" s="25"/>
      <c r="K456" s="25"/>
      <c r="L456" s="36"/>
    </row>
    <row r="457" spans="1:12" ht="18.75" hidden="1" x14ac:dyDescent="0.3">
      <c r="A457" s="51" t="s">
        <v>139</v>
      </c>
      <c r="C457" s="36"/>
      <c r="D457" s="2">
        <f>'Facility Detail'!$B$1053</f>
        <v>2013</v>
      </c>
      <c r="E457" s="2">
        <f>D457+1</f>
        <v>2014</v>
      </c>
      <c r="F457" s="2">
        <f>E457+1</f>
        <v>2015</v>
      </c>
      <c r="G457" s="25"/>
      <c r="H457" s="25"/>
      <c r="I457" s="25"/>
      <c r="J457" s="25"/>
      <c r="K457" s="25"/>
      <c r="L457" s="36"/>
    </row>
    <row r="458" spans="1:12" hidden="1" x14ac:dyDescent="0.25">
      <c r="B458" s="94" t="s">
        <v>30</v>
      </c>
      <c r="C458" s="88"/>
      <c r="D458" s="63">
        <f>IF( $F14 = "Eligible", D455 * 'Facility Detail'!$B$1050, 0 )</f>
        <v>0</v>
      </c>
      <c r="E458" s="12">
        <f>IF( $F14 = "Eligible", E455 * 'Facility Detail'!$B$1050, 0 )</f>
        <v>0</v>
      </c>
      <c r="F458" s="13">
        <f>IF( $F14 = "Eligible", F455 * 'Facility Detail'!$B$1050, 0 )</f>
        <v>0</v>
      </c>
      <c r="G458" s="25"/>
      <c r="H458" s="25"/>
      <c r="I458" s="25"/>
      <c r="J458" s="25"/>
      <c r="K458" s="25"/>
      <c r="L458" s="36"/>
    </row>
    <row r="459" spans="1:12" hidden="1" x14ac:dyDescent="0.25">
      <c r="B459" s="94" t="s">
        <v>6</v>
      </c>
      <c r="C459" s="88"/>
      <c r="D459" s="64">
        <f>IF( $G14 = "Eligible", D455, 0 )</f>
        <v>0</v>
      </c>
      <c r="E459" s="65">
        <f>IF( $G14 = "Eligible", E455, 0 )</f>
        <v>0</v>
      </c>
      <c r="F459" s="66">
        <f>IF( $G14 = "Eligible", F455, 0 )</f>
        <v>0</v>
      </c>
      <c r="G459" s="25"/>
      <c r="H459" s="25"/>
      <c r="I459" s="34"/>
      <c r="J459" s="34"/>
      <c r="K459" s="34"/>
      <c r="L459" s="36"/>
    </row>
    <row r="460" spans="1:12" hidden="1" x14ac:dyDescent="0.25">
      <c r="B460" s="93" t="s">
        <v>141</v>
      </c>
      <c r="C460" s="92"/>
      <c r="D460" s="46">
        <f>SUM(D458:D459)</f>
        <v>0</v>
      </c>
      <c r="E460" s="47">
        <f>SUM(E458:E459)</f>
        <v>0</v>
      </c>
      <c r="F460" s="47">
        <f>SUM(F458:F459)</f>
        <v>0</v>
      </c>
      <c r="G460" s="25"/>
      <c r="H460" s="25"/>
      <c r="I460" s="34"/>
      <c r="J460" s="34"/>
      <c r="K460" s="34"/>
      <c r="L460" s="36"/>
    </row>
    <row r="461" spans="1:12" hidden="1" x14ac:dyDescent="0.25">
      <c r="B461" s="36"/>
      <c r="C461" s="36"/>
      <c r="D461" s="45"/>
      <c r="E461" s="37"/>
      <c r="F461" s="37"/>
      <c r="G461" s="25"/>
      <c r="H461" s="25"/>
      <c r="I461" s="34"/>
      <c r="J461" s="34"/>
      <c r="K461" s="34"/>
      <c r="L461" s="36"/>
    </row>
    <row r="462" spans="1:12" ht="18.75" hidden="1" x14ac:dyDescent="0.3">
      <c r="A462" s="48" t="s">
        <v>50</v>
      </c>
      <c r="C462" s="36"/>
      <c r="D462" s="2">
        <f>'Facility Detail'!$B$1053</f>
        <v>2013</v>
      </c>
      <c r="E462" s="2">
        <f>D462+1</f>
        <v>2014</v>
      </c>
      <c r="F462" s="2">
        <f>E462+1</f>
        <v>2015</v>
      </c>
      <c r="G462" s="25"/>
      <c r="H462" s="25"/>
      <c r="I462" s="36"/>
      <c r="J462" s="36"/>
      <c r="K462" s="36"/>
      <c r="L462" s="36"/>
    </row>
    <row r="463" spans="1:12" hidden="1" x14ac:dyDescent="0.25">
      <c r="B463" s="94" t="s">
        <v>67</v>
      </c>
      <c r="C463" s="88"/>
      <c r="D463" s="106"/>
      <c r="E463" s="107"/>
      <c r="F463" s="108"/>
      <c r="G463" s="25"/>
      <c r="H463" s="25"/>
      <c r="I463" s="36"/>
      <c r="J463" s="36"/>
      <c r="K463" s="36"/>
      <c r="L463" s="36"/>
    </row>
    <row r="464" spans="1:12" hidden="1" x14ac:dyDescent="0.25">
      <c r="B464" s="95" t="s">
        <v>43</v>
      </c>
      <c r="C464" s="96"/>
      <c r="D464" s="109"/>
      <c r="E464" s="110"/>
      <c r="F464" s="111"/>
      <c r="G464" s="25"/>
      <c r="H464" s="25"/>
      <c r="J464" s="36"/>
      <c r="K464" s="36"/>
      <c r="L464" s="36"/>
    </row>
    <row r="465" spans="1:12" hidden="1" x14ac:dyDescent="0.25">
      <c r="B465" s="112" t="s">
        <v>109</v>
      </c>
      <c r="C465" s="105"/>
      <c r="D465" s="71"/>
      <c r="E465" s="72"/>
      <c r="F465" s="73"/>
      <c r="G465" s="25"/>
      <c r="H465" s="25"/>
      <c r="J465" s="36"/>
      <c r="K465" s="36"/>
      <c r="L465" s="36"/>
    </row>
    <row r="466" spans="1:12" hidden="1" x14ac:dyDescent="0.25">
      <c r="B466" s="39" t="s">
        <v>110</v>
      </c>
      <c r="D466" s="7">
        <f>SUM(D463:D465)</f>
        <v>0</v>
      </c>
      <c r="E466" s="7">
        <f>SUM(E463:E465)</f>
        <v>0</v>
      </c>
      <c r="F466" s="7">
        <f>SUM(F463:F465)</f>
        <v>0</v>
      </c>
      <c r="G466" s="34"/>
      <c r="H466" s="34"/>
      <c r="J466" s="36"/>
      <c r="K466" s="36"/>
      <c r="L466" s="36"/>
    </row>
    <row r="467" spans="1:12" hidden="1" x14ac:dyDescent="0.25">
      <c r="B467" s="6"/>
      <c r="D467" s="7"/>
      <c r="E467" s="7"/>
      <c r="F467" s="7"/>
      <c r="G467" s="34"/>
      <c r="H467" s="34"/>
      <c r="I467" s="26"/>
      <c r="J467" s="26"/>
      <c r="K467" s="26"/>
      <c r="L467" s="36"/>
    </row>
    <row r="468" spans="1:12" ht="18.75" hidden="1" x14ac:dyDescent="0.3">
      <c r="A468" s="9" t="s">
        <v>120</v>
      </c>
      <c r="D468" s="2">
        <f>'Facility Detail'!$B$1053</f>
        <v>2013</v>
      </c>
      <c r="E468" s="2">
        <f>D468+1</f>
        <v>2014</v>
      </c>
      <c r="F468" s="2">
        <f>E468+1</f>
        <v>2015</v>
      </c>
      <c r="G468" s="34"/>
      <c r="H468" s="34"/>
      <c r="I468" s="26"/>
      <c r="J468" s="26"/>
      <c r="K468" s="26"/>
      <c r="L468" s="36"/>
    </row>
    <row r="469" spans="1:12" hidden="1" x14ac:dyDescent="0.25">
      <c r="B469" s="94" t="str">
        <f xml:space="preserve"> 'Facility Detail'!$B$1053 &amp; " Surplus Applied to " &amp; ( 'Facility Detail'!$B$1053 + 1 )</f>
        <v>2013 Surplus Applied to 2014</v>
      </c>
      <c r="C469" s="88"/>
      <c r="D469" s="3"/>
      <c r="E469" s="74">
        <f>D469</f>
        <v>0</v>
      </c>
      <c r="F469" s="77"/>
      <c r="G469" s="34"/>
      <c r="H469" s="34"/>
      <c r="I469" s="26"/>
      <c r="J469" s="26"/>
      <c r="K469" s="26"/>
      <c r="L469" s="36"/>
    </row>
    <row r="470" spans="1:12" hidden="1" x14ac:dyDescent="0.25">
      <c r="B470" s="94" t="str">
        <f xml:space="preserve"> ( 'Facility Detail'!$B$1053 + 1 ) &amp; " Surplus Applied to " &amp; ( 'Facility Detail'!$B$1053 )</f>
        <v>2014 Surplus Applied to 2013</v>
      </c>
      <c r="C470" s="88"/>
      <c r="D470" s="59">
        <f>E470</f>
        <v>0</v>
      </c>
      <c r="E470" s="67"/>
      <c r="F470" s="78"/>
      <c r="G470" s="34"/>
      <c r="H470" s="34"/>
      <c r="I470" s="26"/>
      <c r="J470" s="26"/>
      <c r="K470" s="26"/>
      <c r="L470" s="36"/>
    </row>
    <row r="471" spans="1:12" hidden="1" x14ac:dyDescent="0.25">
      <c r="B471" s="94" t="str">
        <f xml:space="preserve"> ( 'Facility Detail'!$B$1053 + 1 ) &amp; " Surplus Applied to " &amp; ( 'Facility Detail'!$B$1053 + 2 )</f>
        <v>2014 Surplus Applied to 2015</v>
      </c>
      <c r="C471" s="88"/>
      <c r="D471" s="79"/>
      <c r="E471" s="10"/>
      <c r="F471" s="75">
        <f>E471</f>
        <v>0</v>
      </c>
      <c r="G471" s="34"/>
      <c r="H471" s="34"/>
      <c r="I471" s="26"/>
      <c r="J471" s="26"/>
      <c r="K471" s="26"/>
      <c r="L471" s="36"/>
    </row>
    <row r="472" spans="1:12" hidden="1" x14ac:dyDescent="0.25">
      <c r="B472" s="94" t="str">
        <f xml:space="preserve"> ( 'Facility Detail'!$B$1053 + 2 ) &amp; " Surplus Applied to " &amp; ( 'Facility Detail'!$B$1053 + 1 )</f>
        <v>2015 Surplus Applied to 2014</v>
      </c>
      <c r="C472" s="88"/>
      <c r="D472" s="80"/>
      <c r="E472" s="76">
        <f>F472</f>
        <v>0</v>
      </c>
      <c r="F472" s="58"/>
      <c r="G472" s="34"/>
      <c r="H472" s="34"/>
      <c r="I472" s="26"/>
      <c r="J472" s="26"/>
      <c r="K472" s="26"/>
      <c r="L472" s="36"/>
    </row>
    <row r="473" spans="1:12" hidden="1" x14ac:dyDescent="0.25">
      <c r="B473" s="39" t="s">
        <v>37</v>
      </c>
      <c r="D473" s="7">
        <f xml:space="preserve"> D470 - D469</f>
        <v>0</v>
      </c>
      <c r="E473" s="7">
        <f xml:space="preserve"> E469 + E472 - E471 - E470</f>
        <v>0</v>
      </c>
      <c r="F473" s="7">
        <f>F471 - F472</f>
        <v>0</v>
      </c>
      <c r="G473" s="34"/>
      <c r="H473" s="34"/>
      <c r="I473" s="26"/>
      <c r="J473" s="26"/>
      <c r="K473" s="26"/>
      <c r="L473" s="36"/>
    </row>
    <row r="474" spans="1:12" hidden="1" x14ac:dyDescent="0.25">
      <c r="B474" s="6"/>
      <c r="D474" s="7"/>
      <c r="E474" s="7"/>
      <c r="F474" s="7"/>
      <c r="G474" s="34"/>
      <c r="H474" s="34"/>
      <c r="I474" s="26"/>
      <c r="J474" s="26"/>
      <c r="K474" s="26"/>
      <c r="L474" s="36"/>
    </row>
    <row r="475" spans="1:12" hidden="1" x14ac:dyDescent="0.25">
      <c r="B475" s="91" t="s">
        <v>32</v>
      </c>
      <c r="C475" s="88"/>
      <c r="D475" s="121"/>
      <c r="E475" s="122"/>
      <c r="F475" s="123"/>
      <c r="G475" s="34"/>
      <c r="H475" s="34"/>
      <c r="I475" s="26"/>
      <c r="J475" s="26"/>
      <c r="K475" s="26"/>
      <c r="L475" s="36"/>
    </row>
    <row r="476" spans="1:12" hidden="1" x14ac:dyDescent="0.25">
      <c r="B476" s="6"/>
      <c r="D476" s="7"/>
      <c r="E476" s="7"/>
      <c r="F476" s="7"/>
      <c r="G476" s="34"/>
      <c r="H476" s="34"/>
      <c r="I476" s="26"/>
      <c r="J476" s="26"/>
      <c r="K476" s="26"/>
      <c r="L476" s="36"/>
    </row>
    <row r="477" spans="1:12" ht="18.75" hidden="1" x14ac:dyDescent="0.3">
      <c r="A477" s="48" t="s">
        <v>46</v>
      </c>
      <c r="C477" s="88"/>
      <c r="D477" s="52">
        <f xml:space="preserve"> D455 + D460 - D466 + D473 + D475</f>
        <v>0</v>
      </c>
      <c r="E477" s="53">
        <f xml:space="preserve"> E455 + E460 - E466 + E473 + E475</f>
        <v>0</v>
      </c>
      <c r="F477" s="54">
        <f xml:space="preserve"> F455 + F460 - F466 + F473 + F475</f>
        <v>0</v>
      </c>
      <c r="G477" s="34"/>
      <c r="H477" s="34"/>
      <c r="I477" s="25"/>
      <c r="J477" s="25"/>
      <c r="K477" s="25"/>
      <c r="L477" s="36"/>
    </row>
    <row r="478" spans="1:12" hidden="1" x14ac:dyDescent="0.25">
      <c r="B478" s="6"/>
      <c r="D478" s="7"/>
      <c r="E478" s="7"/>
      <c r="F478" s="7"/>
      <c r="G478" s="34"/>
      <c r="H478" s="34"/>
      <c r="I478" s="25"/>
      <c r="J478" s="25"/>
      <c r="K478" s="25"/>
      <c r="L478" s="36"/>
    </row>
    <row r="479" spans="1:12" ht="15.75" hidden="1" thickBot="1" x14ac:dyDescent="0.3">
      <c r="I479" s="25"/>
      <c r="J479" s="25"/>
      <c r="K479" s="25"/>
      <c r="L479" s="36"/>
    </row>
    <row r="480" spans="1:12" hidden="1" x14ac:dyDescent="0.25">
      <c r="A480" s="8"/>
      <c r="B480" s="8"/>
      <c r="C480" s="8"/>
      <c r="D480" s="8"/>
      <c r="E480" s="8"/>
      <c r="F480" s="8"/>
      <c r="G480" s="8"/>
      <c r="H480" s="8"/>
      <c r="I480" s="25"/>
      <c r="J480" s="25"/>
      <c r="K480" s="25"/>
      <c r="L480" s="36"/>
    </row>
    <row r="481" spans="1:12" hidden="1" x14ac:dyDescent="0.25">
      <c r="B481" s="36"/>
      <c r="C481" s="36"/>
      <c r="D481" s="36"/>
      <c r="E481" s="36"/>
      <c r="F481" s="36"/>
      <c r="G481" s="36"/>
      <c r="H481" s="36"/>
      <c r="I481" s="34"/>
      <c r="J481" s="34"/>
      <c r="K481" s="34"/>
      <c r="L481" s="36"/>
    </row>
    <row r="482" spans="1:12" ht="21" hidden="1" x14ac:dyDescent="0.35">
      <c r="A482" s="14" t="s">
        <v>4</v>
      </c>
      <c r="B482" s="14"/>
      <c r="C482" s="49" t="str">
        <f>B15</f>
        <v>Facility 14</v>
      </c>
      <c r="D482" s="50"/>
      <c r="E482" s="24"/>
      <c r="F482" s="24"/>
      <c r="I482" s="34"/>
      <c r="J482" s="34"/>
      <c r="K482" s="34"/>
      <c r="L482" s="36"/>
    </row>
    <row r="483" spans="1:12" hidden="1" x14ac:dyDescent="0.25">
      <c r="I483" s="34"/>
      <c r="J483" s="34"/>
      <c r="K483" s="34"/>
      <c r="L483" s="36"/>
    </row>
    <row r="484" spans="1:12" ht="18.75" hidden="1" x14ac:dyDescent="0.3">
      <c r="A484" s="9" t="s">
        <v>41</v>
      </c>
      <c r="B484" s="9"/>
      <c r="D484" s="2">
        <f>'Facility Detail'!$B$1053</f>
        <v>2013</v>
      </c>
      <c r="E484" s="2">
        <f>D484+1</f>
        <v>2014</v>
      </c>
      <c r="F484" s="2">
        <f>E484+1</f>
        <v>2015</v>
      </c>
      <c r="G484" s="26"/>
      <c r="H484" s="26"/>
      <c r="I484" s="36"/>
      <c r="J484" s="36"/>
      <c r="K484" s="36"/>
      <c r="L484" s="36"/>
    </row>
    <row r="485" spans="1:12" hidden="1" x14ac:dyDescent="0.25">
      <c r="B485" s="94" t="str">
        <f>"Total MWh Produced / Purchased from " &amp; C482</f>
        <v>Total MWh Produced / Purchased from Facility 14</v>
      </c>
      <c r="C485" s="88"/>
      <c r="D485" s="3"/>
      <c r="E485" s="4"/>
      <c r="F485" s="5"/>
      <c r="G485" s="25"/>
      <c r="H485" s="25"/>
      <c r="J485" s="36"/>
      <c r="K485" s="36"/>
      <c r="L485" s="36"/>
    </row>
    <row r="486" spans="1:12" hidden="1" x14ac:dyDescent="0.25">
      <c r="B486" s="94" t="s">
        <v>45</v>
      </c>
      <c r="C486" s="88"/>
      <c r="D486" s="68"/>
      <c r="E486" s="69"/>
      <c r="F486" s="70"/>
      <c r="G486" s="25"/>
      <c r="H486" s="25"/>
      <c r="J486" s="36"/>
      <c r="K486" s="36"/>
      <c r="L486" s="36"/>
    </row>
    <row r="487" spans="1:12" hidden="1" x14ac:dyDescent="0.25">
      <c r="B487" s="94" t="s">
        <v>40</v>
      </c>
      <c r="C487" s="88"/>
      <c r="D487" s="60"/>
      <c r="E487" s="61"/>
      <c r="F487" s="62"/>
      <c r="G487" s="25"/>
      <c r="H487" s="25"/>
      <c r="J487" s="36"/>
      <c r="K487" s="36"/>
      <c r="L487" s="36"/>
    </row>
    <row r="488" spans="1:12" hidden="1" x14ac:dyDescent="0.25">
      <c r="B488" s="91" t="s">
        <v>42</v>
      </c>
      <c r="C488" s="92"/>
      <c r="D488" s="44">
        <f xml:space="preserve"> D485 * D486 * D487</f>
        <v>0</v>
      </c>
      <c r="E488" s="44">
        <f xml:space="preserve"> E485 * E486 * E487</f>
        <v>0</v>
      </c>
      <c r="F488" s="44">
        <f xml:space="preserve"> F485 * F486 * F487</f>
        <v>0</v>
      </c>
      <c r="G488" s="25"/>
      <c r="H488" s="25"/>
      <c r="I488" s="26"/>
      <c r="J488" s="26"/>
      <c r="K488" s="26"/>
      <c r="L488" s="36"/>
    </row>
    <row r="489" spans="1:12" hidden="1" x14ac:dyDescent="0.25">
      <c r="B489" s="24"/>
      <c r="C489" s="36"/>
      <c r="D489" s="43"/>
      <c r="E489" s="43"/>
      <c r="F489" s="43"/>
      <c r="G489" s="25"/>
      <c r="H489" s="25"/>
      <c r="I489" s="25"/>
      <c r="J489" s="25"/>
      <c r="K489" s="25"/>
      <c r="L489" s="36"/>
    </row>
    <row r="490" spans="1:12" ht="18.75" hidden="1" x14ac:dyDescent="0.3">
      <c r="A490" s="51" t="s">
        <v>139</v>
      </c>
      <c r="C490" s="36"/>
      <c r="D490" s="2">
        <f>'Facility Detail'!$B$1053</f>
        <v>2013</v>
      </c>
      <c r="E490" s="2">
        <f>D490+1</f>
        <v>2014</v>
      </c>
      <c r="F490" s="2">
        <f>E490+1</f>
        <v>2015</v>
      </c>
      <c r="G490" s="25"/>
      <c r="H490" s="25"/>
      <c r="I490" s="25"/>
      <c r="J490" s="25"/>
      <c r="K490" s="25"/>
      <c r="L490" s="36"/>
    </row>
    <row r="491" spans="1:12" hidden="1" x14ac:dyDescent="0.25">
      <c r="B491" s="94" t="s">
        <v>30</v>
      </c>
      <c r="C491" s="88"/>
      <c r="D491" s="63">
        <f>IF( $F15 = "Eligible", D488 * 'Facility Detail'!$B$1050, 0 )</f>
        <v>0</v>
      </c>
      <c r="E491" s="12">
        <f>IF( $F15 = "Eligible", E488 * 'Facility Detail'!$B$1050, 0 )</f>
        <v>0</v>
      </c>
      <c r="F491" s="13">
        <f>IF( $F15 = "Eligible", F488 * 'Facility Detail'!$B$1050, 0 )</f>
        <v>0</v>
      </c>
      <c r="G491" s="25"/>
      <c r="H491" s="25"/>
      <c r="I491" s="25"/>
      <c r="J491" s="25"/>
      <c r="K491" s="25"/>
      <c r="L491" s="36"/>
    </row>
    <row r="492" spans="1:12" hidden="1" x14ac:dyDescent="0.25">
      <c r="B492" s="94" t="s">
        <v>6</v>
      </c>
      <c r="C492" s="88"/>
      <c r="D492" s="64">
        <f>IF( $G15 = "Eligible", D488, 0 )</f>
        <v>0</v>
      </c>
      <c r="E492" s="65">
        <f>IF( $G15 = "Eligible", E488, 0 )</f>
        <v>0</v>
      </c>
      <c r="F492" s="66">
        <f>IF( $G15 = "Eligible", F488, 0 )</f>
        <v>0</v>
      </c>
      <c r="G492" s="25"/>
      <c r="H492" s="25"/>
      <c r="I492" s="25"/>
      <c r="J492" s="25"/>
      <c r="K492" s="25"/>
      <c r="L492" s="36"/>
    </row>
    <row r="493" spans="1:12" hidden="1" x14ac:dyDescent="0.25">
      <c r="B493" s="93" t="s">
        <v>141</v>
      </c>
      <c r="C493" s="92"/>
      <c r="D493" s="46">
        <f>SUM(D491:D492)</f>
        <v>0</v>
      </c>
      <c r="E493" s="47">
        <f>SUM(E491:E492)</f>
        <v>0</v>
      </c>
      <c r="F493" s="47">
        <f>SUM(F491:F492)</f>
        <v>0</v>
      </c>
      <c r="G493" s="25"/>
      <c r="H493" s="25"/>
      <c r="I493" s="25"/>
      <c r="J493" s="25"/>
      <c r="K493" s="25"/>
      <c r="L493" s="36"/>
    </row>
    <row r="494" spans="1:12" hidden="1" x14ac:dyDescent="0.25">
      <c r="B494" s="36"/>
      <c r="C494" s="36"/>
      <c r="D494" s="45"/>
      <c r="E494" s="37"/>
      <c r="F494" s="37"/>
      <c r="G494" s="25"/>
      <c r="H494" s="25"/>
      <c r="I494" s="25"/>
      <c r="J494" s="25"/>
      <c r="K494" s="25"/>
      <c r="L494" s="36"/>
    </row>
    <row r="495" spans="1:12" ht="18.75" hidden="1" x14ac:dyDescent="0.3">
      <c r="A495" s="48" t="s">
        <v>50</v>
      </c>
      <c r="C495" s="36"/>
      <c r="D495" s="2">
        <f>'Facility Detail'!$B$1053</f>
        <v>2013</v>
      </c>
      <c r="E495" s="2">
        <f>D495+1</f>
        <v>2014</v>
      </c>
      <c r="F495" s="2">
        <f>E495+1</f>
        <v>2015</v>
      </c>
      <c r="G495" s="25"/>
      <c r="H495" s="25"/>
      <c r="I495" s="34"/>
      <c r="J495" s="34"/>
      <c r="K495" s="34"/>
      <c r="L495" s="36"/>
    </row>
    <row r="496" spans="1:12" hidden="1" x14ac:dyDescent="0.25">
      <c r="B496" s="94" t="s">
        <v>67</v>
      </c>
      <c r="C496" s="88"/>
      <c r="D496" s="106"/>
      <c r="E496" s="107"/>
      <c r="F496" s="108"/>
      <c r="G496" s="25"/>
      <c r="H496" s="25"/>
      <c r="I496" s="34"/>
      <c r="J496" s="34"/>
      <c r="K496" s="34"/>
      <c r="L496" s="36"/>
    </row>
    <row r="497" spans="1:12" hidden="1" x14ac:dyDescent="0.25">
      <c r="B497" s="95" t="s">
        <v>43</v>
      </c>
      <c r="C497" s="96"/>
      <c r="D497" s="109"/>
      <c r="E497" s="110"/>
      <c r="F497" s="111"/>
      <c r="G497" s="25"/>
      <c r="H497" s="25"/>
      <c r="I497" s="34"/>
      <c r="J497" s="34"/>
      <c r="K497" s="34"/>
      <c r="L497" s="36"/>
    </row>
    <row r="498" spans="1:12" hidden="1" x14ac:dyDescent="0.25">
      <c r="B498" s="112" t="s">
        <v>109</v>
      </c>
      <c r="C498" s="105"/>
      <c r="D498" s="71"/>
      <c r="E498" s="72"/>
      <c r="F498" s="73"/>
      <c r="G498" s="25"/>
      <c r="H498" s="25"/>
      <c r="I498" s="34"/>
      <c r="J498" s="34"/>
      <c r="K498" s="34"/>
      <c r="L498" s="36"/>
    </row>
    <row r="499" spans="1:12" hidden="1" x14ac:dyDescent="0.25">
      <c r="B499" s="39" t="s">
        <v>110</v>
      </c>
      <c r="D499" s="7">
        <f>SUM(D496:D498)</f>
        <v>0</v>
      </c>
      <c r="E499" s="7">
        <f>SUM(E496:E498)</f>
        <v>0</v>
      </c>
      <c r="F499" s="7">
        <f>SUM(F496:F498)</f>
        <v>0</v>
      </c>
      <c r="G499" s="34"/>
      <c r="H499" s="34"/>
      <c r="I499" s="36"/>
      <c r="J499" s="36"/>
      <c r="K499" s="36"/>
      <c r="L499" s="36"/>
    </row>
    <row r="500" spans="1:12" hidden="1" x14ac:dyDescent="0.25">
      <c r="B500" s="6"/>
      <c r="D500" s="7"/>
      <c r="E500" s="7"/>
      <c r="F500" s="7"/>
      <c r="G500" s="34"/>
      <c r="H500" s="34"/>
      <c r="I500" s="36"/>
      <c r="J500" s="36"/>
      <c r="K500" s="36"/>
      <c r="L500" s="36"/>
    </row>
    <row r="501" spans="1:12" ht="18.75" hidden="1" x14ac:dyDescent="0.3">
      <c r="A501" s="9" t="s">
        <v>120</v>
      </c>
      <c r="D501" s="2">
        <f>'Facility Detail'!$B$1053</f>
        <v>2013</v>
      </c>
      <c r="E501" s="2">
        <f>D501+1</f>
        <v>2014</v>
      </c>
      <c r="F501" s="2">
        <f>E501+1</f>
        <v>2015</v>
      </c>
      <c r="G501" s="34"/>
      <c r="H501" s="34"/>
      <c r="I501" s="36"/>
      <c r="J501" s="36"/>
      <c r="K501" s="36"/>
      <c r="L501" s="36"/>
    </row>
    <row r="502" spans="1:12" hidden="1" x14ac:dyDescent="0.25">
      <c r="B502" s="94" t="str">
        <f xml:space="preserve"> 'Facility Detail'!$B$1053 &amp; " Surplus Applied to " &amp; ( 'Facility Detail'!$B$1053 + 1 )</f>
        <v>2013 Surplus Applied to 2014</v>
      </c>
      <c r="C502" s="88"/>
      <c r="D502" s="3"/>
      <c r="E502" s="74">
        <f>D502</f>
        <v>0</v>
      </c>
      <c r="F502" s="77"/>
      <c r="G502" s="34"/>
      <c r="H502" s="34"/>
      <c r="I502" s="36"/>
      <c r="J502" s="36"/>
      <c r="K502" s="36"/>
      <c r="L502" s="36"/>
    </row>
    <row r="503" spans="1:12" hidden="1" x14ac:dyDescent="0.25">
      <c r="B503" s="94" t="str">
        <f xml:space="preserve"> ( 'Facility Detail'!$B$1053 + 1 ) &amp; " Surplus Applied to " &amp; ( 'Facility Detail'!$B$1053 )</f>
        <v>2014 Surplus Applied to 2013</v>
      </c>
      <c r="C503" s="88"/>
      <c r="D503" s="59">
        <f>E503</f>
        <v>0</v>
      </c>
      <c r="E503" s="67"/>
      <c r="F503" s="78"/>
      <c r="G503" s="34"/>
      <c r="H503" s="34"/>
      <c r="I503" s="36"/>
      <c r="J503" s="36"/>
      <c r="K503" s="36"/>
      <c r="L503" s="36"/>
    </row>
    <row r="504" spans="1:12" hidden="1" x14ac:dyDescent="0.25">
      <c r="B504" s="94" t="str">
        <f xml:space="preserve"> ( 'Facility Detail'!$B$1053 + 1 ) &amp; " Surplus Applied to " &amp; ( 'Facility Detail'!$B$1053 + 2 )</f>
        <v>2014 Surplus Applied to 2015</v>
      </c>
      <c r="C504" s="88"/>
      <c r="D504" s="79"/>
      <c r="E504" s="10"/>
      <c r="F504" s="75">
        <f>E504</f>
        <v>0</v>
      </c>
      <c r="G504" s="34"/>
      <c r="H504" s="34"/>
      <c r="I504" s="36"/>
      <c r="J504" s="36"/>
      <c r="K504" s="36"/>
      <c r="L504" s="36"/>
    </row>
    <row r="505" spans="1:12" hidden="1" x14ac:dyDescent="0.25">
      <c r="B505" s="94" t="str">
        <f xml:space="preserve"> ( 'Facility Detail'!$B$1053 + 2 ) &amp; " Surplus Applied to " &amp; ( 'Facility Detail'!$B$1053 + 1 )</f>
        <v>2015 Surplus Applied to 2014</v>
      </c>
      <c r="C505" s="88"/>
      <c r="D505" s="80"/>
      <c r="E505" s="76">
        <f>F505</f>
        <v>0</v>
      </c>
      <c r="F505" s="58"/>
      <c r="G505" s="34"/>
      <c r="H505" s="34"/>
      <c r="I505" s="36"/>
      <c r="J505" s="36"/>
      <c r="K505" s="36"/>
      <c r="L505" s="36"/>
    </row>
    <row r="506" spans="1:12" hidden="1" x14ac:dyDescent="0.25">
      <c r="B506" s="39" t="s">
        <v>37</v>
      </c>
      <c r="D506" s="7">
        <f xml:space="preserve"> D503 - D502</f>
        <v>0</v>
      </c>
      <c r="E506" s="7">
        <f xml:space="preserve"> E502 + E505 - E504 - E503</f>
        <v>0</v>
      </c>
      <c r="F506" s="7">
        <f>F504 - F505</f>
        <v>0</v>
      </c>
      <c r="G506" s="34"/>
      <c r="H506" s="34"/>
      <c r="I506" s="36"/>
      <c r="J506" s="36"/>
      <c r="K506" s="36"/>
      <c r="L506" s="36"/>
    </row>
    <row r="507" spans="1:12" hidden="1" x14ac:dyDescent="0.25">
      <c r="B507" s="6"/>
      <c r="D507" s="7"/>
      <c r="E507" s="7"/>
      <c r="F507" s="7"/>
      <c r="G507" s="34"/>
      <c r="H507" s="34"/>
      <c r="I507" s="36"/>
      <c r="J507" s="36"/>
      <c r="K507" s="36"/>
      <c r="L507" s="36"/>
    </row>
    <row r="508" spans="1:12" hidden="1" x14ac:dyDescent="0.25">
      <c r="B508" s="91" t="s">
        <v>32</v>
      </c>
      <c r="C508" s="88"/>
      <c r="D508" s="121"/>
      <c r="E508" s="122"/>
      <c r="F508" s="123"/>
      <c r="G508" s="34"/>
      <c r="H508" s="34"/>
      <c r="I508" s="36"/>
      <c r="J508" s="36"/>
      <c r="K508" s="36"/>
      <c r="L508" s="36"/>
    </row>
    <row r="509" spans="1:12" hidden="1" x14ac:dyDescent="0.25">
      <c r="B509" s="6"/>
      <c r="D509" s="7"/>
      <c r="E509" s="7"/>
      <c r="F509" s="7"/>
      <c r="G509" s="34"/>
      <c r="H509" s="34"/>
      <c r="I509" s="36"/>
      <c r="J509" s="36"/>
      <c r="K509" s="36"/>
      <c r="L509" s="36"/>
    </row>
    <row r="510" spans="1:12" ht="18.75" hidden="1" x14ac:dyDescent="0.3">
      <c r="A510" s="48" t="s">
        <v>46</v>
      </c>
      <c r="C510" s="88"/>
      <c r="D510" s="52">
        <f xml:space="preserve"> D488 + D493 - D499 + D506 + D508</f>
        <v>0</v>
      </c>
      <c r="E510" s="53">
        <f xml:space="preserve"> E488 + E493 - E499 + E506 + E508</f>
        <v>0</v>
      </c>
      <c r="F510" s="54">
        <f xml:space="preserve"> F488 + F493 - F499 + F506 + F508</f>
        <v>0</v>
      </c>
      <c r="G510" s="34"/>
      <c r="H510" s="34"/>
      <c r="J510" s="36"/>
      <c r="K510" s="36"/>
      <c r="L510" s="36"/>
    </row>
    <row r="511" spans="1:12" hidden="1" x14ac:dyDescent="0.25">
      <c r="B511" s="6"/>
      <c r="D511" s="7"/>
      <c r="E511" s="7"/>
      <c r="F511" s="7"/>
      <c r="G511" s="34"/>
      <c r="H511" s="34"/>
      <c r="I511" s="26"/>
      <c r="J511" s="26"/>
      <c r="K511" s="26"/>
      <c r="L511" s="36"/>
    </row>
    <row r="512" spans="1:12" ht="15.75" hidden="1" thickBot="1" x14ac:dyDescent="0.3">
      <c r="I512" s="25"/>
      <c r="J512" s="25"/>
      <c r="K512" s="25"/>
      <c r="L512" s="36"/>
    </row>
    <row r="513" spans="1:12" hidden="1" x14ac:dyDescent="0.25">
      <c r="A513" s="8"/>
      <c r="B513" s="8"/>
      <c r="C513" s="8"/>
      <c r="D513" s="8"/>
      <c r="E513" s="8"/>
      <c r="F513" s="8"/>
      <c r="G513" s="8"/>
      <c r="H513" s="8"/>
      <c r="I513" s="25"/>
      <c r="J513" s="25"/>
      <c r="K513" s="25"/>
      <c r="L513" s="36"/>
    </row>
    <row r="514" spans="1:12" hidden="1" x14ac:dyDescent="0.25">
      <c r="B514" s="36"/>
      <c r="C514" s="36"/>
      <c r="D514" s="36"/>
      <c r="E514" s="36"/>
      <c r="F514" s="36"/>
      <c r="G514" s="36"/>
      <c r="H514" s="36"/>
      <c r="I514" s="25"/>
      <c r="J514" s="25"/>
      <c r="K514" s="25"/>
      <c r="L514" s="36"/>
    </row>
    <row r="515" spans="1:12" ht="21" hidden="1" x14ac:dyDescent="0.35">
      <c r="A515" s="14" t="s">
        <v>4</v>
      </c>
      <c r="B515" s="14"/>
      <c r="C515" s="49" t="str">
        <f>B16</f>
        <v>Facility 15</v>
      </c>
      <c r="D515" s="50"/>
      <c r="E515" s="24"/>
      <c r="F515" s="24"/>
      <c r="I515" s="25"/>
      <c r="J515" s="25"/>
      <c r="K515" s="25"/>
      <c r="L515" s="36"/>
    </row>
    <row r="516" spans="1:12" hidden="1" x14ac:dyDescent="0.25">
      <c r="I516" s="34"/>
      <c r="J516" s="34"/>
      <c r="K516" s="34"/>
      <c r="L516" s="36"/>
    </row>
    <row r="517" spans="1:12" ht="18.75" hidden="1" x14ac:dyDescent="0.3">
      <c r="A517" s="9" t="s">
        <v>41</v>
      </c>
      <c r="B517" s="9"/>
      <c r="D517" s="2">
        <f>'Facility Detail'!$B$1053</f>
        <v>2013</v>
      </c>
      <c r="E517" s="2">
        <f>D517+1</f>
        <v>2014</v>
      </c>
      <c r="F517" s="2">
        <f>E517+1</f>
        <v>2015</v>
      </c>
      <c r="G517" s="26"/>
      <c r="H517" s="26"/>
      <c r="I517" s="34"/>
      <c r="J517" s="34"/>
      <c r="K517" s="34"/>
      <c r="L517" s="36"/>
    </row>
    <row r="518" spans="1:12" hidden="1" x14ac:dyDescent="0.25">
      <c r="B518" s="94" t="str">
        <f>"Total MWh Produced / Purchased from " &amp; C515</f>
        <v>Total MWh Produced / Purchased from Facility 15</v>
      </c>
      <c r="C518" s="88"/>
      <c r="D518" s="3"/>
      <c r="E518" s="4"/>
      <c r="F518" s="5"/>
      <c r="G518" s="25"/>
      <c r="H518" s="25"/>
      <c r="I518" s="34"/>
      <c r="J518" s="34"/>
      <c r="K518" s="34"/>
      <c r="L518" s="36"/>
    </row>
    <row r="519" spans="1:12" hidden="1" x14ac:dyDescent="0.25">
      <c r="B519" s="94" t="s">
        <v>45</v>
      </c>
      <c r="C519" s="88"/>
      <c r="D519" s="68"/>
      <c r="E519" s="69"/>
      <c r="F519" s="70"/>
      <c r="G519" s="25"/>
      <c r="H519" s="25"/>
      <c r="I519" s="34"/>
      <c r="J519" s="34"/>
      <c r="K519" s="34"/>
      <c r="L519" s="36"/>
    </row>
    <row r="520" spans="1:12" hidden="1" x14ac:dyDescent="0.25">
      <c r="B520" s="94" t="s">
        <v>40</v>
      </c>
      <c r="C520" s="88"/>
      <c r="D520" s="60"/>
      <c r="E520" s="61"/>
      <c r="F520" s="62"/>
      <c r="G520" s="25"/>
      <c r="H520" s="25"/>
      <c r="I520" s="36"/>
      <c r="J520" s="36"/>
      <c r="K520" s="36"/>
      <c r="L520" s="36"/>
    </row>
    <row r="521" spans="1:12" hidden="1" x14ac:dyDescent="0.25">
      <c r="B521" s="91" t="s">
        <v>42</v>
      </c>
      <c r="C521" s="92"/>
      <c r="D521" s="44">
        <f xml:space="preserve"> D518 * D519 * D520</f>
        <v>0</v>
      </c>
      <c r="E521" s="44">
        <f xml:space="preserve"> E518 * E519 * E520</f>
        <v>0</v>
      </c>
      <c r="F521" s="44">
        <f xml:space="preserve"> F518 * F519 * F520</f>
        <v>0</v>
      </c>
      <c r="G521" s="25"/>
      <c r="H521" s="25"/>
      <c r="I521" s="36"/>
      <c r="J521" s="36"/>
      <c r="K521" s="36"/>
      <c r="L521" s="36"/>
    </row>
    <row r="522" spans="1:12" hidden="1" x14ac:dyDescent="0.25">
      <c r="B522" s="24"/>
      <c r="C522" s="36"/>
      <c r="D522" s="43"/>
      <c r="E522" s="43"/>
      <c r="F522" s="43"/>
      <c r="G522" s="25"/>
      <c r="H522" s="25"/>
      <c r="J522" s="36"/>
      <c r="K522" s="36"/>
      <c r="L522" s="36"/>
    </row>
    <row r="523" spans="1:12" ht="18.75" hidden="1" x14ac:dyDescent="0.3">
      <c r="A523" s="51" t="s">
        <v>139</v>
      </c>
      <c r="C523" s="36"/>
      <c r="D523" s="2">
        <f>'Facility Detail'!$B$1053</f>
        <v>2013</v>
      </c>
      <c r="E523" s="2">
        <f>D523+1</f>
        <v>2014</v>
      </c>
      <c r="F523" s="2">
        <f>E523+1</f>
        <v>2015</v>
      </c>
      <c r="G523" s="25"/>
      <c r="H523" s="25"/>
      <c r="J523" s="36"/>
      <c r="K523" s="36"/>
      <c r="L523" s="36"/>
    </row>
    <row r="524" spans="1:12" hidden="1" x14ac:dyDescent="0.25">
      <c r="B524" s="94" t="s">
        <v>30</v>
      </c>
      <c r="C524" s="88"/>
      <c r="D524" s="63">
        <f>IF( $F16 = "Eligible", D521 * 'Facility Detail'!$B$1050, 0 )</f>
        <v>0</v>
      </c>
      <c r="E524" s="12">
        <f>IF( $F16 = "Eligible", E521 * 'Facility Detail'!$B$1050, 0 )</f>
        <v>0</v>
      </c>
      <c r="F524" s="13">
        <f>IF( $F16 = "Eligible", F521 * 'Facility Detail'!$B$1050, 0 )</f>
        <v>0</v>
      </c>
      <c r="G524" s="25"/>
      <c r="H524" s="25"/>
      <c r="I524" s="25"/>
      <c r="J524" s="25"/>
      <c r="K524" s="25"/>
      <c r="L524" s="36"/>
    </row>
    <row r="525" spans="1:12" hidden="1" x14ac:dyDescent="0.25">
      <c r="B525" s="94" t="s">
        <v>6</v>
      </c>
      <c r="C525" s="88"/>
      <c r="D525" s="64">
        <f>IF( $G16 = "Eligible", D521, 0 )</f>
        <v>0</v>
      </c>
      <c r="E525" s="65">
        <f>IF( $G16 = "Eligible", E521, 0 )</f>
        <v>0</v>
      </c>
      <c r="F525" s="66">
        <f>IF( $G16 = "Eligible", F521, 0 )</f>
        <v>0</v>
      </c>
      <c r="G525" s="25"/>
      <c r="H525" s="25"/>
      <c r="I525" s="25"/>
      <c r="J525" s="25"/>
      <c r="K525" s="25"/>
      <c r="L525" s="36"/>
    </row>
    <row r="526" spans="1:12" hidden="1" x14ac:dyDescent="0.25">
      <c r="B526" s="93" t="s">
        <v>141</v>
      </c>
      <c r="C526" s="92"/>
      <c r="D526" s="46">
        <f>SUM(D524:D525)</f>
        <v>0</v>
      </c>
      <c r="E526" s="47">
        <f>SUM(E524:E525)</f>
        <v>0</v>
      </c>
      <c r="F526" s="47">
        <f>SUM(F524:F525)</f>
        <v>0</v>
      </c>
      <c r="G526" s="25"/>
      <c r="H526" s="25"/>
      <c r="I526" s="25"/>
      <c r="J526" s="25"/>
      <c r="K526" s="25"/>
      <c r="L526" s="36"/>
    </row>
    <row r="527" spans="1:12" hidden="1" x14ac:dyDescent="0.25">
      <c r="B527" s="36"/>
      <c r="C527" s="36"/>
      <c r="D527" s="45"/>
      <c r="E527" s="37"/>
      <c r="F527" s="37"/>
      <c r="G527" s="25"/>
      <c r="H527" s="25"/>
      <c r="I527" s="25"/>
      <c r="J527" s="25"/>
      <c r="K527" s="25"/>
      <c r="L527" s="36"/>
    </row>
    <row r="528" spans="1:12" ht="18.75" hidden="1" x14ac:dyDescent="0.3">
      <c r="A528" s="48" t="s">
        <v>50</v>
      </c>
      <c r="C528" s="36"/>
      <c r="D528" s="2">
        <f>'Facility Detail'!$B$1053</f>
        <v>2013</v>
      </c>
      <c r="E528" s="2">
        <f>D528+1</f>
        <v>2014</v>
      </c>
      <c r="F528" s="2">
        <f>E528+1</f>
        <v>2015</v>
      </c>
      <c r="G528" s="25"/>
      <c r="H528" s="25"/>
      <c r="I528" s="25"/>
      <c r="J528" s="25"/>
      <c r="K528" s="25"/>
      <c r="L528" s="36"/>
    </row>
    <row r="529" spans="1:12" hidden="1" x14ac:dyDescent="0.25">
      <c r="B529" s="94" t="s">
        <v>67</v>
      </c>
      <c r="C529" s="88"/>
      <c r="D529" s="106"/>
      <c r="E529" s="107"/>
      <c r="F529" s="108"/>
      <c r="G529" s="25"/>
      <c r="H529" s="25"/>
      <c r="I529" s="25"/>
      <c r="J529" s="25"/>
      <c r="K529" s="25"/>
      <c r="L529" s="36"/>
    </row>
    <row r="530" spans="1:12" hidden="1" x14ac:dyDescent="0.25">
      <c r="B530" s="95" t="s">
        <v>43</v>
      </c>
      <c r="C530" s="96"/>
      <c r="D530" s="109"/>
      <c r="E530" s="110"/>
      <c r="F530" s="111"/>
      <c r="G530" s="25"/>
      <c r="H530" s="25"/>
      <c r="I530" s="25"/>
      <c r="J530" s="25"/>
      <c r="K530" s="25"/>
      <c r="L530" s="36"/>
    </row>
    <row r="531" spans="1:12" hidden="1" x14ac:dyDescent="0.25">
      <c r="B531" s="112" t="s">
        <v>109</v>
      </c>
      <c r="C531" s="105"/>
      <c r="D531" s="71"/>
      <c r="E531" s="72"/>
      <c r="F531" s="73"/>
      <c r="G531" s="25"/>
      <c r="H531" s="25"/>
      <c r="I531" s="25"/>
      <c r="J531" s="25"/>
      <c r="K531" s="25"/>
      <c r="L531" s="36"/>
    </row>
    <row r="532" spans="1:12" hidden="1" x14ac:dyDescent="0.25">
      <c r="B532" s="39" t="s">
        <v>110</v>
      </c>
      <c r="D532" s="7">
        <f>SUM(D529:D531)</f>
        <v>0</v>
      </c>
      <c r="E532" s="7">
        <f>SUM(E529:E531)</f>
        <v>0</v>
      </c>
      <c r="F532" s="7">
        <f>SUM(F529:F531)</f>
        <v>0</v>
      </c>
      <c r="G532" s="34"/>
      <c r="H532" s="34"/>
      <c r="I532" s="34"/>
      <c r="J532" s="34"/>
      <c r="K532" s="34"/>
      <c r="L532" s="36"/>
    </row>
    <row r="533" spans="1:12" hidden="1" x14ac:dyDescent="0.25">
      <c r="B533" s="6"/>
      <c r="D533" s="7"/>
      <c r="E533" s="7"/>
      <c r="F533" s="7"/>
      <c r="G533" s="34"/>
      <c r="H533" s="34"/>
      <c r="I533" s="34"/>
      <c r="J533" s="34"/>
      <c r="K533" s="34"/>
      <c r="L533" s="36"/>
    </row>
    <row r="534" spans="1:12" ht="18.75" hidden="1" x14ac:dyDescent="0.3">
      <c r="A534" s="9" t="s">
        <v>120</v>
      </c>
      <c r="D534" s="2">
        <f>'Facility Detail'!$B$1053</f>
        <v>2013</v>
      </c>
      <c r="E534" s="2">
        <f>D534+1</f>
        <v>2014</v>
      </c>
      <c r="F534" s="2">
        <f>E534+1</f>
        <v>2015</v>
      </c>
      <c r="G534" s="34"/>
      <c r="H534" s="34"/>
      <c r="I534" s="34"/>
      <c r="J534" s="34"/>
      <c r="K534" s="34"/>
      <c r="L534" s="36"/>
    </row>
    <row r="535" spans="1:12" hidden="1" x14ac:dyDescent="0.25">
      <c r="B535" s="94" t="str">
        <f xml:space="preserve"> 'Facility Detail'!$B$1053 &amp; " Surplus Applied to " &amp; ( 'Facility Detail'!$B$1053 + 1 )</f>
        <v>2013 Surplus Applied to 2014</v>
      </c>
      <c r="C535" s="88"/>
      <c r="D535" s="3"/>
      <c r="E535" s="74">
        <f>D535</f>
        <v>0</v>
      </c>
      <c r="F535" s="77"/>
      <c r="G535" s="34"/>
      <c r="H535" s="34"/>
      <c r="I535" s="34"/>
      <c r="J535" s="34"/>
      <c r="K535" s="34"/>
      <c r="L535" s="36"/>
    </row>
    <row r="536" spans="1:12" hidden="1" x14ac:dyDescent="0.25">
      <c r="B536" s="94" t="str">
        <f xml:space="preserve"> ( 'Facility Detail'!$B$1053 + 1 ) &amp; " Surplus Applied to " &amp; ( 'Facility Detail'!$B$1053 )</f>
        <v>2014 Surplus Applied to 2013</v>
      </c>
      <c r="C536" s="88"/>
      <c r="D536" s="59">
        <f>E536</f>
        <v>0</v>
      </c>
      <c r="E536" s="67"/>
      <c r="F536" s="78"/>
      <c r="G536" s="34"/>
      <c r="H536" s="34"/>
      <c r="I536" s="34"/>
      <c r="J536" s="34"/>
      <c r="K536" s="34"/>
      <c r="L536" s="36"/>
    </row>
    <row r="537" spans="1:12" hidden="1" x14ac:dyDescent="0.25">
      <c r="B537" s="94" t="str">
        <f xml:space="preserve"> ( 'Facility Detail'!$B$1053 + 1 ) &amp; " Surplus Applied to " &amp; ( 'Facility Detail'!$B$1053 + 2 )</f>
        <v>2014 Surplus Applied to 2015</v>
      </c>
      <c r="C537" s="88"/>
      <c r="D537" s="79"/>
      <c r="E537" s="10"/>
      <c r="F537" s="75">
        <f>E537</f>
        <v>0</v>
      </c>
      <c r="G537" s="34"/>
      <c r="H537" s="34"/>
      <c r="I537" s="34"/>
      <c r="J537" s="34"/>
      <c r="K537" s="34"/>
      <c r="L537" s="36"/>
    </row>
    <row r="538" spans="1:12" hidden="1" x14ac:dyDescent="0.25">
      <c r="B538" s="94" t="str">
        <f xml:space="preserve"> ( 'Facility Detail'!$B$1053 + 2 ) &amp; " Surplus Applied to " &amp; ( 'Facility Detail'!$B$1053 + 1 )</f>
        <v>2015 Surplus Applied to 2014</v>
      </c>
      <c r="C538" s="88"/>
      <c r="D538" s="80"/>
      <c r="E538" s="76">
        <f>F538</f>
        <v>0</v>
      </c>
      <c r="F538" s="58"/>
      <c r="G538" s="34"/>
      <c r="H538" s="34"/>
      <c r="I538" s="34"/>
      <c r="J538" s="34"/>
      <c r="K538" s="34"/>
      <c r="L538" s="36"/>
    </row>
    <row r="539" spans="1:12" hidden="1" x14ac:dyDescent="0.25">
      <c r="B539" s="39" t="s">
        <v>37</v>
      </c>
      <c r="D539" s="7">
        <f xml:space="preserve"> D536 - D535</f>
        <v>0</v>
      </c>
      <c r="E539" s="7">
        <f xml:space="preserve"> E535 + E538 - E537 - E536</f>
        <v>0</v>
      </c>
      <c r="F539" s="7">
        <f>F537 - F538</f>
        <v>0</v>
      </c>
      <c r="G539" s="34"/>
      <c r="H539" s="34"/>
      <c r="I539" s="34"/>
      <c r="J539" s="34"/>
      <c r="K539" s="34"/>
      <c r="L539" s="36"/>
    </row>
    <row r="540" spans="1:12" hidden="1" x14ac:dyDescent="0.25">
      <c r="B540" s="6"/>
      <c r="D540" s="7"/>
      <c r="E540" s="7"/>
      <c r="F540" s="7"/>
      <c r="G540" s="34"/>
      <c r="H540" s="34"/>
      <c r="I540" s="34"/>
      <c r="J540" s="34"/>
      <c r="K540" s="34"/>
      <c r="L540" s="36"/>
    </row>
    <row r="541" spans="1:12" hidden="1" x14ac:dyDescent="0.25">
      <c r="B541" s="91" t="s">
        <v>32</v>
      </c>
      <c r="C541" s="88"/>
      <c r="D541" s="121"/>
      <c r="E541" s="122"/>
      <c r="F541" s="123"/>
      <c r="G541" s="34"/>
      <c r="H541" s="34"/>
      <c r="I541" s="34"/>
      <c r="J541" s="34"/>
      <c r="K541" s="34"/>
      <c r="L541" s="36"/>
    </row>
    <row r="542" spans="1:12" hidden="1" x14ac:dyDescent="0.25">
      <c r="B542" s="6"/>
      <c r="D542" s="7"/>
      <c r="E542" s="7"/>
      <c r="F542" s="7"/>
      <c r="G542" s="34"/>
      <c r="H542" s="34"/>
      <c r="I542" s="34"/>
      <c r="J542" s="34"/>
      <c r="K542" s="34"/>
      <c r="L542" s="36"/>
    </row>
    <row r="543" spans="1:12" ht="18.75" hidden="1" x14ac:dyDescent="0.3">
      <c r="A543" s="48" t="s">
        <v>46</v>
      </c>
      <c r="C543" s="88"/>
      <c r="D543" s="52">
        <f xml:space="preserve"> D521 + D526 - D532 + D539 + D541</f>
        <v>0</v>
      </c>
      <c r="E543" s="53">
        <f xml:space="preserve"> E521 + E526 - E532 + E539 + E541</f>
        <v>0</v>
      </c>
      <c r="F543" s="54">
        <f xml:space="preserve"> F521 + F526 - F532 + F539 + F541</f>
        <v>0</v>
      </c>
      <c r="G543" s="34"/>
      <c r="H543" s="34"/>
      <c r="I543" s="36"/>
      <c r="J543" s="36"/>
      <c r="K543" s="36"/>
      <c r="L543" s="36"/>
    </row>
    <row r="544" spans="1:12" hidden="1" x14ac:dyDescent="0.25">
      <c r="B544" s="6"/>
      <c r="D544" s="7"/>
      <c r="E544" s="7"/>
      <c r="F544" s="7"/>
      <c r="G544" s="34"/>
      <c r="H544" s="34"/>
      <c r="I544" s="36"/>
      <c r="J544" s="36"/>
      <c r="K544" s="36"/>
      <c r="L544" s="36"/>
    </row>
    <row r="545" spans="1:12" ht="15.75" hidden="1" thickBot="1" x14ac:dyDescent="0.3">
      <c r="I545" s="26"/>
      <c r="J545" s="26"/>
      <c r="K545" s="26"/>
      <c r="L545" s="36"/>
    </row>
    <row r="546" spans="1:12" hidden="1" x14ac:dyDescent="0.25">
      <c r="A546" s="8"/>
      <c r="B546" s="8"/>
      <c r="C546" s="8"/>
      <c r="D546" s="8"/>
      <c r="E546" s="8"/>
      <c r="F546" s="8"/>
      <c r="G546" s="8"/>
      <c r="H546" s="8"/>
      <c r="I546" s="25"/>
      <c r="J546" s="25"/>
      <c r="K546" s="25"/>
      <c r="L546" s="36"/>
    </row>
    <row r="547" spans="1:12" hidden="1" x14ac:dyDescent="0.25">
      <c r="B547" s="36"/>
      <c r="C547" s="36"/>
      <c r="D547" s="36"/>
      <c r="E547" s="36"/>
      <c r="F547" s="36"/>
      <c r="G547" s="36"/>
      <c r="H547" s="36"/>
      <c r="I547" s="25"/>
      <c r="J547" s="25"/>
      <c r="K547" s="25"/>
      <c r="L547" s="36"/>
    </row>
    <row r="548" spans="1:12" ht="21" hidden="1" x14ac:dyDescent="0.35">
      <c r="A548" s="14" t="s">
        <v>4</v>
      </c>
      <c r="B548" s="14"/>
      <c r="C548" s="49" t="str">
        <f>B17</f>
        <v>Facility 16</v>
      </c>
      <c r="D548" s="50"/>
      <c r="E548" s="24"/>
      <c r="F548" s="24"/>
      <c r="I548" s="25"/>
      <c r="J548" s="25"/>
      <c r="K548" s="25"/>
      <c r="L548" s="36"/>
    </row>
    <row r="549" spans="1:12" hidden="1" x14ac:dyDescent="0.25">
      <c r="I549" s="25"/>
      <c r="J549" s="25"/>
      <c r="K549" s="25"/>
      <c r="L549" s="36"/>
    </row>
    <row r="550" spans="1:12" ht="18.75" hidden="1" x14ac:dyDescent="0.3">
      <c r="A550" s="9" t="s">
        <v>41</v>
      </c>
      <c r="B550" s="9"/>
      <c r="D550" s="2">
        <f>'Facility Detail'!$B$1053</f>
        <v>2013</v>
      </c>
      <c r="E550" s="2">
        <f>D550+1</f>
        <v>2014</v>
      </c>
      <c r="F550" s="2">
        <f>E550+1</f>
        <v>2015</v>
      </c>
      <c r="G550" s="26"/>
      <c r="H550" s="26"/>
      <c r="I550" s="25"/>
      <c r="J550" s="25"/>
      <c r="K550" s="25"/>
      <c r="L550" s="36"/>
    </row>
    <row r="551" spans="1:12" hidden="1" x14ac:dyDescent="0.25">
      <c r="B551" s="94" t="str">
        <f>"Total MWh Produced / Purchased from " &amp; C548</f>
        <v>Total MWh Produced / Purchased from Facility 16</v>
      </c>
      <c r="C551" s="88"/>
      <c r="D551" s="3"/>
      <c r="E551" s="4"/>
      <c r="F551" s="5"/>
      <c r="G551" s="25"/>
      <c r="H551" s="25"/>
      <c r="I551" s="25"/>
      <c r="J551" s="25"/>
      <c r="K551" s="25"/>
      <c r="L551" s="36"/>
    </row>
    <row r="552" spans="1:12" hidden="1" x14ac:dyDescent="0.25">
      <c r="B552" s="94" t="s">
        <v>45</v>
      </c>
      <c r="C552" s="88"/>
      <c r="D552" s="68"/>
      <c r="E552" s="69"/>
      <c r="F552" s="70"/>
      <c r="G552" s="25"/>
      <c r="H552" s="25"/>
      <c r="I552" s="25"/>
      <c r="J552" s="25"/>
      <c r="K552" s="25"/>
      <c r="L552" s="36"/>
    </row>
    <row r="553" spans="1:12" hidden="1" x14ac:dyDescent="0.25">
      <c r="B553" s="94" t="s">
        <v>40</v>
      </c>
      <c r="C553" s="88"/>
      <c r="D553" s="60"/>
      <c r="E553" s="61"/>
      <c r="F553" s="62"/>
      <c r="G553" s="25"/>
      <c r="H553" s="25"/>
      <c r="I553" s="34"/>
      <c r="J553" s="34"/>
      <c r="K553" s="34"/>
      <c r="L553" s="36"/>
    </row>
    <row r="554" spans="1:12" hidden="1" x14ac:dyDescent="0.25">
      <c r="B554" s="91" t="s">
        <v>42</v>
      </c>
      <c r="C554" s="92"/>
      <c r="D554" s="44">
        <f xml:space="preserve"> D551 * D552 * D553</f>
        <v>0</v>
      </c>
      <c r="E554" s="44">
        <f xml:space="preserve"> E551 * E552 * E553</f>
        <v>0</v>
      </c>
      <c r="F554" s="44">
        <f xml:space="preserve"> F551 * F552 * F553</f>
        <v>0</v>
      </c>
      <c r="G554" s="25"/>
      <c r="H554" s="25"/>
      <c r="I554" s="34"/>
      <c r="J554" s="34"/>
      <c r="K554" s="34"/>
      <c r="L554" s="36"/>
    </row>
    <row r="555" spans="1:12" hidden="1" x14ac:dyDescent="0.25">
      <c r="B555" s="24"/>
      <c r="C555" s="36"/>
      <c r="D555" s="43"/>
      <c r="E555" s="43"/>
      <c r="F555" s="43"/>
      <c r="G555" s="25"/>
      <c r="H555" s="25"/>
      <c r="I555" s="34"/>
      <c r="J555" s="34"/>
      <c r="K555" s="34"/>
      <c r="L555" s="36"/>
    </row>
    <row r="556" spans="1:12" ht="18.75" hidden="1" x14ac:dyDescent="0.3">
      <c r="A556" s="51" t="s">
        <v>139</v>
      </c>
      <c r="C556" s="36"/>
      <c r="D556" s="2">
        <f>'Facility Detail'!$B$1053</f>
        <v>2013</v>
      </c>
      <c r="E556" s="2">
        <f>D556+1</f>
        <v>2014</v>
      </c>
      <c r="F556" s="2">
        <f>E556+1</f>
        <v>2015</v>
      </c>
      <c r="G556" s="25"/>
      <c r="H556" s="25"/>
      <c r="I556" s="36"/>
      <c r="J556" s="36"/>
      <c r="K556" s="36"/>
      <c r="L556" s="36"/>
    </row>
    <row r="557" spans="1:12" hidden="1" x14ac:dyDescent="0.25">
      <c r="B557" s="94" t="s">
        <v>30</v>
      </c>
      <c r="C557" s="88"/>
      <c r="D557" s="63">
        <f>IF( $F17 = "Eligible", D554 * 'Facility Detail'!$B$1050, 0 )</f>
        <v>0</v>
      </c>
      <c r="E557" s="12">
        <f>IF( $F17 = "Eligible", E554 * 'Facility Detail'!$B$1050, 0 )</f>
        <v>0</v>
      </c>
      <c r="F557" s="13">
        <f>IF( $F17 = "Eligible", F554 * 'Facility Detail'!$B$1050, 0 )</f>
        <v>0</v>
      </c>
      <c r="G557" s="25"/>
      <c r="H557" s="25"/>
      <c r="J557" s="36"/>
      <c r="K557" s="36"/>
      <c r="L557" s="36"/>
    </row>
    <row r="558" spans="1:12" hidden="1" x14ac:dyDescent="0.25">
      <c r="B558" s="94" t="s">
        <v>6</v>
      </c>
      <c r="C558" s="88"/>
      <c r="D558" s="64">
        <f>IF( $G17 = "Eligible", D554, 0 )</f>
        <v>0</v>
      </c>
      <c r="E558" s="65">
        <f>IF( $G17 = "Eligible", E554, 0 )</f>
        <v>0</v>
      </c>
      <c r="F558" s="66">
        <f>IF( $G17 = "Eligible", F554, 0 )</f>
        <v>0</v>
      </c>
      <c r="G558" s="25"/>
      <c r="H558" s="25"/>
      <c r="J558" s="36"/>
      <c r="K558" s="36"/>
      <c r="L558" s="36"/>
    </row>
    <row r="559" spans="1:12" hidden="1" x14ac:dyDescent="0.25">
      <c r="B559" s="93" t="s">
        <v>141</v>
      </c>
      <c r="C559" s="92"/>
      <c r="D559" s="46">
        <f>SUM(D557:D558)</f>
        <v>0</v>
      </c>
      <c r="E559" s="47">
        <f>SUM(E557:E558)</f>
        <v>0</v>
      </c>
      <c r="F559" s="47">
        <f>SUM(F557:F558)</f>
        <v>0</v>
      </c>
      <c r="G559" s="25"/>
      <c r="H559" s="25"/>
      <c r="I559" s="26"/>
      <c r="J559" s="26"/>
      <c r="K559" s="26"/>
      <c r="L559" s="36"/>
    </row>
    <row r="560" spans="1:12" hidden="1" x14ac:dyDescent="0.25">
      <c r="B560" s="36"/>
      <c r="C560" s="36"/>
      <c r="D560" s="45"/>
      <c r="E560" s="37"/>
      <c r="F560" s="37"/>
      <c r="G560" s="25"/>
      <c r="H560" s="25"/>
      <c r="I560" s="25"/>
      <c r="J560" s="25"/>
      <c r="K560" s="25"/>
      <c r="L560" s="36"/>
    </row>
    <row r="561" spans="1:12" ht="18.75" hidden="1" x14ac:dyDescent="0.3">
      <c r="A561" s="48" t="s">
        <v>50</v>
      </c>
      <c r="C561" s="36"/>
      <c r="D561" s="2">
        <f>'Facility Detail'!$B$1053</f>
        <v>2013</v>
      </c>
      <c r="E561" s="2">
        <f>D561+1</f>
        <v>2014</v>
      </c>
      <c r="F561" s="2">
        <f>E561+1</f>
        <v>2015</v>
      </c>
      <c r="G561" s="25"/>
      <c r="H561" s="25"/>
      <c r="I561" s="25"/>
      <c r="J561" s="25"/>
      <c r="K561" s="25"/>
      <c r="L561" s="36"/>
    </row>
    <row r="562" spans="1:12" hidden="1" x14ac:dyDescent="0.25">
      <c r="B562" s="94" t="s">
        <v>67</v>
      </c>
      <c r="C562" s="88"/>
      <c r="D562" s="106"/>
      <c r="E562" s="107"/>
      <c r="F562" s="108"/>
      <c r="G562" s="25"/>
      <c r="H562" s="25"/>
      <c r="I562" s="25"/>
      <c r="J562" s="25"/>
      <c r="K562" s="25"/>
      <c r="L562" s="36"/>
    </row>
    <row r="563" spans="1:12" hidden="1" x14ac:dyDescent="0.25">
      <c r="B563" s="95" t="s">
        <v>43</v>
      </c>
      <c r="C563" s="96"/>
      <c r="D563" s="109"/>
      <c r="E563" s="110"/>
      <c r="F563" s="111"/>
      <c r="G563" s="25"/>
      <c r="H563" s="25"/>
      <c r="I563" s="25"/>
      <c r="J563" s="25"/>
      <c r="K563" s="25"/>
      <c r="L563" s="36"/>
    </row>
    <row r="564" spans="1:12" hidden="1" x14ac:dyDescent="0.25">
      <c r="B564" s="112" t="s">
        <v>109</v>
      </c>
      <c r="C564" s="105"/>
      <c r="D564" s="71"/>
      <c r="E564" s="72"/>
      <c r="F564" s="73"/>
      <c r="G564" s="25"/>
      <c r="H564" s="25"/>
      <c r="I564" s="25"/>
      <c r="J564" s="25"/>
      <c r="K564" s="25"/>
      <c r="L564" s="36"/>
    </row>
    <row r="565" spans="1:12" hidden="1" x14ac:dyDescent="0.25">
      <c r="B565" s="39" t="s">
        <v>110</v>
      </c>
      <c r="D565" s="7">
        <f>SUM(D562:D564)</f>
        <v>0</v>
      </c>
      <c r="E565" s="7">
        <f>SUM(E562:E564)</f>
        <v>0</v>
      </c>
      <c r="F565" s="7">
        <f>SUM(F562:F564)</f>
        <v>0</v>
      </c>
      <c r="G565" s="34"/>
      <c r="H565" s="34"/>
      <c r="I565" s="25"/>
      <c r="J565" s="25"/>
      <c r="K565" s="25"/>
      <c r="L565" s="36"/>
    </row>
    <row r="566" spans="1:12" hidden="1" x14ac:dyDescent="0.25">
      <c r="B566" s="6"/>
      <c r="D566" s="7"/>
      <c r="E566" s="7"/>
      <c r="F566" s="7"/>
      <c r="G566" s="34"/>
      <c r="H566" s="34"/>
      <c r="I566" s="25"/>
      <c r="J566" s="25"/>
      <c r="K566" s="25"/>
      <c r="L566" s="36"/>
    </row>
    <row r="567" spans="1:12" ht="18.75" hidden="1" x14ac:dyDescent="0.3">
      <c r="A567" s="9" t="s">
        <v>120</v>
      </c>
      <c r="D567" s="2">
        <f>'Facility Detail'!$B$1053</f>
        <v>2013</v>
      </c>
      <c r="E567" s="2">
        <f>D567+1</f>
        <v>2014</v>
      </c>
      <c r="F567" s="2">
        <f>E567+1</f>
        <v>2015</v>
      </c>
      <c r="G567" s="34"/>
      <c r="H567" s="34"/>
      <c r="I567" s="25"/>
      <c r="J567" s="25"/>
      <c r="K567" s="25"/>
      <c r="L567" s="36"/>
    </row>
    <row r="568" spans="1:12" hidden="1" x14ac:dyDescent="0.25">
      <c r="B568" s="94" t="str">
        <f xml:space="preserve"> 'Facility Detail'!$B$1053 &amp; " Surplus Applied to " &amp; ( 'Facility Detail'!$B$1053 + 1 )</f>
        <v>2013 Surplus Applied to 2014</v>
      </c>
      <c r="C568" s="88"/>
      <c r="D568" s="3"/>
      <c r="E568" s="74">
        <f>D568</f>
        <v>0</v>
      </c>
      <c r="F568" s="77"/>
      <c r="G568" s="34"/>
      <c r="H568" s="34"/>
      <c r="I568" s="25"/>
      <c r="J568" s="25"/>
      <c r="K568" s="25"/>
      <c r="L568" s="36"/>
    </row>
    <row r="569" spans="1:12" hidden="1" x14ac:dyDescent="0.25">
      <c r="B569" s="94" t="str">
        <f xml:space="preserve"> ( 'Facility Detail'!$B$1053 + 1 ) &amp; " Surplus Applied to " &amp; ( 'Facility Detail'!$B$1053 )</f>
        <v>2014 Surplus Applied to 2013</v>
      </c>
      <c r="C569" s="88"/>
      <c r="D569" s="59">
        <f>E569</f>
        <v>0</v>
      </c>
      <c r="E569" s="67"/>
      <c r="F569" s="78"/>
      <c r="G569" s="34"/>
      <c r="H569" s="34"/>
      <c r="I569" s="25"/>
      <c r="J569" s="25"/>
      <c r="K569" s="25"/>
      <c r="L569" s="36"/>
    </row>
    <row r="570" spans="1:12" hidden="1" x14ac:dyDescent="0.25">
      <c r="B570" s="94" t="str">
        <f xml:space="preserve"> ( 'Facility Detail'!$B$1053 + 1 ) &amp; " Surplus Applied to " &amp; ( 'Facility Detail'!$B$1053 + 2 )</f>
        <v>2014 Surplus Applied to 2015</v>
      </c>
      <c r="C570" s="88"/>
      <c r="D570" s="79"/>
      <c r="E570" s="10"/>
      <c r="F570" s="75">
        <f>E570</f>
        <v>0</v>
      </c>
      <c r="G570" s="34"/>
      <c r="H570" s="34"/>
      <c r="I570" s="25"/>
      <c r="J570" s="25"/>
      <c r="K570" s="25"/>
      <c r="L570" s="36"/>
    </row>
    <row r="571" spans="1:12" hidden="1" x14ac:dyDescent="0.25">
      <c r="B571" s="94" t="str">
        <f xml:space="preserve"> ( 'Facility Detail'!$B$1053 + 2 ) &amp; " Surplus Applied to " &amp; ( 'Facility Detail'!$B$1053 + 1 )</f>
        <v>2015 Surplus Applied to 2014</v>
      </c>
      <c r="C571" s="88"/>
      <c r="D571" s="80"/>
      <c r="E571" s="76">
        <f>F571</f>
        <v>0</v>
      </c>
      <c r="F571" s="58"/>
      <c r="G571" s="34"/>
      <c r="H571" s="34"/>
      <c r="I571" s="25"/>
      <c r="J571" s="25"/>
      <c r="K571" s="25"/>
      <c r="L571" s="36"/>
    </row>
    <row r="572" spans="1:12" hidden="1" x14ac:dyDescent="0.25">
      <c r="B572" s="39" t="s">
        <v>37</v>
      </c>
      <c r="D572" s="7">
        <f xml:space="preserve"> D569 - D568</f>
        <v>0</v>
      </c>
      <c r="E572" s="7">
        <f xml:space="preserve"> E568 + E571 - E570 - E569</f>
        <v>0</v>
      </c>
      <c r="F572" s="7">
        <f>F570 - F571</f>
        <v>0</v>
      </c>
      <c r="G572" s="34"/>
      <c r="H572" s="34"/>
      <c r="I572" s="25"/>
      <c r="J572" s="25"/>
      <c r="K572" s="25"/>
      <c r="L572" s="36"/>
    </row>
    <row r="573" spans="1:12" hidden="1" x14ac:dyDescent="0.25">
      <c r="B573" s="6"/>
      <c r="D573" s="7"/>
      <c r="E573" s="7"/>
      <c r="F573" s="7"/>
      <c r="G573" s="34"/>
      <c r="H573" s="34"/>
      <c r="I573" s="25"/>
      <c r="J573" s="25"/>
      <c r="K573" s="25"/>
      <c r="L573" s="36"/>
    </row>
    <row r="574" spans="1:12" hidden="1" x14ac:dyDescent="0.25">
      <c r="B574" s="91" t="s">
        <v>32</v>
      </c>
      <c r="C574" s="88"/>
      <c r="D574" s="121"/>
      <c r="E574" s="122"/>
      <c r="F574" s="123"/>
      <c r="G574" s="34"/>
      <c r="H574" s="34"/>
      <c r="I574" s="25"/>
      <c r="J574" s="25"/>
      <c r="K574" s="25"/>
      <c r="L574" s="36"/>
    </row>
    <row r="575" spans="1:12" hidden="1" x14ac:dyDescent="0.25">
      <c r="B575" s="6"/>
      <c r="D575" s="7"/>
      <c r="E575" s="7"/>
      <c r="F575" s="7"/>
      <c r="G575" s="34"/>
      <c r="H575" s="34"/>
      <c r="I575" s="25"/>
      <c r="J575" s="25"/>
      <c r="K575" s="25"/>
      <c r="L575" s="36"/>
    </row>
    <row r="576" spans="1:12" ht="18.75" hidden="1" x14ac:dyDescent="0.3">
      <c r="A576" s="48" t="s">
        <v>46</v>
      </c>
      <c r="C576" s="88"/>
      <c r="D576" s="52">
        <f xml:space="preserve"> D554 + D559 - D565 + D572 + D574</f>
        <v>0</v>
      </c>
      <c r="E576" s="53">
        <f xml:space="preserve"> E554 + E559 - E565 + E572 + E574</f>
        <v>0</v>
      </c>
      <c r="F576" s="54">
        <f xml:space="preserve"> F554 + F559 - F565 + F572 + F574</f>
        <v>0</v>
      </c>
      <c r="G576" s="34"/>
      <c r="H576" s="34"/>
      <c r="I576" s="34"/>
      <c r="J576" s="34"/>
      <c r="K576" s="34"/>
      <c r="L576" s="36"/>
    </row>
    <row r="577" spans="1:12" hidden="1" x14ac:dyDescent="0.25">
      <c r="B577" s="6"/>
      <c r="D577" s="7"/>
      <c r="E577" s="7"/>
      <c r="F577" s="7"/>
      <c r="G577" s="34"/>
      <c r="H577" s="34"/>
      <c r="I577" s="34"/>
      <c r="J577" s="34"/>
      <c r="K577" s="34"/>
      <c r="L577" s="36"/>
    </row>
    <row r="578" spans="1:12" ht="15.75" hidden="1" thickBot="1" x14ac:dyDescent="0.3">
      <c r="I578" s="36"/>
      <c r="J578" s="36"/>
      <c r="K578" s="36"/>
      <c r="L578" s="36"/>
    </row>
    <row r="579" spans="1:12" hidden="1" x14ac:dyDescent="0.25">
      <c r="A579" s="8"/>
      <c r="B579" s="8"/>
      <c r="C579" s="8"/>
      <c r="D579" s="8"/>
      <c r="E579" s="8"/>
      <c r="F579" s="8"/>
      <c r="G579" s="8"/>
      <c r="H579" s="8"/>
      <c r="J579" s="36"/>
      <c r="K579" s="36"/>
      <c r="L579" s="36"/>
    </row>
    <row r="580" spans="1:12" hidden="1" x14ac:dyDescent="0.25">
      <c r="B580" s="36"/>
      <c r="C580" s="36"/>
      <c r="D580" s="36"/>
      <c r="E580" s="36"/>
      <c r="F580" s="36"/>
      <c r="G580" s="36"/>
      <c r="H580" s="36"/>
      <c r="J580" s="36"/>
      <c r="K580" s="36"/>
      <c r="L580" s="36"/>
    </row>
    <row r="581" spans="1:12" ht="21" hidden="1" x14ac:dyDescent="0.35">
      <c r="A581" s="14" t="s">
        <v>4</v>
      </c>
      <c r="B581" s="14"/>
      <c r="C581" s="49" t="str">
        <f>B18</f>
        <v>Facility 17</v>
      </c>
      <c r="D581" s="50"/>
      <c r="E581" s="24"/>
      <c r="F581" s="24"/>
      <c r="I581" s="26"/>
      <c r="J581" s="26"/>
      <c r="K581" s="26"/>
      <c r="L581" s="36"/>
    </row>
    <row r="582" spans="1:12" hidden="1" x14ac:dyDescent="0.25">
      <c r="I582" s="25"/>
      <c r="J582" s="25"/>
      <c r="K582" s="25"/>
      <c r="L582" s="36"/>
    </row>
    <row r="583" spans="1:12" ht="18.75" hidden="1" x14ac:dyDescent="0.3">
      <c r="A583" s="9" t="s">
        <v>41</v>
      </c>
      <c r="B583" s="9"/>
      <c r="D583" s="2">
        <f>'Facility Detail'!$B$1053</f>
        <v>2013</v>
      </c>
      <c r="E583" s="2">
        <f>D583+1</f>
        <v>2014</v>
      </c>
      <c r="F583" s="2">
        <f>E583+1</f>
        <v>2015</v>
      </c>
      <c r="G583" s="26"/>
      <c r="H583" s="26"/>
      <c r="I583" s="25"/>
      <c r="J583" s="25"/>
      <c r="K583" s="25"/>
      <c r="L583" s="36"/>
    </row>
    <row r="584" spans="1:12" hidden="1" x14ac:dyDescent="0.25">
      <c r="B584" s="94" t="str">
        <f>"Total MWh Produced / Purchased from " &amp; C581</f>
        <v>Total MWh Produced / Purchased from Facility 17</v>
      </c>
      <c r="C584" s="88"/>
      <c r="D584" s="3"/>
      <c r="E584" s="4"/>
      <c r="F584" s="5"/>
      <c r="G584" s="25"/>
      <c r="H584" s="25"/>
      <c r="I584" s="25"/>
      <c r="J584" s="25"/>
      <c r="K584" s="25"/>
      <c r="L584" s="36"/>
    </row>
    <row r="585" spans="1:12" hidden="1" x14ac:dyDescent="0.25">
      <c r="B585" s="94" t="s">
        <v>45</v>
      </c>
      <c r="C585" s="88"/>
      <c r="D585" s="68"/>
      <c r="E585" s="69"/>
      <c r="F585" s="70"/>
      <c r="G585" s="25"/>
      <c r="H585" s="25"/>
      <c r="I585" s="25"/>
      <c r="J585" s="25"/>
      <c r="K585" s="25"/>
      <c r="L585" s="36"/>
    </row>
    <row r="586" spans="1:12" hidden="1" x14ac:dyDescent="0.25">
      <c r="B586" s="94" t="s">
        <v>40</v>
      </c>
      <c r="C586" s="88"/>
      <c r="D586" s="60"/>
      <c r="E586" s="61"/>
      <c r="F586" s="62"/>
      <c r="G586" s="25"/>
      <c r="H586" s="25"/>
      <c r="I586" s="25"/>
      <c r="J586" s="25"/>
      <c r="K586" s="25"/>
      <c r="L586" s="36"/>
    </row>
    <row r="587" spans="1:12" hidden="1" x14ac:dyDescent="0.25">
      <c r="B587" s="91" t="s">
        <v>42</v>
      </c>
      <c r="C587" s="92"/>
      <c r="D587" s="44">
        <f xml:space="preserve"> D584 * D585 * D586</f>
        <v>0</v>
      </c>
      <c r="E587" s="44">
        <f xml:space="preserve"> E584 * E585 * E586</f>
        <v>0</v>
      </c>
      <c r="F587" s="44">
        <f xml:space="preserve"> F584 * F585 * F586</f>
        <v>0</v>
      </c>
      <c r="G587" s="25"/>
      <c r="H587" s="25"/>
      <c r="I587" s="25"/>
      <c r="J587" s="25"/>
      <c r="K587" s="25"/>
      <c r="L587" s="36"/>
    </row>
    <row r="588" spans="1:12" hidden="1" x14ac:dyDescent="0.25">
      <c r="B588" s="24"/>
      <c r="C588" s="36"/>
      <c r="D588" s="43"/>
      <c r="E588" s="43"/>
      <c r="F588" s="43"/>
      <c r="G588" s="25"/>
      <c r="H588" s="25"/>
      <c r="I588" s="25"/>
      <c r="J588" s="25"/>
      <c r="K588" s="25"/>
      <c r="L588" s="36"/>
    </row>
    <row r="589" spans="1:12" ht="18.75" hidden="1" x14ac:dyDescent="0.3">
      <c r="A589" s="51" t="s">
        <v>139</v>
      </c>
      <c r="C589" s="36"/>
      <c r="D589" s="2">
        <f>'Facility Detail'!$B$1053</f>
        <v>2013</v>
      </c>
      <c r="E589" s="2">
        <f>D589+1</f>
        <v>2014</v>
      </c>
      <c r="F589" s="2">
        <f>E589+1</f>
        <v>2015</v>
      </c>
      <c r="G589" s="25"/>
      <c r="H589" s="25"/>
      <c r="I589" s="34"/>
      <c r="J589" s="34"/>
      <c r="K589" s="34"/>
      <c r="L589" s="36"/>
    </row>
    <row r="590" spans="1:12" hidden="1" x14ac:dyDescent="0.25">
      <c r="B590" s="94" t="s">
        <v>30</v>
      </c>
      <c r="C590" s="88"/>
      <c r="D590" s="63">
        <f>IF( $F18 = "Eligible", D587 * 'Facility Detail'!$B$1050, 0 )</f>
        <v>0</v>
      </c>
      <c r="E590" s="12">
        <f>IF( $F18 = "Eligible", E587 * 'Facility Detail'!$B$1050, 0 )</f>
        <v>0</v>
      </c>
      <c r="F590" s="13">
        <f>IF( $F18 = "Eligible", F587 * 'Facility Detail'!$B$1050, 0 )</f>
        <v>0</v>
      </c>
      <c r="G590" s="25"/>
      <c r="H590" s="25"/>
      <c r="I590" s="34"/>
      <c r="J590" s="34"/>
      <c r="K590" s="34"/>
      <c r="L590" s="36"/>
    </row>
    <row r="591" spans="1:12" hidden="1" x14ac:dyDescent="0.25">
      <c r="B591" s="94" t="s">
        <v>6</v>
      </c>
      <c r="C591" s="88"/>
      <c r="D591" s="64">
        <f>IF( $G18 = "Eligible", D587, 0 )</f>
        <v>0</v>
      </c>
      <c r="E591" s="65">
        <f>IF( $G18 = "Eligible", E587, 0 )</f>
        <v>0</v>
      </c>
      <c r="F591" s="66">
        <f>IF( $G18 = "Eligible", F587, 0 )</f>
        <v>0</v>
      </c>
      <c r="G591" s="25"/>
      <c r="H591" s="25"/>
      <c r="I591" s="36"/>
      <c r="J591" s="36"/>
      <c r="K591" s="36"/>
      <c r="L591" s="36"/>
    </row>
    <row r="592" spans="1:12" hidden="1" x14ac:dyDescent="0.25">
      <c r="B592" s="93" t="s">
        <v>141</v>
      </c>
      <c r="C592" s="92"/>
      <c r="D592" s="46">
        <f>SUM(D590:D591)</f>
        <v>0</v>
      </c>
      <c r="E592" s="47">
        <f>SUM(E590:E591)</f>
        <v>0</v>
      </c>
      <c r="F592" s="47">
        <f>SUM(F590:F591)</f>
        <v>0</v>
      </c>
      <c r="G592" s="25"/>
      <c r="H592" s="25"/>
      <c r="I592" s="36"/>
      <c r="J592" s="36"/>
      <c r="K592" s="36"/>
      <c r="L592" s="36"/>
    </row>
    <row r="593" spans="1:12" hidden="1" x14ac:dyDescent="0.25">
      <c r="B593" s="36"/>
      <c r="C593" s="36"/>
      <c r="D593" s="45"/>
      <c r="E593" s="37"/>
      <c r="F593" s="37"/>
      <c r="G593" s="25"/>
      <c r="H593" s="25"/>
      <c r="J593" s="36"/>
      <c r="K593" s="36"/>
      <c r="L593" s="36"/>
    </row>
    <row r="594" spans="1:12" ht="18.75" hidden="1" x14ac:dyDescent="0.3">
      <c r="A594" s="48" t="s">
        <v>50</v>
      </c>
      <c r="C594" s="36"/>
      <c r="D594" s="2">
        <f>'Facility Detail'!$B$1053</f>
        <v>2013</v>
      </c>
      <c r="E594" s="2">
        <f>D594+1</f>
        <v>2014</v>
      </c>
      <c r="F594" s="2">
        <f>E594+1</f>
        <v>2015</v>
      </c>
      <c r="G594" s="25"/>
      <c r="H594" s="25"/>
      <c r="J594" s="36"/>
      <c r="K594" s="36"/>
      <c r="L594" s="36"/>
    </row>
    <row r="595" spans="1:12" hidden="1" x14ac:dyDescent="0.25">
      <c r="B595" s="94" t="s">
        <v>67</v>
      </c>
      <c r="C595" s="88"/>
      <c r="D595" s="106"/>
      <c r="E595" s="107"/>
      <c r="F595" s="108"/>
      <c r="G595" s="25"/>
      <c r="H595" s="25"/>
      <c r="I595" s="26"/>
      <c r="J595" s="26"/>
      <c r="K595" s="26"/>
      <c r="L595" s="36"/>
    </row>
    <row r="596" spans="1:12" hidden="1" x14ac:dyDescent="0.25">
      <c r="B596" s="95" t="s">
        <v>43</v>
      </c>
      <c r="C596" s="96"/>
      <c r="D596" s="109"/>
      <c r="E596" s="110"/>
      <c r="F596" s="111"/>
      <c r="G596" s="25"/>
      <c r="H596" s="25"/>
      <c r="I596" s="25"/>
      <c r="J596" s="25"/>
      <c r="K596" s="25"/>
      <c r="L596" s="36"/>
    </row>
    <row r="597" spans="1:12" hidden="1" x14ac:dyDescent="0.25">
      <c r="B597" s="112" t="s">
        <v>109</v>
      </c>
      <c r="C597" s="105"/>
      <c r="D597" s="71"/>
      <c r="E597" s="72"/>
      <c r="F597" s="73"/>
      <c r="G597" s="25"/>
      <c r="H597" s="25"/>
      <c r="I597" s="25"/>
      <c r="J597" s="25"/>
      <c r="K597" s="25"/>
      <c r="L597" s="36"/>
    </row>
    <row r="598" spans="1:12" hidden="1" x14ac:dyDescent="0.25">
      <c r="B598" s="39" t="s">
        <v>110</v>
      </c>
      <c r="D598" s="7">
        <f>SUM(D595:D597)</f>
        <v>0</v>
      </c>
      <c r="E598" s="7">
        <f>SUM(E595:E597)</f>
        <v>0</v>
      </c>
      <c r="F598" s="7">
        <f>SUM(F595:F597)</f>
        <v>0</v>
      </c>
      <c r="G598" s="34"/>
      <c r="H598" s="34"/>
      <c r="I598" s="25"/>
      <c r="J598" s="25"/>
      <c r="K598" s="25"/>
      <c r="L598" s="36"/>
    </row>
    <row r="599" spans="1:12" hidden="1" x14ac:dyDescent="0.25">
      <c r="B599" s="6"/>
      <c r="D599" s="7"/>
      <c r="E599" s="7"/>
      <c r="F599" s="7"/>
      <c r="G599" s="34"/>
      <c r="H599" s="34"/>
      <c r="I599" s="25"/>
      <c r="J599" s="25"/>
      <c r="K599" s="25"/>
      <c r="L599" s="36"/>
    </row>
    <row r="600" spans="1:12" ht="18.75" hidden="1" x14ac:dyDescent="0.3">
      <c r="A600" s="9" t="s">
        <v>120</v>
      </c>
      <c r="D600" s="2">
        <f>'Facility Detail'!$B$1053</f>
        <v>2013</v>
      </c>
      <c r="E600" s="2">
        <f>D600+1</f>
        <v>2014</v>
      </c>
      <c r="F600" s="2">
        <f>E600+1</f>
        <v>2015</v>
      </c>
      <c r="G600" s="34"/>
      <c r="H600" s="34"/>
      <c r="I600" s="25"/>
      <c r="J600" s="25"/>
      <c r="K600" s="25"/>
      <c r="L600" s="36"/>
    </row>
    <row r="601" spans="1:12" hidden="1" x14ac:dyDescent="0.25">
      <c r="B601" s="94" t="str">
        <f xml:space="preserve"> 'Facility Detail'!$B$1053 &amp; " Surplus Applied to " &amp; ( 'Facility Detail'!$B$1053 + 1 )</f>
        <v>2013 Surplus Applied to 2014</v>
      </c>
      <c r="C601" s="88"/>
      <c r="D601" s="3"/>
      <c r="E601" s="74">
        <f>D601</f>
        <v>0</v>
      </c>
      <c r="F601" s="77"/>
      <c r="G601" s="34"/>
      <c r="H601" s="34"/>
      <c r="I601" s="25"/>
      <c r="J601" s="25"/>
      <c r="K601" s="25"/>
      <c r="L601" s="36"/>
    </row>
    <row r="602" spans="1:12" hidden="1" x14ac:dyDescent="0.25">
      <c r="B602" s="94" t="str">
        <f xml:space="preserve"> ( 'Facility Detail'!$B$1053 + 1 ) &amp; " Surplus Applied to " &amp; ( 'Facility Detail'!$B$1053 )</f>
        <v>2014 Surplus Applied to 2013</v>
      </c>
      <c r="C602" s="88"/>
      <c r="D602" s="59">
        <f>E602</f>
        <v>0</v>
      </c>
      <c r="E602" s="67"/>
      <c r="F602" s="78"/>
      <c r="G602" s="34"/>
      <c r="H602" s="34"/>
      <c r="I602" s="25"/>
      <c r="J602" s="25"/>
      <c r="K602" s="25"/>
      <c r="L602" s="36"/>
    </row>
    <row r="603" spans="1:12" hidden="1" x14ac:dyDescent="0.25">
      <c r="B603" s="94" t="str">
        <f xml:space="preserve"> ( 'Facility Detail'!$B$1053 + 1 ) &amp; " Surplus Applied to " &amp; ( 'Facility Detail'!$B$1053 + 2 )</f>
        <v>2014 Surplus Applied to 2015</v>
      </c>
      <c r="C603" s="88"/>
      <c r="D603" s="79"/>
      <c r="E603" s="10"/>
      <c r="F603" s="75">
        <f>E603</f>
        <v>0</v>
      </c>
      <c r="G603" s="34"/>
      <c r="H603" s="34"/>
      <c r="I603" s="25"/>
      <c r="J603" s="25"/>
      <c r="K603" s="25"/>
      <c r="L603" s="36"/>
    </row>
    <row r="604" spans="1:12" hidden="1" x14ac:dyDescent="0.25">
      <c r="B604" s="94" t="str">
        <f xml:space="preserve"> ( 'Facility Detail'!$B$1053 + 2 ) &amp; " Surplus Applied to " &amp; ( 'Facility Detail'!$B$1053 + 1 )</f>
        <v>2015 Surplus Applied to 2014</v>
      </c>
      <c r="C604" s="88"/>
      <c r="D604" s="80"/>
      <c r="E604" s="76">
        <f>F604</f>
        <v>0</v>
      </c>
      <c r="F604" s="58"/>
      <c r="G604" s="34"/>
      <c r="H604" s="34"/>
      <c r="I604" s="25"/>
      <c r="J604" s="25"/>
      <c r="K604" s="25"/>
      <c r="L604" s="36"/>
    </row>
    <row r="605" spans="1:12" hidden="1" x14ac:dyDescent="0.25">
      <c r="B605" s="39" t="s">
        <v>37</v>
      </c>
      <c r="D605" s="7">
        <f xml:space="preserve"> D602 - D601</f>
        <v>0</v>
      </c>
      <c r="E605" s="7">
        <f xml:space="preserve"> E601 + E604 - E603 - E602</f>
        <v>0</v>
      </c>
      <c r="F605" s="7">
        <f>F603 - F604</f>
        <v>0</v>
      </c>
      <c r="G605" s="34"/>
      <c r="H605" s="34"/>
      <c r="I605" s="25"/>
      <c r="J605" s="25"/>
      <c r="K605" s="25"/>
      <c r="L605" s="36"/>
    </row>
    <row r="606" spans="1:12" hidden="1" x14ac:dyDescent="0.25">
      <c r="B606" s="6"/>
      <c r="D606" s="7"/>
      <c r="E606" s="7"/>
      <c r="F606" s="7"/>
      <c r="G606" s="34"/>
      <c r="H606" s="34"/>
      <c r="I606" s="25"/>
      <c r="J606" s="25"/>
      <c r="K606" s="25"/>
      <c r="L606" s="36"/>
    </row>
    <row r="607" spans="1:12" hidden="1" x14ac:dyDescent="0.25">
      <c r="B607" s="91" t="s">
        <v>32</v>
      </c>
      <c r="C607" s="88"/>
      <c r="D607" s="121"/>
      <c r="E607" s="122"/>
      <c r="F607" s="123"/>
      <c r="G607" s="34"/>
      <c r="H607" s="34"/>
      <c r="I607" s="25"/>
      <c r="J607" s="25"/>
      <c r="K607" s="25"/>
      <c r="L607" s="36"/>
    </row>
    <row r="608" spans="1:12" hidden="1" x14ac:dyDescent="0.25">
      <c r="B608" s="6"/>
      <c r="D608" s="7"/>
      <c r="E608" s="7"/>
      <c r="F608" s="7"/>
      <c r="G608" s="34"/>
      <c r="H608" s="34"/>
      <c r="I608" s="25"/>
      <c r="J608" s="25"/>
      <c r="K608" s="25"/>
      <c r="L608" s="36"/>
    </row>
    <row r="609" spans="1:12" ht="18.75" hidden="1" x14ac:dyDescent="0.3">
      <c r="A609" s="48" t="s">
        <v>46</v>
      </c>
      <c r="C609" s="88"/>
      <c r="D609" s="52">
        <f xml:space="preserve"> D587 + D592 - D598 + D605 + D607</f>
        <v>0</v>
      </c>
      <c r="E609" s="53">
        <f xml:space="preserve"> E587 + E592 - E598 + E605 + E607</f>
        <v>0</v>
      </c>
      <c r="F609" s="54">
        <f xml:space="preserve"> F587 + F592 - F598 + F605 + F607</f>
        <v>0</v>
      </c>
      <c r="G609" s="34"/>
      <c r="H609" s="34"/>
      <c r="I609" s="25"/>
      <c r="J609" s="25"/>
      <c r="K609" s="25"/>
      <c r="L609" s="36"/>
    </row>
    <row r="610" spans="1:12" hidden="1" x14ac:dyDescent="0.25">
      <c r="B610" s="6"/>
      <c r="D610" s="7"/>
      <c r="E610" s="7"/>
      <c r="F610" s="7"/>
      <c r="G610" s="34"/>
      <c r="H610" s="34"/>
      <c r="I610" s="25"/>
      <c r="J610" s="25"/>
      <c r="K610" s="25"/>
      <c r="L610" s="36"/>
    </row>
    <row r="611" spans="1:12" ht="15.75" hidden="1" thickBot="1" x14ac:dyDescent="0.3">
      <c r="I611" s="34"/>
      <c r="J611" s="34"/>
      <c r="K611" s="34"/>
      <c r="L611" s="36"/>
    </row>
    <row r="612" spans="1:12" hidden="1" x14ac:dyDescent="0.25">
      <c r="A612" s="8"/>
      <c r="B612" s="8"/>
      <c r="C612" s="8"/>
      <c r="D612" s="8"/>
      <c r="E612" s="8"/>
      <c r="F612" s="8"/>
      <c r="G612" s="8"/>
      <c r="H612" s="8"/>
      <c r="I612" s="34"/>
      <c r="J612" s="34"/>
      <c r="K612" s="34"/>
      <c r="L612" s="36"/>
    </row>
    <row r="613" spans="1:12" hidden="1" x14ac:dyDescent="0.25"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</row>
    <row r="614" spans="1:12" ht="21" hidden="1" x14ac:dyDescent="0.35">
      <c r="A614" s="14" t="s">
        <v>4</v>
      </c>
      <c r="B614" s="14"/>
      <c r="C614" s="49" t="str">
        <f>B19</f>
        <v>Facility 18</v>
      </c>
      <c r="D614" s="50"/>
      <c r="E614" s="24"/>
      <c r="F614" s="24"/>
      <c r="I614" s="36"/>
      <c r="J614" s="36"/>
      <c r="K614" s="36"/>
      <c r="L614" s="36"/>
    </row>
    <row r="615" spans="1:12" hidden="1" x14ac:dyDescent="0.25">
      <c r="J615" s="36"/>
      <c r="K615" s="36"/>
      <c r="L615" s="36"/>
    </row>
    <row r="616" spans="1:12" ht="18.75" hidden="1" x14ac:dyDescent="0.3">
      <c r="A616" s="9" t="s">
        <v>41</v>
      </c>
      <c r="B616" s="9"/>
      <c r="D616" s="2">
        <f>'Facility Detail'!$B$1053</f>
        <v>2013</v>
      </c>
      <c r="E616" s="2">
        <f>D616+1</f>
        <v>2014</v>
      </c>
      <c r="F616" s="2">
        <f>E616+1</f>
        <v>2015</v>
      </c>
      <c r="G616" s="26"/>
      <c r="H616" s="26"/>
      <c r="I616" s="26"/>
      <c r="J616" s="26"/>
      <c r="K616" s="26"/>
      <c r="L616" s="36"/>
    </row>
    <row r="617" spans="1:12" hidden="1" x14ac:dyDescent="0.25">
      <c r="B617" s="94" t="str">
        <f>"Total MWh Produced / Purchased from " &amp; C614</f>
        <v>Total MWh Produced / Purchased from Facility 18</v>
      </c>
      <c r="C617" s="88"/>
      <c r="D617" s="3"/>
      <c r="E617" s="4"/>
      <c r="F617" s="5"/>
      <c r="G617" s="25"/>
      <c r="H617" s="25"/>
      <c r="I617" s="25"/>
      <c r="J617" s="25"/>
      <c r="K617" s="25"/>
      <c r="L617" s="36"/>
    </row>
    <row r="618" spans="1:12" hidden="1" x14ac:dyDescent="0.25">
      <c r="B618" s="94" t="s">
        <v>45</v>
      </c>
      <c r="C618" s="88"/>
      <c r="D618" s="68"/>
      <c r="E618" s="69"/>
      <c r="F618" s="70"/>
      <c r="G618" s="25"/>
      <c r="H618" s="25"/>
      <c r="I618" s="25"/>
      <c r="J618" s="25"/>
      <c r="K618" s="25"/>
      <c r="L618" s="36"/>
    </row>
    <row r="619" spans="1:12" hidden="1" x14ac:dyDescent="0.25">
      <c r="B619" s="94" t="s">
        <v>40</v>
      </c>
      <c r="C619" s="88"/>
      <c r="D619" s="60"/>
      <c r="E619" s="61"/>
      <c r="F619" s="62"/>
      <c r="G619" s="25"/>
      <c r="H619" s="25"/>
      <c r="I619" s="25"/>
      <c r="J619" s="25"/>
      <c r="K619" s="25"/>
      <c r="L619" s="36"/>
    </row>
    <row r="620" spans="1:12" hidden="1" x14ac:dyDescent="0.25">
      <c r="B620" s="91" t="s">
        <v>42</v>
      </c>
      <c r="C620" s="92"/>
      <c r="D620" s="44">
        <f xml:space="preserve"> D617 * D618 * D619</f>
        <v>0</v>
      </c>
      <c r="E620" s="44">
        <f xml:space="preserve"> E617 * E618 * E619</f>
        <v>0</v>
      </c>
      <c r="F620" s="44">
        <f xml:space="preserve"> F617 * F618 * F619</f>
        <v>0</v>
      </c>
      <c r="G620" s="25"/>
      <c r="H620" s="25"/>
      <c r="I620" s="25"/>
      <c r="J620" s="25"/>
      <c r="K620" s="25"/>
      <c r="L620" s="36"/>
    </row>
    <row r="621" spans="1:12" hidden="1" x14ac:dyDescent="0.25">
      <c r="B621" s="24"/>
      <c r="C621" s="36"/>
      <c r="D621" s="43"/>
      <c r="E621" s="43"/>
      <c r="F621" s="43"/>
      <c r="G621" s="25"/>
      <c r="H621" s="25"/>
      <c r="I621" s="25"/>
      <c r="J621" s="25"/>
      <c r="K621" s="25"/>
      <c r="L621" s="36"/>
    </row>
    <row r="622" spans="1:12" ht="18.75" hidden="1" x14ac:dyDescent="0.3">
      <c r="A622" s="51" t="s">
        <v>139</v>
      </c>
      <c r="C622" s="36"/>
      <c r="D622" s="2">
        <f>'Facility Detail'!$B$1053</f>
        <v>2013</v>
      </c>
      <c r="E622" s="2">
        <f>D622+1</f>
        <v>2014</v>
      </c>
      <c r="F622" s="2">
        <f>E622+1</f>
        <v>2015</v>
      </c>
      <c r="G622" s="25"/>
      <c r="H622" s="25"/>
      <c r="I622" s="25"/>
      <c r="J622" s="25"/>
      <c r="K622" s="25"/>
      <c r="L622" s="36"/>
    </row>
    <row r="623" spans="1:12" hidden="1" x14ac:dyDescent="0.25">
      <c r="B623" s="94" t="s">
        <v>30</v>
      </c>
      <c r="C623" s="88"/>
      <c r="D623" s="63">
        <f>IF( $F19 = "Eligible", D620 * 'Facility Detail'!$B$1050, 0 )</f>
        <v>0</v>
      </c>
      <c r="E623" s="12">
        <f>IF( $F19 = "Eligible", E620 * 'Facility Detail'!$B$1050, 0 )</f>
        <v>0</v>
      </c>
      <c r="F623" s="13">
        <f>IF( $F19 = "Eligible", F620 * 'Facility Detail'!$B$1050, 0 )</f>
        <v>0</v>
      </c>
      <c r="G623" s="25"/>
      <c r="H623" s="25"/>
      <c r="I623" s="25"/>
      <c r="J623" s="25"/>
      <c r="K623" s="25"/>
      <c r="L623" s="36"/>
    </row>
    <row r="624" spans="1:12" hidden="1" x14ac:dyDescent="0.25">
      <c r="B624" s="94" t="s">
        <v>6</v>
      </c>
      <c r="C624" s="88"/>
      <c r="D624" s="64">
        <f>IF( $G19 = "Eligible", D620, 0 )</f>
        <v>0</v>
      </c>
      <c r="E624" s="65">
        <f>IF( $G19 = "Eligible", E620, 0 )</f>
        <v>0</v>
      </c>
      <c r="F624" s="66">
        <f>IF( $G19 = "Eligible", F620, 0 )</f>
        <v>0</v>
      </c>
      <c r="G624" s="25"/>
      <c r="H624" s="25"/>
      <c r="I624" s="34"/>
      <c r="J624" s="34"/>
      <c r="K624" s="34"/>
      <c r="L624" s="36"/>
    </row>
    <row r="625" spans="1:12" hidden="1" x14ac:dyDescent="0.25">
      <c r="B625" s="93" t="s">
        <v>141</v>
      </c>
      <c r="C625" s="92"/>
      <c r="D625" s="46">
        <f>SUM(D623:D624)</f>
        <v>0</v>
      </c>
      <c r="E625" s="47">
        <f>SUM(E623:E624)</f>
        <v>0</v>
      </c>
      <c r="F625" s="47">
        <f>SUM(F623:F624)</f>
        <v>0</v>
      </c>
      <c r="G625" s="25"/>
      <c r="H625" s="25"/>
      <c r="I625" s="34"/>
      <c r="J625" s="34"/>
      <c r="K625" s="34"/>
      <c r="L625" s="36"/>
    </row>
    <row r="626" spans="1:12" hidden="1" x14ac:dyDescent="0.25">
      <c r="B626" s="36"/>
      <c r="C626" s="36"/>
      <c r="D626" s="45"/>
      <c r="E626" s="37"/>
      <c r="F626" s="37"/>
      <c r="G626" s="25"/>
      <c r="H626" s="25"/>
      <c r="I626" s="34"/>
      <c r="J626" s="34"/>
      <c r="K626" s="34"/>
      <c r="L626" s="36"/>
    </row>
    <row r="627" spans="1:12" ht="18.75" hidden="1" x14ac:dyDescent="0.3">
      <c r="A627" s="48" t="s">
        <v>50</v>
      </c>
      <c r="C627" s="36"/>
      <c r="D627" s="2">
        <f>'Facility Detail'!$B$1053</f>
        <v>2013</v>
      </c>
      <c r="E627" s="2">
        <f>D627+1</f>
        <v>2014</v>
      </c>
      <c r="F627" s="2">
        <f>E627+1</f>
        <v>2015</v>
      </c>
      <c r="G627" s="25"/>
      <c r="H627" s="25"/>
      <c r="I627" s="36"/>
      <c r="J627" s="36"/>
      <c r="K627" s="36"/>
      <c r="L627" s="36"/>
    </row>
    <row r="628" spans="1:12" hidden="1" x14ac:dyDescent="0.25">
      <c r="B628" s="94" t="s">
        <v>67</v>
      </c>
      <c r="C628" s="88"/>
      <c r="D628" s="106"/>
      <c r="E628" s="107"/>
      <c r="F628" s="108"/>
      <c r="G628" s="25"/>
      <c r="H628" s="25"/>
      <c r="I628" s="36"/>
      <c r="J628" s="36"/>
      <c r="K628" s="36"/>
      <c r="L628" s="36"/>
    </row>
    <row r="629" spans="1:12" hidden="1" x14ac:dyDescent="0.25">
      <c r="B629" s="95" t="s">
        <v>43</v>
      </c>
      <c r="C629" s="96"/>
      <c r="D629" s="109"/>
      <c r="E629" s="110"/>
      <c r="F629" s="111"/>
      <c r="G629" s="25"/>
      <c r="H629" s="25"/>
      <c r="J629" s="36"/>
      <c r="K629" s="36"/>
      <c r="L629" s="36"/>
    </row>
    <row r="630" spans="1:12" hidden="1" x14ac:dyDescent="0.25">
      <c r="B630" s="112" t="s">
        <v>109</v>
      </c>
      <c r="C630" s="105"/>
      <c r="D630" s="71"/>
      <c r="E630" s="72"/>
      <c r="F630" s="73"/>
      <c r="G630" s="25"/>
      <c r="H630" s="25"/>
      <c r="J630" s="36"/>
      <c r="K630" s="36"/>
      <c r="L630" s="36"/>
    </row>
    <row r="631" spans="1:12" hidden="1" x14ac:dyDescent="0.25">
      <c r="B631" s="39" t="s">
        <v>110</v>
      </c>
      <c r="D631" s="7">
        <f>SUM(D628:D630)</f>
        <v>0</v>
      </c>
      <c r="E631" s="7">
        <f>SUM(E628:E630)</f>
        <v>0</v>
      </c>
      <c r="F631" s="7">
        <f>SUM(F628:F630)</f>
        <v>0</v>
      </c>
      <c r="G631" s="34"/>
      <c r="H631" s="34"/>
      <c r="J631" s="36"/>
      <c r="K631" s="36"/>
      <c r="L631" s="36"/>
    </row>
    <row r="632" spans="1:12" hidden="1" x14ac:dyDescent="0.25">
      <c r="B632" s="6"/>
      <c r="D632" s="7"/>
      <c r="E632" s="7"/>
      <c r="F632" s="7"/>
      <c r="G632" s="34"/>
      <c r="H632" s="34"/>
      <c r="I632" s="26"/>
      <c r="J632" s="26"/>
      <c r="K632" s="26"/>
      <c r="L632" s="36"/>
    </row>
    <row r="633" spans="1:12" ht="18.75" hidden="1" x14ac:dyDescent="0.3">
      <c r="A633" s="9" t="s">
        <v>120</v>
      </c>
      <c r="D633" s="2">
        <f>'Facility Detail'!$B$1053</f>
        <v>2013</v>
      </c>
      <c r="E633" s="2">
        <f>D633+1</f>
        <v>2014</v>
      </c>
      <c r="F633" s="2">
        <f>E633+1</f>
        <v>2015</v>
      </c>
      <c r="G633" s="34"/>
      <c r="H633" s="34"/>
      <c r="I633" s="26"/>
      <c r="J633" s="26"/>
      <c r="K633" s="26"/>
      <c r="L633" s="36"/>
    </row>
    <row r="634" spans="1:12" hidden="1" x14ac:dyDescent="0.25">
      <c r="B634" s="94" t="str">
        <f xml:space="preserve"> 'Facility Detail'!$B$1053 &amp; " Surplus Applied to " &amp; ( 'Facility Detail'!$B$1053 + 1 )</f>
        <v>2013 Surplus Applied to 2014</v>
      </c>
      <c r="C634" s="88"/>
      <c r="D634" s="3"/>
      <c r="E634" s="74">
        <f>D634</f>
        <v>0</v>
      </c>
      <c r="F634" s="77"/>
      <c r="G634" s="34"/>
      <c r="H634" s="34"/>
      <c r="I634" s="26"/>
      <c r="J634" s="26"/>
      <c r="K634" s="26"/>
      <c r="L634" s="36"/>
    </row>
    <row r="635" spans="1:12" hidden="1" x14ac:dyDescent="0.25">
      <c r="B635" s="94" t="str">
        <f xml:space="preserve"> ( 'Facility Detail'!$B$1053 + 1 ) &amp; " Surplus Applied to " &amp; ( 'Facility Detail'!$B$1053 )</f>
        <v>2014 Surplus Applied to 2013</v>
      </c>
      <c r="C635" s="88"/>
      <c r="D635" s="59">
        <f>E635</f>
        <v>0</v>
      </c>
      <c r="E635" s="67"/>
      <c r="F635" s="78"/>
      <c r="G635" s="34"/>
      <c r="H635" s="34"/>
      <c r="I635" s="26"/>
      <c r="J635" s="26"/>
      <c r="K635" s="26"/>
      <c r="L635" s="36"/>
    </row>
    <row r="636" spans="1:12" hidden="1" x14ac:dyDescent="0.25">
      <c r="B636" s="94" t="str">
        <f xml:space="preserve"> ( 'Facility Detail'!$B$1053 + 1 ) &amp; " Surplus Applied to " &amp; ( 'Facility Detail'!$B$1053 + 2 )</f>
        <v>2014 Surplus Applied to 2015</v>
      </c>
      <c r="C636" s="88"/>
      <c r="D636" s="79"/>
      <c r="E636" s="10"/>
      <c r="F636" s="75">
        <f>E636</f>
        <v>0</v>
      </c>
      <c r="G636" s="34"/>
      <c r="H636" s="34"/>
      <c r="I636" s="26"/>
      <c r="J636" s="26"/>
      <c r="K636" s="26"/>
      <c r="L636" s="36"/>
    </row>
    <row r="637" spans="1:12" hidden="1" x14ac:dyDescent="0.25">
      <c r="B637" s="94" t="str">
        <f xml:space="preserve"> ( 'Facility Detail'!$B$1053 + 2 ) &amp; " Surplus Applied to " &amp; ( 'Facility Detail'!$B$1053 + 1 )</f>
        <v>2015 Surplus Applied to 2014</v>
      </c>
      <c r="C637" s="88"/>
      <c r="D637" s="80"/>
      <c r="E637" s="76">
        <f>F637</f>
        <v>0</v>
      </c>
      <c r="F637" s="58"/>
      <c r="G637" s="34"/>
      <c r="H637" s="34"/>
      <c r="I637" s="26"/>
      <c r="J637" s="26"/>
      <c r="K637" s="26"/>
      <c r="L637" s="36"/>
    </row>
    <row r="638" spans="1:12" hidden="1" x14ac:dyDescent="0.25">
      <c r="B638" s="39" t="s">
        <v>37</v>
      </c>
      <c r="D638" s="7">
        <f xml:space="preserve"> D635 - D634</f>
        <v>0</v>
      </c>
      <c r="E638" s="7">
        <f xml:space="preserve"> E634 + E637 - E636 - E635</f>
        <v>0</v>
      </c>
      <c r="F638" s="7">
        <f>F636 - F637</f>
        <v>0</v>
      </c>
      <c r="G638" s="34"/>
      <c r="H638" s="34"/>
      <c r="I638" s="26"/>
      <c r="J638" s="26"/>
      <c r="K638" s="26"/>
      <c r="L638" s="36"/>
    </row>
    <row r="639" spans="1:12" hidden="1" x14ac:dyDescent="0.25">
      <c r="B639" s="6"/>
      <c r="D639" s="7"/>
      <c r="E639" s="7"/>
      <c r="F639" s="7"/>
      <c r="G639" s="34"/>
      <c r="H639" s="34"/>
      <c r="I639" s="26"/>
      <c r="J639" s="26"/>
      <c r="K639" s="26"/>
      <c r="L639" s="36"/>
    </row>
    <row r="640" spans="1:12" hidden="1" x14ac:dyDescent="0.25">
      <c r="B640" s="91" t="s">
        <v>32</v>
      </c>
      <c r="C640" s="88"/>
      <c r="D640" s="121"/>
      <c r="E640" s="122"/>
      <c r="F640" s="123"/>
      <c r="G640" s="34"/>
      <c r="H640" s="34"/>
      <c r="I640" s="26"/>
      <c r="J640" s="26"/>
      <c r="K640" s="26"/>
      <c r="L640" s="36"/>
    </row>
    <row r="641" spans="1:12" hidden="1" x14ac:dyDescent="0.25">
      <c r="B641" s="6"/>
      <c r="D641" s="7"/>
      <c r="E641" s="7"/>
      <c r="F641" s="7"/>
      <c r="G641" s="34"/>
      <c r="H641" s="34"/>
      <c r="I641" s="26"/>
      <c r="J641" s="26"/>
      <c r="K641" s="26"/>
      <c r="L641" s="36"/>
    </row>
    <row r="642" spans="1:12" ht="18.75" hidden="1" x14ac:dyDescent="0.3">
      <c r="A642" s="48" t="s">
        <v>46</v>
      </c>
      <c r="C642" s="88"/>
      <c r="D642" s="52">
        <f xml:space="preserve"> D620 + D625 - D631 + D638 + D640</f>
        <v>0</v>
      </c>
      <c r="E642" s="53">
        <f xml:space="preserve"> E620 + E625 - E631 + E638 + E640</f>
        <v>0</v>
      </c>
      <c r="F642" s="54">
        <f xml:space="preserve"> F620 + F625 - F631 + F638 + F640</f>
        <v>0</v>
      </c>
      <c r="G642" s="34"/>
      <c r="H642" s="34"/>
      <c r="I642" s="25"/>
      <c r="J642" s="25"/>
      <c r="K642" s="25"/>
      <c r="L642" s="36"/>
    </row>
    <row r="643" spans="1:12" hidden="1" x14ac:dyDescent="0.25">
      <c r="B643" s="6"/>
      <c r="D643" s="7"/>
      <c r="E643" s="7"/>
      <c r="F643" s="7"/>
      <c r="G643" s="34"/>
      <c r="H643" s="34"/>
      <c r="I643" s="25"/>
      <c r="J643" s="25"/>
      <c r="K643" s="25"/>
      <c r="L643" s="36"/>
    </row>
    <row r="644" spans="1:12" ht="15.75" hidden="1" thickBot="1" x14ac:dyDescent="0.3">
      <c r="I644" s="25"/>
      <c r="J644" s="25"/>
      <c r="K644" s="25"/>
      <c r="L644" s="36"/>
    </row>
    <row r="645" spans="1:12" hidden="1" x14ac:dyDescent="0.25">
      <c r="A645" s="8"/>
      <c r="B645" s="8"/>
      <c r="C645" s="8"/>
      <c r="D645" s="8"/>
      <c r="E645" s="8"/>
      <c r="F645" s="8"/>
      <c r="G645" s="8"/>
      <c r="H645" s="8"/>
      <c r="I645" s="25"/>
      <c r="J645" s="25"/>
      <c r="K645" s="25"/>
      <c r="L645" s="36"/>
    </row>
    <row r="646" spans="1:12" hidden="1" x14ac:dyDescent="0.25">
      <c r="B646" s="36"/>
      <c r="C646" s="36"/>
      <c r="D646" s="36"/>
      <c r="E646" s="36"/>
      <c r="F646" s="36"/>
      <c r="G646" s="36"/>
      <c r="H646" s="36"/>
      <c r="I646" s="34"/>
      <c r="J646" s="34"/>
      <c r="K646" s="34"/>
      <c r="L646" s="36"/>
    </row>
    <row r="647" spans="1:12" ht="21" hidden="1" x14ac:dyDescent="0.35">
      <c r="A647" s="14" t="s">
        <v>4</v>
      </c>
      <c r="B647" s="14"/>
      <c r="C647" s="49" t="str">
        <f>B20</f>
        <v>Facility 19</v>
      </c>
      <c r="D647" s="50"/>
      <c r="E647" s="24"/>
      <c r="F647" s="24"/>
      <c r="I647" s="34"/>
      <c r="J647" s="34"/>
      <c r="K647" s="34"/>
      <c r="L647" s="36"/>
    </row>
    <row r="648" spans="1:12" hidden="1" x14ac:dyDescent="0.25">
      <c r="I648" s="34"/>
      <c r="J648" s="34"/>
      <c r="K648" s="34"/>
      <c r="L648" s="36"/>
    </row>
    <row r="649" spans="1:12" ht="18.75" hidden="1" x14ac:dyDescent="0.3">
      <c r="A649" s="9" t="s">
        <v>41</v>
      </c>
      <c r="B649" s="9"/>
      <c r="D649" s="2">
        <f>'Facility Detail'!$B$1053</f>
        <v>2013</v>
      </c>
      <c r="E649" s="2">
        <f>D649+1</f>
        <v>2014</v>
      </c>
      <c r="F649" s="2">
        <f>E649+1</f>
        <v>2015</v>
      </c>
      <c r="G649" s="26"/>
      <c r="H649" s="26"/>
      <c r="I649" s="36"/>
      <c r="J649" s="36"/>
      <c r="K649" s="36"/>
      <c r="L649" s="36"/>
    </row>
    <row r="650" spans="1:12" hidden="1" x14ac:dyDescent="0.25">
      <c r="B650" s="94" t="str">
        <f>"Total MWh Produced / Purchased from " &amp; C647</f>
        <v>Total MWh Produced / Purchased from Facility 19</v>
      </c>
      <c r="C650" s="88"/>
      <c r="D650" s="3"/>
      <c r="E650" s="4"/>
      <c r="F650" s="5"/>
      <c r="G650" s="25"/>
      <c r="H650" s="25"/>
      <c r="I650" s="36"/>
      <c r="J650" s="36"/>
      <c r="K650" s="36"/>
      <c r="L650" s="36"/>
    </row>
    <row r="651" spans="1:12" hidden="1" x14ac:dyDescent="0.25">
      <c r="B651" s="94" t="s">
        <v>45</v>
      </c>
      <c r="C651" s="88"/>
      <c r="D651" s="68"/>
      <c r="E651" s="69"/>
      <c r="F651" s="70"/>
      <c r="G651" s="25"/>
      <c r="H651" s="25"/>
      <c r="I651" s="36"/>
      <c r="J651" s="36"/>
      <c r="K651" s="36"/>
      <c r="L651" s="36"/>
    </row>
    <row r="652" spans="1:12" hidden="1" x14ac:dyDescent="0.25">
      <c r="B652" s="94" t="s">
        <v>40</v>
      </c>
      <c r="C652" s="88"/>
      <c r="D652" s="60"/>
      <c r="E652" s="61"/>
      <c r="F652" s="62"/>
      <c r="G652" s="25"/>
      <c r="H652" s="25"/>
      <c r="J652" s="36"/>
      <c r="K652" s="36"/>
      <c r="L652" s="36"/>
    </row>
    <row r="653" spans="1:12" hidden="1" x14ac:dyDescent="0.25">
      <c r="B653" s="91" t="s">
        <v>42</v>
      </c>
      <c r="C653" s="92"/>
      <c r="D653" s="44">
        <f xml:space="preserve"> D650 * D651 * D652</f>
        <v>0</v>
      </c>
      <c r="E653" s="44">
        <f xml:space="preserve"> E650 * E651 * E652</f>
        <v>0</v>
      </c>
      <c r="F653" s="44">
        <f xml:space="preserve"> F650 * F651 * F652</f>
        <v>0</v>
      </c>
      <c r="G653" s="25"/>
      <c r="H653" s="25"/>
      <c r="I653" s="26"/>
      <c r="J653" s="26"/>
      <c r="K653" s="26"/>
      <c r="L653" s="36"/>
    </row>
    <row r="654" spans="1:12" hidden="1" x14ac:dyDescent="0.25">
      <c r="B654" s="24"/>
      <c r="C654" s="36"/>
      <c r="D654" s="43"/>
      <c r="E654" s="43"/>
      <c r="F654" s="43"/>
      <c r="G654" s="25"/>
      <c r="H654" s="25"/>
      <c r="I654" s="25"/>
      <c r="J654" s="25"/>
      <c r="K654" s="25"/>
      <c r="L654" s="36"/>
    </row>
    <row r="655" spans="1:12" ht="18.75" hidden="1" x14ac:dyDescent="0.3">
      <c r="A655" s="51" t="s">
        <v>139</v>
      </c>
      <c r="C655" s="36"/>
      <c r="D655" s="2">
        <f>'Facility Detail'!$B$1053</f>
        <v>2013</v>
      </c>
      <c r="E655" s="2">
        <f>D655+1</f>
        <v>2014</v>
      </c>
      <c r="F655" s="2">
        <f>E655+1</f>
        <v>2015</v>
      </c>
      <c r="G655" s="25"/>
      <c r="H655" s="25"/>
      <c r="I655" s="25"/>
      <c r="J655" s="25"/>
      <c r="K655" s="25"/>
      <c r="L655" s="36"/>
    </row>
    <row r="656" spans="1:12" hidden="1" x14ac:dyDescent="0.25">
      <c r="B656" s="94" t="s">
        <v>30</v>
      </c>
      <c r="C656" s="88"/>
      <c r="D656" s="63">
        <f>IF( $F20 = "Eligible", D653 * 'Facility Detail'!$B$1050, 0 )</f>
        <v>0</v>
      </c>
      <c r="E656" s="12">
        <f>IF( $F20 = "Eligible", E653 * 'Facility Detail'!$B$1050, 0 )</f>
        <v>0</v>
      </c>
      <c r="F656" s="13">
        <f>IF( $F20 = "Eligible", F653 * 'Facility Detail'!$B$1050, 0 )</f>
        <v>0</v>
      </c>
      <c r="G656" s="25"/>
      <c r="H656" s="25"/>
      <c r="I656" s="25"/>
      <c r="J656" s="25"/>
      <c r="K656" s="25"/>
      <c r="L656" s="36"/>
    </row>
    <row r="657" spans="1:12" hidden="1" x14ac:dyDescent="0.25">
      <c r="B657" s="94" t="s">
        <v>6</v>
      </c>
      <c r="C657" s="88"/>
      <c r="D657" s="64">
        <f>IF( $G20 = "Eligible", D653, 0 )</f>
        <v>0</v>
      </c>
      <c r="E657" s="65">
        <f>IF( $G20 = "Eligible", E653, 0 )</f>
        <v>0</v>
      </c>
      <c r="F657" s="66">
        <f>IF( $G20 = "Eligible", F653, 0 )</f>
        <v>0</v>
      </c>
      <c r="G657" s="25"/>
      <c r="H657" s="25"/>
      <c r="I657" s="25"/>
      <c r="J657" s="25"/>
      <c r="K657" s="25"/>
      <c r="L657" s="36"/>
    </row>
    <row r="658" spans="1:12" hidden="1" x14ac:dyDescent="0.25">
      <c r="B658" s="93" t="s">
        <v>141</v>
      </c>
      <c r="C658" s="92"/>
      <c r="D658" s="46">
        <f>SUM(D656:D657)</f>
        <v>0</v>
      </c>
      <c r="E658" s="47">
        <f>SUM(E656:E657)</f>
        <v>0</v>
      </c>
      <c r="F658" s="47">
        <f>SUM(F656:F657)</f>
        <v>0</v>
      </c>
      <c r="G658" s="25"/>
      <c r="H658" s="25"/>
      <c r="I658" s="25"/>
      <c r="J658" s="25"/>
      <c r="K658" s="25"/>
      <c r="L658" s="36"/>
    </row>
    <row r="659" spans="1:12" hidden="1" x14ac:dyDescent="0.25">
      <c r="B659" s="36"/>
      <c r="C659" s="36"/>
      <c r="D659" s="45"/>
      <c r="E659" s="37"/>
      <c r="F659" s="37"/>
      <c r="G659" s="25"/>
      <c r="H659" s="25"/>
      <c r="I659" s="25"/>
      <c r="J659" s="25"/>
      <c r="K659" s="25"/>
      <c r="L659" s="36"/>
    </row>
    <row r="660" spans="1:12" ht="18.75" hidden="1" x14ac:dyDescent="0.3">
      <c r="A660" s="48" t="s">
        <v>50</v>
      </c>
      <c r="C660" s="36"/>
      <c r="D660" s="2">
        <f>'Facility Detail'!$B$1053</f>
        <v>2013</v>
      </c>
      <c r="E660" s="2">
        <f>D660+1</f>
        <v>2014</v>
      </c>
      <c r="F660" s="2">
        <f>E660+1</f>
        <v>2015</v>
      </c>
      <c r="G660" s="25"/>
      <c r="H660" s="25"/>
      <c r="I660" s="34"/>
      <c r="J660" s="34"/>
      <c r="K660" s="34"/>
      <c r="L660" s="36"/>
    </row>
    <row r="661" spans="1:12" hidden="1" x14ac:dyDescent="0.25">
      <c r="B661" s="94" t="s">
        <v>67</v>
      </c>
      <c r="C661" s="88"/>
      <c r="D661" s="106"/>
      <c r="E661" s="107"/>
      <c r="F661" s="108"/>
      <c r="G661" s="25"/>
      <c r="H661" s="25"/>
      <c r="I661" s="34"/>
      <c r="J661" s="34"/>
      <c r="K661" s="34"/>
      <c r="L661" s="36"/>
    </row>
    <row r="662" spans="1:12" hidden="1" x14ac:dyDescent="0.25">
      <c r="B662" s="95" t="s">
        <v>43</v>
      </c>
      <c r="C662" s="96"/>
      <c r="D662" s="109"/>
      <c r="E662" s="110"/>
      <c r="F662" s="111"/>
      <c r="G662" s="25"/>
      <c r="H662" s="25"/>
      <c r="I662" s="34"/>
      <c r="J662" s="34"/>
      <c r="K662" s="34"/>
      <c r="L662" s="36"/>
    </row>
    <row r="663" spans="1:12" hidden="1" x14ac:dyDescent="0.25">
      <c r="B663" s="112" t="s">
        <v>109</v>
      </c>
      <c r="C663" s="105"/>
      <c r="D663" s="71"/>
      <c r="E663" s="72"/>
      <c r="F663" s="73"/>
      <c r="G663" s="25"/>
      <c r="H663" s="25"/>
      <c r="I663" s="34"/>
      <c r="J663" s="34"/>
      <c r="K663" s="34"/>
      <c r="L663" s="36"/>
    </row>
    <row r="664" spans="1:12" hidden="1" x14ac:dyDescent="0.25">
      <c r="B664" s="39" t="s">
        <v>110</v>
      </c>
      <c r="D664" s="7">
        <f>SUM(D661:D663)</f>
        <v>0</v>
      </c>
      <c r="E664" s="7">
        <f>SUM(E661:E663)</f>
        <v>0</v>
      </c>
      <c r="F664" s="7">
        <f>SUM(F661:F663)</f>
        <v>0</v>
      </c>
      <c r="G664" s="34"/>
      <c r="H664" s="34"/>
      <c r="I664" s="36"/>
      <c r="J664" s="36"/>
      <c r="K664" s="36"/>
      <c r="L664" s="36"/>
    </row>
    <row r="665" spans="1:12" hidden="1" x14ac:dyDescent="0.25">
      <c r="B665" s="6"/>
      <c r="D665" s="7"/>
      <c r="E665" s="7"/>
      <c r="F665" s="7"/>
      <c r="G665" s="34"/>
      <c r="H665" s="34"/>
      <c r="I665" s="36"/>
      <c r="J665" s="36"/>
      <c r="K665" s="36"/>
      <c r="L665" s="36"/>
    </row>
    <row r="666" spans="1:12" ht="18.75" hidden="1" x14ac:dyDescent="0.3">
      <c r="A666" s="9" t="s">
        <v>120</v>
      </c>
      <c r="D666" s="2">
        <f>'Facility Detail'!$B$1053</f>
        <v>2013</v>
      </c>
      <c r="E666" s="2">
        <f>D666+1</f>
        <v>2014</v>
      </c>
      <c r="F666" s="2">
        <f>E666+1</f>
        <v>2015</v>
      </c>
      <c r="G666" s="34"/>
      <c r="H666" s="34"/>
      <c r="I666" s="36"/>
      <c r="J666" s="36"/>
      <c r="K666" s="36"/>
      <c r="L666" s="36"/>
    </row>
    <row r="667" spans="1:12" hidden="1" x14ac:dyDescent="0.25">
      <c r="B667" s="94" t="str">
        <f xml:space="preserve"> 'Facility Detail'!$B$1053 &amp; " Surplus Applied to " &amp; ( 'Facility Detail'!$B$1053 + 1 )</f>
        <v>2013 Surplus Applied to 2014</v>
      </c>
      <c r="C667" s="88"/>
      <c r="D667" s="3"/>
      <c r="E667" s="74">
        <f>D667</f>
        <v>0</v>
      </c>
      <c r="F667" s="77"/>
      <c r="G667" s="34"/>
      <c r="H667" s="34"/>
      <c r="I667" s="36"/>
      <c r="J667" s="36"/>
      <c r="K667" s="36"/>
      <c r="L667" s="36"/>
    </row>
    <row r="668" spans="1:12" hidden="1" x14ac:dyDescent="0.25">
      <c r="B668" s="94" t="str">
        <f xml:space="preserve"> ( 'Facility Detail'!$B$1053 + 1 ) &amp; " Surplus Applied to " &amp; ( 'Facility Detail'!$B$1053 )</f>
        <v>2014 Surplus Applied to 2013</v>
      </c>
      <c r="C668" s="88"/>
      <c r="D668" s="59">
        <f>E668</f>
        <v>0</v>
      </c>
      <c r="E668" s="67"/>
      <c r="F668" s="78"/>
      <c r="G668" s="34"/>
      <c r="H668" s="34"/>
      <c r="I668" s="36"/>
      <c r="J668" s="36"/>
      <c r="K668" s="36"/>
      <c r="L668" s="36"/>
    </row>
    <row r="669" spans="1:12" hidden="1" x14ac:dyDescent="0.25">
      <c r="B669" s="94" t="str">
        <f xml:space="preserve"> ( 'Facility Detail'!$B$1053 + 1 ) &amp; " Surplus Applied to " &amp; ( 'Facility Detail'!$B$1053 + 2 )</f>
        <v>2014 Surplus Applied to 2015</v>
      </c>
      <c r="C669" s="88"/>
      <c r="D669" s="79"/>
      <c r="E669" s="10"/>
      <c r="F669" s="75">
        <f>E669</f>
        <v>0</v>
      </c>
      <c r="G669" s="34"/>
      <c r="H669" s="34"/>
      <c r="I669" s="36"/>
      <c r="J669" s="36"/>
      <c r="K669" s="36"/>
      <c r="L669" s="36"/>
    </row>
    <row r="670" spans="1:12" hidden="1" x14ac:dyDescent="0.25">
      <c r="B670" s="94" t="str">
        <f xml:space="preserve"> ( 'Facility Detail'!$B$1053 + 2 ) &amp; " Surplus Applied to " &amp; ( 'Facility Detail'!$B$1053 + 1 )</f>
        <v>2015 Surplus Applied to 2014</v>
      </c>
      <c r="C670" s="88"/>
      <c r="D670" s="80"/>
      <c r="E670" s="76">
        <f>F670</f>
        <v>0</v>
      </c>
      <c r="F670" s="58"/>
      <c r="G670" s="34"/>
      <c r="H670" s="34"/>
      <c r="I670" s="36"/>
      <c r="J670" s="36"/>
      <c r="K670" s="36"/>
      <c r="L670" s="36"/>
    </row>
    <row r="671" spans="1:12" hidden="1" x14ac:dyDescent="0.25">
      <c r="B671" s="39" t="s">
        <v>37</v>
      </c>
      <c r="D671" s="7">
        <f xml:space="preserve"> D668 - D667</f>
        <v>0</v>
      </c>
      <c r="E671" s="7">
        <f xml:space="preserve"> E667 + E670 - E669 - E668</f>
        <v>0</v>
      </c>
      <c r="F671" s="7">
        <f>F669 - F670</f>
        <v>0</v>
      </c>
      <c r="G671" s="34"/>
      <c r="H671" s="34"/>
      <c r="I671" s="36"/>
      <c r="J671" s="36"/>
      <c r="K671" s="36"/>
      <c r="L671" s="36"/>
    </row>
    <row r="672" spans="1:12" hidden="1" x14ac:dyDescent="0.25">
      <c r="B672" s="6"/>
      <c r="D672" s="7"/>
      <c r="E672" s="7"/>
      <c r="F672" s="7"/>
      <c r="G672" s="34"/>
      <c r="H672" s="34"/>
      <c r="I672" s="36"/>
      <c r="J672" s="36"/>
      <c r="K672" s="36"/>
      <c r="L672" s="36"/>
    </row>
    <row r="673" spans="1:12" hidden="1" x14ac:dyDescent="0.25">
      <c r="B673" s="91" t="s">
        <v>32</v>
      </c>
      <c r="C673" s="88"/>
      <c r="D673" s="121"/>
      <c r="E673" s="122"/>
      <c r="F673" s="123"/>
      <c r="G673" s="34"/>
      <c r="H673" s="34"/>
      <c r="I673" s="36"/>
      <c r="J673" s="36"/>
      <c r="K673" s="36"/>
      <c r="L673" s="36"/>
    </row>
    <row r="674" spans="1:12" hidden="1" x14ac:dyDescent="0.25">
      <c r="B674" s="6"/>
      <c r="D674" s="7"/>
      <c r="E674" s="7"/>
      <c r="F674" s="7"/>
      <c r="G674" s="34"/>
      <c r="H674" s="34"/>
      <c r="I674" s="36"/>
      <c r="J674" s="36"/>
      <c r="K674" s="36"/>
      <c r="L674" s="36"/>
    </row>
    <row r="675" spans="1:12" ht="18.75" hidden="1" x14ac:dyDescent="0.3">
      <c r="A675" s="48" t="s">
        <v>46</v>
      </c>
      <c r="C675" s="88"/>
      <c r="D675" s="52">
        <f xml:space="preserve"> D653 + D658 - D664 + D671 + D673</f>
        <v>0</v>
      </c>
      <c r="E675" s="53">
        <f xml:space="preserve"> E653 + E658 - E664 + E671 + E673</f>
        <v>0</v>
      </c>
      <c r="F675" s="54">
        <f xml:space="preserve"> F653 + F658 - F664 + F671 + F673</f>
        <v>0</v>
      </c>
      <c r="G675" s="34"/>
      <c r="H675" s="34"/>
      <c r="J675" s="36"/>
      <c r="K675" s="36"/>
      <c r="L675" s="36"/>
    </row>
    <row r="676" spans="1:12" hidden="1" x14ac:dyDescent="0.25">
      <c r="B676" s="6"/>
      <c r="D676" s="7"/>
      <c r="E676" s="7"/>
      <c r="F676" s="7"/>
      <c r="G676" s="34"/>
      <c r="H676" s="34"/>
      <c r="I676" s="26"/>
      <c r="J676" s="26"/>
      <c r="K676" s="26"/>
      <c r="L676" s="36"/>
    </row>
    <row r="677" spans="1:12" ht="15.75" hidden="1" thickBot="1" x14ac:dyDescent="0.3">
      <c r="I677" s="25"/>
      <c r="J677" s="25"/>
      <c r="K677" s="25"/>
      <c r="L677" s="36"/>
    </row>
    <row r="678" spans="1:12" hidden="1" x14ac:dyDescent="0.25">
      <c r="A678" s="8"/>
      <c r="B678" s="8"/>
      <c r="C678" s="8"/>
      <c r="D678" s="8"/>
      <c r="E678" s="8"/>
      <c r="F678" s="8"/>
      <c r="G678" s="8"/>
      <c r="H678" s="8"/>
      <c r="I678" s="25"/>
      <c r="J678" s="25"/>
      <c r="K678" s="25"/>
      <c r="L678" s="36"/>
    </row>
    <row r="679" spans="1:12" hidden="1" x14ac:dyDescent="0.25">
      <c r="B679" s="36"/>
      <c r="C679" s="36"/>
      <c r="D679" s="36"/>
      <c r="E679" s="36"/>
      <c r="F679" s="36"/>
      <c r="G679" s="36"/>
      <c r="H679" s="36"/>
      <c r="I679" s="25"/>
      <c r="J679" s="25"/>
      <c r="K679" s="25"/>
      <c r="L679" s="36"/>
    </row>
    <row r="680" spans="1:12" ht="21" hidden="1" x14ac:dyDescent="0.35">
      <c r="A680" s="14" t="s">
        <v>4</v>
      </c>
      <c r="B680" s="14"/>
      <c r="C680" s="49" t="str">
        <f>B21</f>
        <v>Facility 20</v>
      </c>
      <c r="D680" s="50"/>
      <c r="E680" s="24"/>
      <c r="F680" s="24"/>
      <c r="I680" s="25"/>
      <c r="J680" s="25"/>
      <c r="K680" s="25"/>
      <c r="L680" s="36"/>
    </row>
    <row r="681" spans="1:12" hidden="1" x14ac:dyDescent="0.25">
      <c r="I681" s="34"/>
      <c r="J681" s="34"/>
      <c r="K681" s="34"/>
      <c r="L681" s="36"/>
    </row>
    <row r="682" spans="1:12" ht="18.75" hidden="1" x14ac:dyDescent="0.3">
      <c r="A682" s="9" t="s">
        <v>41</v>
      </c>
      <c r="B682" s="9"/>
      <c r="D682" s="2">
        <f>'Facility Detail'!$B$1053</f>
        <v>2013</v>
      </c>
      <c r="E682" s="2">
        <f>D682+1</f>
        <v>2014</v>
      </c>
      <c r="F682" s="2">
        <f>E682+1</f>
        <v>2015</v>
      </c>
      <c r="G682" s="26"/>
      <c r="H682" s="26"/>
      <c r="I682" s="34"/>
      <c r="J682" s="34"/>
      <c r="K682" s="34"/>
      <c r="L682" s="36"/>
    </row>
    <row r="683" spans="1:12" hidden="1" x14ac:dyDescent="0.25">
      <c r="B683" s="94" t="str">
        <f>"Total MWh Produced / Purchased from " &amp; C680</f>
        <v>Total MWh Produced / Purchased from Facility 20</v>
      </c>
      <c r="C683" s="88"/>
      <c r="D683" s="3"/>
      <c r="E683" s="4"/>
      <c r="F683" s="5"/>
      <c r="G683" s="25"/>
      <c r="H683" s="25"/>
      <c r="I683" s="34"/>
      <c r="J683" s="34"/>
      <c r="K683" s="34"/>
      <c r="L683" s="36"/>
    </row>
    <row r="684" spans="1:12" hidden="1" x14ac:dyDescent="0.25">
      <c r="B684" s="94" t="s">
        <v>45</v>
      </c>
      <c r="C684" s="88"/>
      <c r="D684" s="68"/>
      <c r="E684" s="69"/>
      <c r="F684" s="70"/>
      <c r="G684" s="25"/>
      <c r="H684" s="25"/>
      <c r="I684" s="34"/>
      <c r="J684" s="34"/>
      <c r="K684" s="34"/>
      <c r="L684" s="36"/>
    </row>
    <row r="685" spans="1:12" hidden="1" x14ac:dyDescent="0.25">
      <c r="B685" s="94" t="s">
        <v>40</v>
      </c>
      <c r="C685" s="88"/>
      <c r="D685" s="60"/>
      <c r="E685" s="61"/>
      <c r="F685" s="62"/>
      <c r="G685" s="25"/>
      <c r="H685" s="25"/>
      <c r="I685" s="36"/>
      <c r="J685" s="36"/>
      <c r="K685" s="36"/>
      <c r="L685" s="36"/>
    </row>
    <row r="686" spans="1:12" hidden="1" x14ac:dyDescent="0.25">
      <c r="B686" s="91" t="s">
        <v>42</v>
      </c>
      <c r="C686" s="92"/>
      <c r="D686" s="44">
        <f xml:space="preserve"> D683 * D684 * D685</f>
        <v>0</v>
      </c>
      <c r="E686" s="44">
        <f xml:space="preserve"> E683 * E684 * E685</f>
        <v>0</v>
      </c>
      <c r="F686" s="44">
        <f xml:space="preserve"> F683 * F684 * F685</f>
        <v>0</v>
      </c>
      <c r="G686" s="25"/>
      <c r="H686" s="25"/>
      <c r="I686" s="36"/>
      <c r="J686" s="36"/>
      <c r="K686" s="36"/>
      <c r="L686" s="36"/>
    </row>
    <row r="687" spans="1:12" hidden="1" x14ac:dyDescent="0.25">
      <c r="B687" s="24"/>
      <c r="C687" s="36"/>
      <c r="D687" s="43"/>
      <c r="E687" s="43"/>
      <c r="F687" s="43"/>
      <c r="G687" s="25"/>
      <c r="H687" s="25"/>
      <c r="J687" s="36"/>
      <c r="K687" s="36"/>
      <c r="L687" s="36"/>
    </row>
    <row r="688" spans="1:12" ht="18.75" hidden="1" x14ac:dyDescent="0.3">
      <c r="A688" s="51" t="s">
        <v>139</v>
      </c>
      <c r="C688" s="36"/>
      <c r="D688" s="2">
        <f>'Facility Detail'!$B$1053</f>
        <v>2013</v>
      </c>
      <c r="E688" s="2">
        <f>D688+1</f>
        <v>2014</v>
      </c>
      <c r="F688" s="2">
        <f>E688+1</f>
        <v>2015</v>
      </c>
      <c r="G688" s="25"/>
      <c r="H688" s="25"/>
      <c r="J688" s="36"/>
      <c r="K688" s="36"/>
      <c r="L688" s="36"/>
    </row>
    <row r="689" spans="1:12" hidden="1" x14ac:dyDescent="0.25">
      <c r="B689" s="94" t="s">
        <v>30</v>
      </c>
      <c r="C689" s="88"/>
      <c r="D689" s="63">
        <f>IF( $F21 = "Eligible", D686 * 'Facility Detail'!$B$1050, 0 )</f>
        <v>0</v>
      </c>
      <c r="E689" s="12">
        <f>IF( $F21 = "Eligible", E686 * 'Facility Detail'!$B$1050, 0 )</f>
        <v>0</v>
      </c>
      <c r="F689" s="13">
        <f>IF( $F21 = "Eligible", F686 * 'Facility Detail'!$B$1050, 0 )</f>
        <v>0</v>
      </c>
      <c r="G689" s="25"/>
      <c r="H689" s="25"/>
      <c r="I689" s="25"/>
      <c r="J689" s="25"/>
      <c r="K689" s="25"/>
      <c r="L689" s="36"/>
    </row>
    <row r="690" spans="1:12" hidden="1" x14ac:dyDescent="0.25">
      <c r="B690" s="94" t="s">
        <v>6</v>
      </c>
      <c r="C690" s="88"/>
      <c r="D690" s="64">
        <f>IF( $G21 = "Eligible", D686, 0 )</f>
        <v>0</v>
      </c>
      <c r="E690" s="65">
        <f>IF( $G21 = "Eligible", E686, 0 )</f>
        <v>0</v>
      </c>
      <c r="F690" s="66">
        <f>IF( $G21 = "Eligible", F686, 0 )</f>
        <v>0</v>
      </c>
      <c r="G690" s="25"/>
      <c r="H690" s="25"/>
      <c r="I690" s="25"/>
      <c r="J690" s="25"/>
      <c r="K690" s="25"/>
      <c r="L690" s="36"/>
    </row>
    <row r="691" spans="1:12" hidden="1" x14ac:dyDescent="0.25">
      <c r="B691" s="93" t="s">
        <v>141</v>
      </c>
      <c r="C691" s="92"/>
      <c r="D691" s="46">
        <f>SUM(D689:D690)</f>
        <v>0</v>
      </c>
      <c r="E691" s="47">
        <f>SUM(E689:E690)</f>
        <v>0</v>
      </c>
      <c r="F691" s="47">
        <f>SUM(F689:F690)</f>
        <v>0</v>
      </c>
      <c r="G691" s="25"/>
      <c r="H691" s="25"/>
      <c r="I691" s="25"/>
      <c r="J691" s="25"/>
      <c r="K691" s="25"/>
      <c r="L691" s="36"/>
    </row>
    <row r="692" spans="1:12" hidden="1" x14ac:dyDescent="0.25">
      <c r="B692" s="36"/>
      <c r="C692" s="36"/>
      <c r="D692" s="45"/>
      <c r="E692" s="37"/>
      <c r="F692" s="37"/>
      <c r="G692" s="25"/>
      <c r="H692" s="25"/>
      <c r="I692" s="25"/>
      <c r="J692" s="25"/>
      <c r="K692" s="25"/>
      <c r="L692" s="36"/>
    </row>
    <row r="693" spans="1:12" ht="18.75" hidden="1" x14ac:dyDescent="0.3">
      <c r="A693" s="48" t="s">
        <v>50</v>
      </c>
      <c r="C693" s="36"/>
      <c r="D693" s="2">
        <f>'Facility Detail'!$B$1053</f>
        <v>2013</v>
      </c>
      <c r="E693" s="2">
        <f>D693+1</f>
        <v>2014</v>
      </c>
      <c r="F693" s="2">
        <f>E693+1</f>
        <v>2015</v>
      </c>
      <c r="G693" s="25"/>
      <c r="H693" s="25"/>
      <c r="I693" s="25"/>
      <c r="J693" s="25"/>
      <c r="K693" s="25"/>
      <c r="L693" s="36"/>
    </row>
    <row r="694" spans="1:12" hidden="1" x14ac:dyDescent="0.25">
      <c r="B694" s="94" t="s">
        <v>67</v>
      </c>
      <c r="C694" s="88"/>
      <c r="D694" s="106"/>
      <c r="E694" s="107"/>
      <c r="F694" s="108"/>
      <c r="G694" s="25"/>
      <c r="H694" s="25"/>
      <c r="I694" s="25"/>
      <c r="J694" s="25"/>
      <c r="K694" s="25"/>
      <c r="L694" s="36"/>
    </row>
    <row r="695" spans="1:12" hidden="1" x14ac:dyDescent="0.25">
      <c r="B695" s="95" t="s">
        <v>43</v>
      </c>
      <c r="C695" s="96"/>
      <c r="D695" s="109"/>
      <c r="E695" s="110"/>
      <c r="F695" s="111"/>
      <c r="G695" s="25"/>
      <c r="H695" s="25"/>
      <c r="I695" s="25"/>
      <c r="J695" s="25"/>
      <c r="K695" s="25"/>
      <c r="L695" s="36"/>
    </row>
    <row r="696" spans="1:12" hidden="1" x14ac:dyDescent="0.25">
      <c r="B696" s="112" t="s">
        <v>109</v>
      </c>
      <c r="C696" s="105"/>
      <c r="D696" s="71"/>
      <c r="E696" s="72"/>
      <c r="F696" s="73"/>
      <c r="G696" s="25"/>
      <c r="H696" s="25"/>
      <c r="I696" s="25"/>
      <c r="J696" s="25"/>
      <c r="K696" s="25"/>
      <c r="L696" s="36"/>
    </row>
    <row r="697" spans="1:12" hidden="1" x14ac:dyDescent="0.25">
      <c r="B697" s="39" t="s">
        <v>110</v>
      </c>
      <c r="D697" s="7">
        <f>SUM(D694:D696)</f>
        <v>0</v>
      </c>
      <c r="E697" s="7">
        <f>SUM(E694:E696)</f>
        <v>0</v>
      </c>
      <c r="F697" s="7">
        <f>SUM(F694:F696)</f>
        <v>0</v>
      </c>
      <c r="G697" s="34"/>
      <c r="H697" s="34"/>
      <c r="I697" s="34"/>
      <c r="J697" s="34"/>
      <c r="K697" s="34"/>
      <c r="L697" s="36"/>
    </row>
    <row r="698" spans="1:12" hidden="1" x14ac:dyDescent="0.25">
      <c r="B698" s="6"/>
      <c r="D698" s="7"/>
      <c r="E698" s="7"/>
      <c r="F698" s="7"/>
      <c r="G698" s="34"/>
      <c r="H698" s="34"/>
      <c r="I698" s="34"/>
      <c r="J698" s="34"/>
      <c r="K698" s="34"/>
      <c r="L698" s="36"/>
    </row>
    <row r="699" spans="1:12" ht="18.75" hidden="1" x14ac:dyDescent="0.3">
      <c r="A699" s="9" t="s">
        <v>120</v>
      </c>
      <c r="D699" s="2">
        <f>'Facility Detail'!$B$1053</f>
        <v>2013</v>
      </c>
      <c r="E699" s="2">
        <f>D699+1</f>
        <v>2014</v>
      </c>
      <c r="F699" s="2">
        <f>E699+1</f>
        <v>2015</v>
      </c>
      <c r="G699" s="34"/>
      <c r="H699" s="34"/>
      <c r="I699" s="34"/>
      <c r="J699" s="34"/>
      <c r="K699" s="34"/>
      <c r="L699" s="36"/>
    </row>
    <row r="700" spans="1:12" hidden="1" x14ac:dyDescent="0.25">
      <c r="B700" s="94" t="str">
        <f xml:space="preserve"> 'Facility Detail'!$B$1053 &amp; " Surplus Applied to " &amp; ( 'Facility Detail'!$B$1053 + 1 )</f>
        <v>2013 Surplus Applied to 2014</v>
      </c>
      <c r="C700" s="88"/>
      <c r="D700" s="3"/>
      <c r="E700" s="74">
        <f>D700</f>
        <v>0</v>
      </c>
      <c r="F700" s="77"/>
      <c r="G700" s="34"/>
      <c r="H700" s="34"/>
      <c r="I700" s="34"/>
      <c r="J700" s="34"/>
      <c r="K700" s="34"/>
      <c r="L700" s="36"/>
    </row>
    <row r="701" spans="1:12" hidden="1" x14ac:dyDescent="0.25">
      <c r="B701" s="94" t="str">
        <f xml:space="preserve"> ( 'Facility Detail'!$B$1053 + 1 ) &amp; " Surplus Applied to " &amp; ( 'Facility Detail'!$B$1053 )</f>
        <v>2014 Surplus Applied to 2013</v>
      </c>
      <c r="C701" s="88"/>
      <c r="D701" s="59">
        <f>E701</f>
        <v>0</v>
      </c>
      <c r="E701" s="67"/>
      <c r="F701" s="78"/>
      <c r="G701" s="34"/>
      <c r="H701" s="34"/>
      <c r="I701" s="34"/>
      <c r="J701" s="34"/>
      <c r="K701" s="34"/>
      <c r="L701" s="36"/>
    </row>
    <row r="702" spans="1:12" hidden="1" x14ac:dyDescent="0.25">
      <c r="B702" s="94" t="str">
        <f xml:space="preserve"> ( 'Facility Detail'!$B$1053 + 1 ) &amp; " Surplus Applied to " &amp; ( 'Facility Detail'!$B$1053 + 2 )</f>
        <v>2014 Surplus Applied to 2015</v>
      </c>
      <c r="C702" s="88"/>
      <c r="D702" s="79"/>
      <c r="E702" s="10"/>
      <c r="F702" s="75">
        <f>E702</f>
        <v>0</v>
      </c>
      <c r="G702" s="34"/>
      <c r="H702" s="34"/>
      <c r="I702" s="34"/>
      <c r="J702" s="34"/>
      <c r="K702" s="34"/>
      <c r="L702" s="36"/>
    </row>
    <row r="703" spans="1:12" hidden="1" x14ac:dyDescent="0.25">
      <c r="B703" s="94" t="str">
        <f xml:space="preserve"> ( 'Facility Detail'!$B$1053 + 2 ) &amp; " Surplus Applied to " &amp; ( 'Facility Detail'!$B$1053 + 1 )</f>
        <v>2015 Surplus Applied to 2014</v>
      </c>
      <c r="C703" s="88"/>
      <c r="D703" s="80"/>
      <c r="E703" s="76">
        <f>F703</f>
        <v>0</v>
      </c>
      <c r="F703" s="58"/>
      <c r="G703" s="34"/>
      <c r="H703" s="34"/>
      <c r="I703" s="34"/>
      <c r="J703" s="34"/>
      <c r="K703" s="34"/>
      <c r="L703" s="36"/>
    </row>
    <row r="704" spans="1:12" hidden="1" x14ac:dyDescent="0.25">
      <c r="B704" s="39" t="s">
        <v>37</v>
      </c>
      <c r="D704" s="7">
        <f xml:space="preserve"> D701 - D700</f>
        <v>0</v>
      </c>
      <c r="E704" s="7">
        <f xml:space="preserve"> E700 + E703 - E702 - E701</f>
        <v>0</v>
      </c>
      <c r="F704" s="7">
        <f>F702 - F703</f>
        <v>0</v>
      </c>
      <c r="G704" s="34"/>
      <c r="H704" s="34"/>
      <c r="I704" s="34"/>
      <c r="J704" s="34"/>
      <c r="K704" s="34"/>
      <c r="L704" s="36"/>
    </row>
    <row r="705" spans="1:12" hidden="1" x14ac:dyDescent="0.25">
      <c r="B705" s="6"/>
      <c r="D705" s="7"/>
      <c r="E705" s="7"/>
      <c r="F705" s="7"/>
      <c r="G705" s="34"/>
      <c r="H705" s="34"/>
      <c r="I705" s="34"/>
      <c r="J705" s="34"/>
      <c r="K705" s="34"/>
      <c r="L705" s="36"/>
    </row>
    <row r="706" spans="1:12" hidden="1" x14ac:dyDescent="0.25">
      <c r="B706" s="91" t="s">
        <v>32</v>
      </c>
      <c r="C706" s="88"/>
      <c r="D706" s="121"/>
      <c r="E706" s="122"/>
      <c r="F706" s="123"/>
      <c r="G706" s="34"/>
      <c r="H706" s="34"/>
      <c r="I706" s="34"/>
      <c r="J706" s="34"/>
      <c r="K706" s="34"/>
      <c r="L706" s="36"/>
    </row>
    <row r="707" spans="1:12" hidden="1" x14ac:dyDescent="0.25">
      <c r="B707" s="6"/>
      <c r="D707" s="7"/>
      <c r="E707" s="7"/>
      <c r="F707" s="7"/>
      <c r="G707" s="34"/>
      <c r="H707" s="34"/>
      <c r="I707" s="34"/>
      <c r="J707" s="34"/>
      <c r="K707" s="34"/>
      <c r="L707" s="36"/>
    </row>
    <row r="708" spans="1:12" ht="18.75" hidden="1" x14ac:dyDescent="0.3">
      <c r="A708" s="48" t="s">
        <v>46</v>
      </c>
      <c r="C708" s="88"/>
      <c r="D708" s="52">
        <f xml:space="preserve"> D686 + D691 - D697 + D704 + D706</f>
        <v>0</v>
      </c>
      <c r="E708" s="53">
        <f xml:space="preserve"> E686 + E691 - E697 + E704 + E706</f>
        <v>0</v>
      </c>
      <c r="F708" s="54">
        <f xml:space="preserve"> F686 + F691 - F697 + F704 + F706</f>
        <v>0</v>
      </c>
      <c r="G708" s="34"/>
      <c r="H708" s="34"/>
      <c r="I708" s="36"/>
      <c r="J708" s="36"/>
      <c r="K708" s="36"/>
      <c r="L708" s="36"/>
    </row>
    <row r="709" spans="1:12" hidden="1" x14ac:dyDescent="0.25">
      <c r="B709" s="6"/>
      <c r="D709" s="7"/>
      <c r="E709" s="7"/>
      <c r="F709" s="7"/>
      <c r="G709" s="34"/>
      <c r="H709" s="34"/>
      <c r="I709" s="36"/>
      <c r="J709" s="36"/>
      <c r="K709" s="36"/>
      <c r="L709" s="36"/>
    </row>
    <row r="710" spans="1:12" ht="15.75" hidden="1" thickBot="1" x14ac:dyDescent="0.3">
      <c r="I710" s="26"/>
      <c r="J710" s="26"/>
      <c r="K710" s="26"/>
      <c r="L710" s="36"/>
    </row>
    <row r="711" spans="1:12" hidden="1" x14ac:dyDescent="0.25">
      <c r="A711" s="8"/>
      <c r="B711" s="8"/>
      <c r="C711" s="8"/>
      <c r="D711" s="8"/>
      <c r="E711" s="8"/>
      <c r="F711" s="8"/>
      <c r="G711" s="8"/>
      <c r="H711" s="8"/>
      <c r="I711" s="25"/>
      <c r="J711" s="25"/>
      <c r="K711" s="25"/>
      <c r="L711" s="36"/>
    </row>
    <row r="712" spans="1:12" hidden="1" x14ac:dyDescent="0.25">
      <c r="B712" s="36"/>
      <c r="C712" s="36"/>
      <c r="D712" s="36"/>
      <c r="E712" s="36"/>
      <c r="F712" s="36"/>
      <c r="G712" s="36"/>
      <c r="H712" s="36"/>
      <c r="I712" s="25"/>
      <c r="J712" s="25"/>
      <c r="K712" s="25"/>
      <c r="L712" s="36"/>
    </row>
    <row r="713" spans="1:12" ht="21" hidden="1" x14ac:dyDescent="0.35">
      <c r="A713" s="14" t="s">
        <v>4</v>
      </c>
      <c r="B713" s="14"/>
      <c r="C713" s="49" t="str">
        <f>B22</f>
        <v>Facility 21</v>
      </c>
      <c r="D713" s="50"/>
      <c r="E713" s="24"/>
      <c r="F713" s="24"/>
      <c r="I713" s="25"/>
      <c r="J713" s="25"/>
      <c r="K713" s="25"/>
      <c r="L713" s="36"/>
    </row>
    <row r="714" spans="1:12" hidden="1" x14ac:dyDescent="0.25">
      <c r="I714" s="25"/>
      <c r="J714" s="25"/>
      <c r="K714" s="25"/>
      <c r="L714" s="36"/>
    </row>
    <row r="715" spans="1:12" ht="18.75" hidden="1" x14ac:dyDescent="0.3">
      <c r="A715" s="9" t="s">
        <v>41</v>
      </c>
      <c r="B715" s="9"/>
      <c r="D715" s="2">
        <f>'Facility Detail'!$B$1053</f>
        <v>2013</v>
      </c>
      <c r="E715" s="2">
        <f>D715+1</f>
        <v>2014</v>
      </c>
      <c r="F715" s="2">
        <f>E715+1</f>
        <v>2015</v>
      </c>
      <c r="G715" s="26"/>
      <c r="H715" s="26"/>
      <c r="I715" s="25"/>
      <c r="J715" s="25"/>
      <c r="K715" s="25"/>
      <c r="L715" s="36"/>
    </row>
    <row r="716" spans="1:12" hidden="1" x14ac:dyDescent="0.25">
      <c r="B716" s="94" t="str">
        <f>"Total MWh Produced / Purchased from " &amp; C713</f>
        <v>Total MWh Produced / Purchased from Facility 21</v>
      </c>
      <c r="C716" s="88"/>
      <c r="D716" s="3"/>
      <c r="E716" s="4"/>
      <c r="F716" s="5"/>
      <c r="G716" s="25"/>
      <c r="H716" s="25"/>
      <c r="I716" s="25"/>
      <c r="J716" s="25"/>
      <c r="K716" s="25"/>
      <c r="L716" s="36"/>
    </row>
    <row r="717" spans="1:12" hidden="1" x14ac:dyDescent="0.25">
      <c r="B717" s="94" t="s">
        <v>45</v>
      </c>
      <c r="C717" s="88"/>
      <c r="D717" s="68"/>
      <c r="E717" s="69"/>
      <c r="F717" s="70"/>
      <c r="G717" s="25"/>
      <c r="H717" s="25"/>
      <c r="I717" s="25"/>
      <c r="J717" s="25"/>
      <c r="K717" s="25"/>
      <c r="L717" s="36"/>
    </row>
    <row r="718" spans="1:12" hidden="1" x14ac:dyDescent="0.25">
      <c r="B718" s="94" t="s">
        <v>40</v>
      </c>
      <c r="C718" s="88"/>
      <c r="D718" s="60"/>
      <c r="E718" s="61"/>
      <c r="F718" s="62"/>
      <c r="G718" s="25"/>
      <c r="H718" s="25"/>
      <c r="I718" s="34"/>
      <c r="J718" s="34"/>
      <c r="K718" s="34"/>
      <c r="L718" s="36"/>
    </row>
    <row r="719" spans="1:12" hidden="1" x14ac:dyDescent="0.25">
      <c r="B719" s="91" t="s">
        <v>42</v>
      </c>
      <c r="C719" s="92"/>
      <c r="D719" s="44">
        <f xml:space="preserve"> D716 * D717 * D718</f>
        <v>0</v>
      </c>
      <c r="E719" s="44">
        <f xml:space="preserve"> E716 * E717 * E718</f>
        <v>0</v>
      </c>
      <c r="F719" s="44">
        <f xml:space="preserve"> F716 * F717 * F718</f>
        <v>0</v>
      </c>
      <c r="G719" s="25"/>
      <c r="H719" s="25"/>
      <c r="I719" s="34"/>
      <c r="J719" s="34"/>
      <c r="K719" s="34"/>
      <c r="L719" s="36"/>
    </row>
    <row r="720" spans="1:12" hidden="1" x14ac:dyDescent="0.25">
      <c r="B720" s="24"/>
      <c r="C720" s="36"/>
      <c r="D720" s="43"/>
      <c r="E720" s="43"/>
      <c r="F720" s="43"/>
      <c r="G720" s="25"/>
      <c r="H720" s="25"/>
      <c r="I720" s="34"/>
      <c r="J720" s="34"/>
      <c r="K720" s="34"/>
      <c r="L720" s="36"/>
    </row>
    <row r="721" spans="1:12" ht="18.75" hidden="1" x14ac:dyDescent="0.3">
      <c r="A721" s="51" t="s">
        <v>139</v>
      </c>
      <c r="C721" s="36"/>
      <c r="D721" s="2">
        <f>'Facility Detail'!$B$1053</f>
        <v>2013</v>
      </c>
      <c r="E721" s="2">
        <f>D721+1</f>
        <v>2014</v>
      </c>
      <c r="F721" s="2">
        <f>E721+1</f>
        <v>2015</v>
      </c>
      <c r="G721" s="25"/>
      <c r="H721" s="25"/>
      <c r="I721" s="36"/>
      <c r="J721" s="36"/>
      <c r="K721" s="36"/>
      <c r="L721" s="36"/>
    </row>
    <row r="722" spans="1:12" hidden="1" x14ac:dyDescent="0.25">
      <c r="B722" s="94" t="s">
        <v>30</v>
      </c>
      <c r="C722" s="88"/>
      <c r="D722" s="63">
        <f>IF( $F22 = "Eligible", D719 * 'Facility Detail'!$B$1050, 0 )</f>
        <v>0</v>
      </c>
      <c r="E722" s="12">
        <f>IF( $F22 = "Eligible", E719 * 'Facility Detail'!$B$1050, 0 )</f>
        <v>0</v>
      </c>
      <c r="F722" s="13">
        <f>IF( $F22 = "Eligible", F719 * 'Facility Detail'!$B$1050, 0 )</f>
        <v>0</v>
      </c>
      <c r="G722" s="25"/>
      <c r="H722" s="25"/>
      <c r="J722" s="36"/>
      <c r="K722" s="36"/>
      <c r="L722" s="36"/>
    </row>
    <row r="723" spans="1:12" hidden="1" x14ac:dyDescent="0.25">
      <c r="B723" s="94" t="s">
        <v>6</v>
      </c>
      <c r="C723" s="88"/>
      <c r="D723" s="64">
        <f>IF( $G22 = "Eligible", D719, 0 )</f>
        <v>0</v>
      </c>
      <c r="E723" s="65">
        <f>IF( $G22 = "Eligible", E719, 0 )</f>
        <v>0</v>
      </c>
      <c r="F723" s="66">
        <f>IF( $G22 = "Eligible", F719, 0 )</f>
        <v>0</v>
      </c>
      <c r="G723" s="25"/>
      <c r="H723" s="25"/>
      <c r="J723" s="36"/>
      <c r="K723" s="36"/>
      <c r="L723" s="36"/>
    </row>
    <row r="724" spans="1:12" hidden="1" x14ac:dyDescent="0.25">
      <c r="B724" s="93" t="s">
        <v>141</v>
      </c>
      <c r="C724" s="92"/>
      <c r="D724" s="46">
        <f>SUM(D722:D723)</f>
        <v>0</v>
      </c>
      <c r="E724" s="47">
        <f>SUM(E722:E723)</f>
        <v>0</v>
      </c>
      <c r="F724" s="47">
        <f>SUM(F722:F723)</f>
        <v>0</v>
      </c>
      <c r="G724" s="25"/>
      <c r="H724" s="25"/>
      <c r="I724" s="26"/>
      <c r="J724" s="26"/>
      <c r="K724" s="26"/>
      <c r="L724" s="36"/>
    </row>
    <row r="725" spans="1:12" hidden="1" x14ac:dyDescent="0.25">
      <c r="B725" s="36"/>
      <c r="C725" s="36"/>
      <c r="D725" s="45"/>
      <c r="E725" s="37"/>
      <c r="F725" s="37"/>
      <c r="G725" s="25"/>
      <c r="H725" s="25"/>
      <c r="I725" s="25"/>
      <c r="J725" s="25"/>
      <c r="K725" s="25"/>
      <c r="L725" s="36"/>
    </row>
    <row r="726" spans="1:12" ht="18.75" hidden="1" x14ac:dyDescent="0.3">
      <c r="A726" s="48" t="s">
        <v>50</v>
      </c>
      <c r="C726" s="36"/>
      <c r="D726" s="2">
        <f>'Facility Detail'!$B$1053</f>
        <v>2013</v>
      </c>
      <c r="E726" s="2">
        <f>D726+1</f>
        <v>2014</v>
      </c>
      <c r="F726" s="2">
        <f>E726+1</f>
        <v>2015</v>
      </c>
      <c r="G726" s="25"/>
      <c r="H726" s="25"/>
      <c r="I726" s="25"/>
      <c r="J726" s="25"/>
      <c r="K726" s="25"/>
      <c r="L726" s="36"/>
    </row>
    <row r="727" spans="1:12" hidden="1" x14ac:dyDescent="0.25">
      <c r="B727" s="94" t="s">
        <v>67</v>
      </c>
      <c r="C727" s="88"/>
      <c r="D727" s="106"/>
      <c r="E727" s="107"/>
      <c r="F727" s="108"/>
      <c r="G727" s="25"/>
      <c r="H727" s="25"/>
      <c r="I727" s="25"/>
      <c r="J727" s="25"/>
      <c r="K727" s="25"/>
      <c r="L727" s="36"/>
    </row>
    <row r="728" spans="1:12" hidden="1" x14ac:dyDescent="0.25">
      <c r="B728" s="95" t="s">
        <v>43</v>
      </c>
      <c r="C728" s="96"/>
      <c r="D728" s="109"/>
      <c r="E728" s="110"/>
      <c r="F728" s="111"/>
      <c r="G728" s="25"/>
      <c r="H728" s="25"/>
      <c r="I728" s="25"/>
      <c r="J728" s="25"/>
      <c r="K728" s="25"/>
      <c r="L728" s="36"/>
    </row>
    <row r="729" spans="1:12" hidden="1" x14ac:dyDescent="0.25">
      <c r="B729" s="112" t="s">
        <v>109</v>
      </c>
      <c r="C729" s="105"/>
      <c r="D729" s="71"/>
      <c r="E729" s="72"/>
      <c r="F729" s="73"/>
      <c r="G729" s="25"/>
      <c r="H729" s="25"/>
      <c r="I729" s="25"/>
      <c r="J729" s="25"/>
      <c r="K729" s="25"/>
      <c r="L729" s="36"/>
    </row>
    <row r="730" spans="1:12" hidden="1" x14ac:dyDescent="0.25">
      <c r="B730" s="39" t="s">
        <v>110</v>
      </c>
      <c r="D730" s="7">
        <f>SUM(D727:D729)</f>
        <v>0</v>
      </c>
      <c r="E730" s="7">
        <f>SUM(E727:E729)</f>
        <v>0</v>
      </c>
      <c r="F730" s="7">
        <f>SUM(F727:F729)</f>
        <v>0</v>
      </c>
      <c r="G730" s="34"/>
      <c r="H730" s="34"/>
      <c r="I730" s="25"/>
      <c r="J730" s="25"/>
      <c r="K730" s="25"/>
      <c r="L730" s="36"/>
    </row>
    <row r="731" spans="1:12" hidden="1" x14ac:dyDescent="0.25">
      <c r="B731" s="6"/>
      <c r="D731" s="7"/>
      <c r="E731" s="7"/>
      <c r="F731" s="7"/>
      <c r="G731" s="34"/>
      <c r="H731" s="34"/>
      <c r="I731" s="25"/>
      <c r="J731" s="25"/>
      <c r="K731" s="25"/>
      <c r="L731" s="36"/>
    </row>
    <row r="732" spans="1:12" ht="18.75" hidden="1" x14ac:dyDescent="0.3">
      <c r="A732" s="9" t="s">
        <v>120</v>
      </c>
      <c r="D732" s="2">
        <f>'Facility Detail'!$B$1053</f>
        <v>2013</v>
      </c>
      <c r="E732" s="2">
        <f>D732+1</f>
        <v>2014</v>
      </c>
      <c r="F732" s="2">
        <f>E732+1</f>
        <v>2015</v>
      </c>
      <c r="G732" s="34"/>
      <c r="H732" s="34"/>
      <c r="I732" s="25"/>
      <c r="J732" s="25"/>
      <c r="K732" s="25"/>
      <c r="L732" s="36"/>
    </row>
    <row r="733" spans="1:12" hidden="1" x14ac:dyDescent="0.25">
      <c r="B733" s="94" t="str">
        <f xml:space="preserve"> 'Facility Detail'!$B$1053 &amp; " Surplus Applied to " &amp; ( 'Facility Detail'!$B$1053 + 1 )</f>
        <v>2013 Surplus Applied to 2014</v>
      </c>
      <c r="C733" s="88"/>
      <c r="D733" s="3"/>
      <c r="E733" s="74">
        <f>D733</f>
        <v>0</v>
      </c>
      <c r="F733" s="77"/>
      <c r="G733" s="34"/>
      <c r="H733" s="34"/>
      <c r="I733" s="25"/>
      <c r="J733" s="25"/>
      <c r="K733" s="25"/>
      <c r="L733" s="36"/>
    </row>
    <row r="734" spans="1:12" hidden="1" x14ac:dyDescent="0.25">
      <c r="B734" s="94" t="str">
        <f xml:space="preserve"> ( 'Facility Detail'!$B$1053 + 1 ) &amp; " Surplus Applied to " &amp; ( 'Facility Detail'!$B$1053 )</f>
        <v>2014 Surplus Applied to 2013</v>
      </c>
      <c r="C734" s="88"/>
      <c r="D734" s="59">
        <f>E734</f>
        <v>0</v>
      </c>
      <c r="E734" s="67"/>
      <c r="F734" s="78"/>
      <c r="G734" s="34"/>
      <c r="H734" s="34"/>
      <c r="I734" s="25"/>
      <c r="J734" s="25"/>
      <c r="K734" s="25"/>
      <c r="L734" s="36"/>
    </row>
    <row r="735" spans="1:12" hidden="1" x14ac:dyDescent="0.25">
      <c r="B735" s="94" t="str">
        <f xml:space="preserve"> ( 'Facility Detail'!$B$1053 + 1 ) &amp; " Surplus Applied to " &amp; ( 'Facility Detail'!$B$1053 + 2 )</f>
        <v>2014 Surplus Applied to 2015</v>
      </c>
      <c r="C735" s="88"/>
      <c r="D735" s="79"/>
      <c r="E735" s="10"/>
      <c r="F735" s="75">
        <f>E735</f>
        <v>0</v>
      </c>
      <c r="G735" s="34"/>
      <c r="H735" s="34"/>
      <c r="I735" s="25"/>
      <c r="J735" s="25"/>
      <c r="K735" s="25"/>
      <c r="L735" s="36"/>
    </row>
    <row r="736" spans="1:12" hidden="1" x14ac:dyDescent="0.25">
      <c r="B736" s="94" t="str">
        <f xml:space="preserve"> ( 'Facility Detail'!$B$1053 + 2 ) &amp; " Surplus Applied to " &amp; ( 'Facility Detail'!$B$1053 + 1 )</f>
        <v>2015 Surplus Applied to 2014</v>
      </c>
      <c r="C736" s="88"/>
      <c r="D736" s="80"/>
      <c r="E736" s="76">
        <f>F736</f>
        <v>0</v>
      </c>
      <c r="F736" s="58"/>
      <c r="G736" s="34"/>
      <c r="H736" s="34"/>
      <c r="I736" s="25"/>
      <c r="J736" s="25"/>
      <c r="K736" s="25"/>
      <c r="L736" s="36"/>
    </row>
    <row r="737" spans="1:12" hidden="1" x14ac:dyDescent="0.25">
      <c r="B737" s="39" t="s">
        <v>37</v>
      </c>
      <c r="D737" s="7">
        <f xml:space="preserve"> D734 - D733</f>
        <v>0</v>
      </c>
      <c r="E737" s="7">
        <f xml:space="preserve"> E733 + E736 - E735 - E734</f>
        <v>0</v>
      </c>
      <c r="F737" s="7">
        <f>F735 - F736</f>
        <v>0</v>
      </c>
      <c r="G737" s="34"/>
      <c r="H737" s="34"/>
      <c r="I737" s="25"/>
      <c r="J737" s="25"/>
      <c r="K737" s="25"/>
      <c r="L737" s="36"/>
    </row>
    <row r="738" spans="1:12" hidden="1" x14ac:dyDescent="0.25">
      <c r="B738" s="6"/>
      <c r="D738" s="7"/>
      <c r="E738" s="7"/>
      <c r="F738" s="7"/>
      <c r="G738" s="34"/>
      <c r="H738" s="34"/>
      <c r="I738" s="25"/>
      <c r="J738" s="25"/>
      <c r="K738" s="25"/>
      <c r="L738" s="36"/>
    </row>
    <row r="739" spans="1:12" hidden="1" x14ac:dyDescent="0.25">
      <c r="B739" s="91" t="s">
        <v>32</v>
      </c>
      <c r="C739" s="88"/>
      <c r="D739" s="121"/>
      <c r="E739" s="122"/>
      <c r="F739" s="123"/>
      <c r="G739" s="34"/>
      <c r="H739" s="34"/>
      <c r="I739" s="25"/>
      <c r="J739" s="25"/>
      <c r="K739" s="25"/>
      <c r="L739" s="36"/>
    </row>
    <row r="740" spans="1:12" hidden="1" x14ac:dyDescent="0.25">
      <c r="B740" s="6"/>
      <c r="D740" s="7"/>
      <c r="E740" s="7"/>
      <c r="F740" s="7"/>
      <c r="G740" s="34"/>
      <c r="H740" s="34"/>
      <c r="I740" s="25"/>
      <c r="J740" s="25"/>
      <c r="K740" s="25"/>
      <c r="L740" s="36"/>
    </row>
    <row r="741" spans="1:12" ht="18.75" hidden="1" x14ac:dyDescent="0.3">
      <c r="A741" s="48" t="s">
        <v>46</v>
      </c>
      <c r="C741" s="88"/>
      <c r="D741" s="52">
        <f xml:space="preserve"> D719 + D724 - D730 + D737 + D739</f>
        <v>0</v>
      </c>
      <c r="E741" s="53">
        <f xml:space="preserve"> E719 + E724 - E730 + E737 + E739</f>
        <v>0</v>
      </c>
      <c r="F741" s="54">
        <f xml:space="preserve"> F719 + F724 - F730 + F737 + F739</f>
        <v>0</v>
      </c>
      <c r="G741" s="34"/>
      <c r="H741" s="34"/>
      <c r="I741" s="34"/>
      <c r="J741" s="34"/>
      <c r="K741" s="34"/>
      <c r="L741" s="36"/>
    </row>
    <row r="742" spans="1:12" hidden="1" x14ac:dyDescent="0.25">
      <c r="B742" s="6"/>
      <c r="D742" s="7"/>
      <c r="E742" s="7"/>
      <c r="F742" s="7"/>
      <c r="G742" s="34"/>
      <c r="H742" s="34"/>
      <c r="I742" s="34"/>
      <c r="J742" s="34"/>
      <c r="K742" s="34"/>
      <c r="L742" s="36"/>
    </row>
    <row r="743" spans="1:12" ht="15.75" hidden="1" thickBot="1" x14ac:dyDescent="0.3">
      <c r="I743" s="36"/>
      <c r="J743" s="36"/>
      <c r="K743" s="36"/>
      <c r="L743" s="36"/>
    </row>
    <row r="744" spans="1:12" hidden="1" x14ac:dyDescent="0.25">
      <c r="A744" s="8"/>
      <c r="B744" s="8"/>
      <c r="C744" s="8"/>
      <c r="D744" s="8"/>
      <c r="E744" s="8"/>
      <c r="F744" s="8"/>
      <c r="G744" s="8"/>
      <c r="H744" s="8"/>
      <c r="J744" s="36"/>
      <c r="K744" s="36"/>
      <c r="L744" s="36"/>
    </row>
    <row r="745" spans="1:12" hidden="1" x14ac:dyDescent="0.25">
      <c r="B745" s="36"/>
      <c r="C745" s="36"/>
      <c r="D745" s="36"/>
      <c r="E745" s="36"/>
      <c r="F745" s="36"/>
      <c r="G745" s="36"/>
      <c r="H745" s="36"/>
    </row>
    <row r="746" spans="1:12" ht="21" hidden="1" x14ac:dyDescent="0.35">
      <c r="A746" s="14" t="s">
        <v>4</v>
      </c>
      <c r="B746" s="14"/>
      <c r="C746" s="49" t="str">
        <f>B23</f>
        <v>Facility 22</v>
      </c>
      <c r="D746" s="50"/>
      <c r="E746" s="24"/>
      <c r="F746" s="24"/>
      <c r="I746" s="26"/>
      <c r="J746" s="26"/>
      <c r="K746" s="26"/>
    </row>
    <row r="747" spans="1:12" hidden="1" x14ac:dyDescent="0.25">
      <c r="I747" s="25"/>
      <c r="J747" s="25"/>
      <c r="K747" s="25"/>
    </row>
    <row r="748" spans="1:12" ht="18.75" hidden="1" x14ac:dyDescent="0.3">
      <c r="A748" s="9" t="s">
        <v>41</v>
      </c>
      <c r="B748" s="9"/>
      <c r="D748" s="2">
        <f>'Facility Detail'!$B$1053</f>
        <v>2013</v>
      </c>
      <c r="E748" s="2">
        <f>D748+1</f>
        <v>2014</v>
      </c>
      <c r="F748" s="2">
        <f>E748+1</f>
        <v>2015</v>
      </c>
      <c r="G748" s="26"/>
      <c r="H748" s="26"/>
      <c r="I748" s="25"/>
      <c r="J748" s="25"/>
      <c r="K748" s="25"/>
    </row>
    <row r="749" spans="1:12" hidden="1" x14ac:dyDescent="0.25">
      <c r="B749" s="94" t="str">
        <f>"Total MWh Produced / Purchased from " &amp; C746</f>
        <v>Total MWh Produced / Purchased from Facility 22</v>
      </c>
      <c r="C749" s="88"/>
      <c r="D749" s="3"/>
      <c r="E749" s="4"/>
      <c r="F749" s="5"/>
      <c r="G749" s="25"/>
      <c r="H749" s="25"/>
      <c r="I749" s="25"/>
      <c r="J749" s="25"/>
      <c r="K749" s="25"/>
    </row>
    <row r="750" spans="1:12" hidden="1" x14ac:dyDescent="0.25">
      <c r="B750" s="94" t="s">
        <v>45</v>
      </c>
      <c r="C750" s="88"/>
      <c r="D750" s="68"/>
      <c r="E750" s="69"/>
      <c r="F750" s="70"/>
      <c r="G750" s="25"/>
      <c r="H750" s="25"/>
      <c r="I750" s="25"/>
      <c r="J750" s="25"/>
      <c r="K750" s="25"/>
    </row>
    <row r="751" spans="1:12" hidden="1" x14ac:dyDescent="0.25">
      <c r="B751" s="94" t="s">
        <v>40</v>
      </c>
      <c r="C751" s="88"/>
      <c r="D751" s="60"/>
      <c r="E751" s="61"/>
      <c r="F751" s="62"/>
      <c r="G751" s="25"/>
      <c r="H751" s="25"/>
      <c r="I751" s="25"/>
      <c r="J751" s="25"/>
      <c r="K751" s="25"/>
    </row>
    <row r="752" spans="1:12" hidden="1" x14ac:dyDescent="0.25">
      <c r="B752" s="91" t="s">
        <v>42</v>
      </c>
      <c r="C752" s="92"/>
      <c r="D752" s="44">
        <f xml:space="preserve"> D749 * D750 * D751</f>
        <v>0</v>
      </c>
      <c r="E752" s="44">
        <f xml:space="preserve"> E749 * E750 * E751</f>
        <v>0</v>
      </c>
      <c r="F752" s="44">
        <f xml:space="preserve"> F749 * F750 * F751</f>
        <v>0</v>
      </c>
      <c r="G752" s="25"/>
      <c r="H752" s="25"/>
      <c r="I752" s="25"/>
      <c r="J752" s="25"/>
      <c r="K752" s="25"/>
    </row>
    <row r="753" spans="1:11" hidden="1" x14ac:dyDescent="0.25">
      <c r="B753" s="24"/>
      <c r="C753" s="36"/>
      <c r="D753" s="43"/>
      <c r="E753" s="43"/>
      <c r="F753" s="43"/>
      <c r="G753" s="25"/>
      <c r="H753" s="25"/>
      <c r="I753" s="25"/>
      <c r="J753" s="25"/>
      <c r="K753" s="25"/>
    </row>
    <row r="754" spans="1:11" ht="18.75" hidden="1" x14ac:dyDescent="0.3">
      <c r="A754" s="51" t="s">
        <v>139</v>
      </c>
      <c r="C754" s="36"/>
      <c r="D754" s="2">
        <f>'Facility Detail'!$B$1053</f>
        <v>2013</v>
      </c>
      <c r="E754" s="2">
        <f>D754+1</f>
        <v>2014</v>
      </c>
      <c r="F754" s="2">
        <f>E754+1</f>
        <v>2015</v>
      </c>
      <c r="G754" s="25"/>
      <c r="H754" s="25"/>
      <c r="I754" s="34"/>
      <c r="J754" s="34"/>
      <c r="K754" s="34"/>
    </row>
    <row r="755" spans="1:11" hidden="1" x14ac:dyDescent="0.25">
      <c r="B755" s="94" t="s">
        <v>30</v>
      </c>
      <c r="C755" s="88"/>
      <c r="D755" s="63">
        <f>IF( $F23 = "Eligible", D752 * 'Facility Detail'!$B$1050, 0 )</f>
        <v>0</v>
      </c>
      <c r="E755" s="12">
        <f>IF( $F23 = "Eligible", E752 * 'Facility Detail'!$B$1050, 0 )</f>
        <v>0</v>
      </c>
      <c r="F755" s="13">
        <f>IF( $F23 = "Eligible", F752 * 'Facility Detail'!$B$1050, 0 )</f>
        <v>0</v>
      </c>
      <c r="G755" s="25"/>
      <c r="H755" s="25"/>
    </row>
    <row r="756" spans="1:11" hidden="1" x14ac:dyDescent="0.25">
      <c r="B756" s="94" t="s">
        <v>6</v>
      </c>
      <c r="C756" s="88"/>
      <c r="D756" s="64">
        <f>IF( $G23 = "Eligible", D752, 0 )</f>
        <v>0</v>
      </c>
      <c r="E756" s="65">
        <f>IF( $G23 = "Eligible", E752, 0 )</f>
        <v>0</v>
      </c>
      <c r="F756" s="66">
        <f>IF( $G23 = "Eligible", F752, 0 )</f>
        <v>0</v>
      </c>
      <c r="G756" s="25"/>
      <c r="H756" s="25"/>
    </row>
    <row r="757" spans="1:11" hidden="1" x14ac:dyDescent="0.25">
      <c r="B757" s="93" t="s">
        <v>141</v>
      </c>
      <c r="C757" s="92"/>
      <c r="D757" s="46">
        <f>SUM(D755:D756)</f>
        <v>0</v>
      </c>
      <c r="E757" s="47">
        <f>SUM(E755:E756)</f>
        <v>0</v>
      </c>
      <c r="F757" s="47">
        <f>SUM(F755:F756)</f>
        <v>0</v>
      </c>
      <c r="G757" s="25"/>
      <c r="H757" s="25"/>
    </row>
    <row r="758" spans="1:11" hidden="1" x14ac:dyDescent="0.25">
      <c r="B758" s="36"/>
      <c r="C758" s="36"/>
      <c r="D758" s="45"/>
      <c r="E758" s="37"/>
      <c r="F758" s="37"/>
      <c r="G758" s="25"/>
      <c r="H758" s="25"/>
    </row>
    <row r="759" spans="1:11" ht="18.75" hidden="1" x14ac:dyDescent="0.3">
      <c r="A759" s="48" t="s">
        <v>50</v>
      </c>
      <c r="C759" s="36"/>
      <c r="D759" s="2">
        <f>'Facility Detail'!$B$1053</f>
        <v>2013</v>
      </c>
      <c r="E759" s="2">
        <f>D759+1</f>
        <v>2014</v>
      </c>
      <c r="F759" s="2">
        <f>E759+1</f>
        <v>2015</v>
      </c>
      <c r="G759" s="25"/>
      <c r="H759" s="25"/>
    </row>
    <row r="760" spans="1:11" hidden="1" x14ac:dyDescent="0.25">
      <c r="B760" s="94" t="s">
        <v>67</v>
      </c>
      <c r="C760" s="88"/>
      <c r="D760" s="106"/>
      <c r="E760" s="107"/>
      <c r="F760" s="108"/>
      <c r="G760" s="25"/>
      <c r="H760" s="25"/>
    </row>
    <row r="761" spans="1:11" hidden="1" x14ac:dyDescent="0.25">
      <c r="B761" s="95" t="s">
        <v>43</v>
      </c>
      <c r="C761" s="96"/>
      <c r="D761" s="109"/>
      <c r="E761" s="110"/>
      <c r="F761" s="111"/>
      <c r="G761" s="25"/>
      <c r="H761" s="25"/>
    </row>
    <row r="762" spans="1:11" hidden="1" x14ac:dyDescent="0.25">
      <c r="B762" s="112" t="s">
        <v>109</v>
      </c>
      <c r="C762" s="105"/>
      <c r="D762" s="71"/>
      <c r="E762" s="72"/>
      <c r="F762" s="73"/>
      <c r="G762" s="25"/>
      <c r="H762" s="25"/>
    </row>
    <row r="763" spans="1:11" hidden="1" x14ac:dyDescent="0.25">
      <c r="B763" s="39" t="s">
        <v>110</v>
      </c>
      <c r="D763" s="7">
        <f>SUM(D760:D762)</f>
        <v>0</v>
      </c>
      <c r="E763" s="7">
        <f>SUM(E760:E762)</f>
        <v>0</v>
      </c>
      <c r="F763" s="7">
        <f>SUM(F760:F762)</f>
        <v>0</v>
      </c>
      <c r="G763" s="34"/>
      <c r="H763" s="34"/>
    </row>
    <row r="764" spans="1:11" hidden="1" x14ac:dyDescent="0.25">
      <c r="B764" s="6"/>
      <c r="D764" s="7"/>
      <c r="E764" s="7"/>
      <c r="F764" s="7"/>
      <c r="G764" s="34"/>
      <c r="H764" s="34"/>
    </row>
    <row r="765" spans="1:11" ht="18.75" hidden="1" x14ac:dyDescent="0.3">
      <c r="A765" s="9" t="s">
        <v>120</v>
      </c>
      <c r="D765" s="2">
        <f>'Facility Detail'!$B$1053</f>
        <v>2013</v>
      </c>
      <c r="E765" s="2">
        <f>D765+1</f>
        <v>2014</v>
      </c>
      <c r="F765" s="2">
        <f>E765+1</f>
        <v>2015</v>
      </c>
      <c r="G765" s="34"/>
      <c r="H765" s="34"/>
    </row>
    <row r="766" spans="1:11" hidden="1" x14ac:dyDescent="0.25">
      <c r="B766" s="94" t="str">
        <f xml:space="preserve"> 'Facility Detail'!$B$1053 &amp; " Surplus Applied to " &amp; ( 'Facility Detail'!$B$1053 + 1 )</f>
        <v>2013 Surplus Applied to 2014</v>
      </c>
      <c r="C766" s="88"/>
      <c r="D766" s="3"/>
      <c r="E766" s="74">
        <f>D766</f>
        <v>0</v>
      </c>
      <c r="F766" s="77"/>
      <c r="G766" s="34"/>
      <c r="H766" s="34"/>
    </row>
    <row r="767" spans="1:11" hidden="1" x14ac:dyDescent="0.25">
      <c r="B767" s="94" t="str">
        <f xml:space="preserve"> ( 'Facility Detail'!$B$1053 + 1 ) &amp; " Surplus Applied to " &amp; ( 'Facility Detail'!$B$1053 )</f>
        <v>2014 Surplus Applied to 2013</v>
      </c>
      <c r="C767" s="88"/>
      <c r="D767" s="59">
        <f>E767</f>
        <v>0</v>
      </c>
      <c r="E767" s="67"/>
      <c r="F767" s="78"/>
      <c r="G767" s="34"/>
      <c r="H767" s="34"/>
    </row>
    <row r="768" spans="1:11" hidden="1" x14ac:dyDescent="0.25">
      <c r="B768" s="94" t="str">
        <f xml:space="preserve"> ( 'Facility Detail'!$B$1053 + 1 ) &amp; " Surplus Applied to " &amp; ( 'Facility Detail'!$B$1053 + 2 )</f>
        <v>2014 Surplus Applied to 2015</v>
      </c>
      <c r="C768" s="88"/>
      <c r="D768" s="79"/>
      <c r="E768" s="10"/>
      <c r="F768" s="75">
        <f>E768</f>
        <v>0</v>
      </c>
      <c r="G768" s="34"/>
      <c r="H768" s="34"/>
    </row>
    <row r="769" spans="1:8" hidden="1" x14ac:dyDescent="0.25">
      <c r="B769" s="94" t="str">
        <f xml:space="preserve"> ( 'Facility Detail'!$B$1053 + 2 ) &amp; " Surplus Applied to " &amp; ( 'Facility Detail'!$B$1053 + 1 )</f>
        <v>2015 Surplus Applied to 2014</v>
      </c>
      <c r="C769" s="88"/>
      <c r="D769" s="80"/>
      <c r="E769" s="76">
        <f>F769</f>
        <v>0</v>
      </c>
      <c r="F769" s="58"/>
      <c r="G769" s="34"/>
      <c r="H769" s="34"/>
    </row>
    <row r="770" spans="1:8" hidden="1" x14ac:dyDescent="0.25">
      <c r="B770" s="39" t="s">
        <v>37</v>
      </c>
      <c r="D770" s="7">
        <f xml:space="preserve"> D767 - D766</f>
        <v>0</v>
      </c>
      <c r="E770" s="7">
        <f xml:space="preserve"> E766 + E769 - E768 - E767</f>
        <v>0</v>
      </c>
      <c r="F770" s="7">
        <f>F768 - F769</f>
        <v>0</v>
      </c>
      <c r="G770" s="34"/>
      <c r="H770" s="34"/>
    </row>
    <row r="771" spans="1:8" hidden="1" x14ac:dyDescent="0.25">
      <c r="B771" s="6"/>
      <c r="D771" s="7"/>
      <c r="E771" s="7"/>
      <c r="F771" s="7"/>
      <c r="G771" s="34"/>
      <c r="H771" s="34"/>
    </row>
    <row r="772" spans="1:8" hidden="1" x14ac:dyDescent="0.25">
      <c r="B772" s="91" t="s">
        <v>32</v>
      </c>
      <c r="C772" s="88"/>
      <c r="D772" s="121"/>
      <c r="E772" s="122"/>
      <c r="F772" s="123"/>
      <c r="G772" s="34"/>
      <c r="H772" s="34"/>
    </row>
    <row r="773" spans="1:8" hidden="1" x14ac:dyDescent="0.25">
      <c r="B773" s="6"/>
      <c r="D773" s="7"/>
      <c r="E773" s="7"/>
      <c r="F773" s="7"/>
      <c r="G773" s="34"/>
      <c r="H773" s="34"/>
    </row>
    <row r="774" spans="1:8" ht="18.75" hidden="1" x14ac:dyDescent="0.3">
      <c r="A774" s="48" t="s">
        <v>46</v>
      </c>
      <c r="C774" s="88"/>
      <c r="D774" s="52">
        <f xml:space="preserve"> D752 + D757 - D763 + D770 + D772</f>
        <v>0</v>
      </c>
      <c r="E774" s="53">
        <f xml:space="preserve"> E752 + E757 - E763 + E770 + E772</f>
        <v>0</v>
      </c>
      <c r="F774" s="54">
        <f xml:space="preserve"> F752 + F757 - F763 + F770 + F772</f>
        <v>0</v>
      </c>
      <c r="G774" s="34"/>
      <c r="H774" s="34"/>
    </row>
    <row r="775" spans="1:8" hidden="1" x14ac:dyDescent="0.25">
      <c r="B775" s="6"/>
      <c r="D775" s="7"/>
      <c r="E775" s="7"/>
      <c r="F775" s="7"/>
      <c r="G775" s="34"/>
      <c r="H775" s="34"/>
    </row>
    <row r="776" spans="1:8" ht="15.75" hidden="1" thickBot="1" x14ac:dyDescent="0.3"/>
    <row r="777" spans="1:8" hidden="1" x14ac:dyDescent="0.25">
      <c r="A777" s="8"/>
      <c r="B777" s="8"/>
      <c r="C777" s="8"/>
      <c r="D777" s="8"/>
      <c r="E777" s="8"/>
      <c r="F777" s="8"/>
      <c r="G777" s="8"/>
      <c r="H777" s="8"/>
    </row>
    <row r="778" spans="1:8" hidden="1" x14ac:dyDescent="0.25">
      <c r="B778" s="36"/>
      <c r="C778" s="36"/>
      <c r="D778" s="36"/>
      <c r="E778" s="36"/>
      <c r="F778" s="36"/>
      <c r="G778" s="36"/>
      <c r="H778" s="36"/>
    </row>
    <row r="779" spans="1:8" ht="21" hidden="1" x14ac:dyDescent="0.35">
      <c r="A779" s="14" t="s">
        <v>4</v>
      </c>
      <c r="B779" s="14"/>
      <c r="C779" s="49" t="str">
        <f>B24</f>
        <v>Facility 23</v>
      </c>
      <c r="D779" s="50"/>
      <c r="E779" s="24"/>
      <c r="F779" s="24"/>
    </row>
    <row r="780" spans="1:8" hidden="1" x14ac:dyDescent="0.25"/>
    <row r="781" spans="1:8" ht="18.75" hidden="1" x14ac:dyDescent="0.3">
      <c r="A781" s="9" t="s">
        <v>41</v>
      </c>
      <c r="B781" s="9"/>
      <c r="D781" s="2">
        <f>'Facility Detail'!$B$1053</f>
        <v>2013</v>
      </c>
      <c r="E781" s="2">
        <f>D781+1</f>
        <v>2014</v>
      </c>
      <c r="F781" s="2">
        <f>E781+1</f>
        <v>2015</v>
      </c>
      <c r="G781" s="26"/>
      <c r="H781" s="26"/>
    </row>
    <row r="782" spans="1:8" hidden="1" x14ac:dyDescent="0.25">
      <c r="B782" s="94" t="str">
        <f>"Total MWh Produced / Purchased from " &amp; C779</f>
        <v>Total MWh Produced / Purchased from Facility 23</v>
      </c>
      <c r="C782" s="88"/>
      <c r="D782" s="3"/>
      <c r="E782" s="4"/>
      <c r="F782" s="5"/>
      <c r="G782" s="25"/>
      <c r="H782" s="25"/>
    </row>
    <row r="783" spans="1:8" hidden="1" x14ac:dyDescent="0.25">
      <c r="B783" s="94" t="s">
        <v>45</v>
      </c>
      <c r="C783" s="88"/>
      <c r="D783" s="68"/>
      <c r="E783" s="69"/>
      <c r="F783" s="70"/>
      <c r="G783" s="25"/>
      <c r="H783" s="25"/>
    </row>
    <row r="784" spans="1:8" hidden="1" x14ac:dyDescent="0.25">
      <c r="B784" s="94" t="s">
        <v>40</v>
      </c>
      <c r="C784" s="88"/>
      <c r="D784" s="60"/>
      <c r="E784" s="61"/>
      <c r="F784" s="62"/>
      <c r="G784" s="25"/>
      <c r="H784" s="25"/>
    </row>
    <row r="785" spans="1:8" hidden="1" x14ac:dyDescent="0.25">
      <c r="B785" s="91" t="s">
        <v>42</v>
      </c>
      <c r="C785" s="92"/>
      <c r="D785" s="44">
        <f xml:space="preserve"> D782 * D783 * D784</f>
        <v>0</v>
      </c>
      <c r="E785" s="44">
        <f xml:space="preserve"> E782 * E783 * E784</f>
        <v>0</v>
      </c>
      <c r="F785" s="44">
        <f xml:space="preserve"> F782 * F783 * F784</f>
        <v>0</v>
      </c>
      <c r="G785" s="25"/>
      <c r="H785" s="25"/>
    </row>
    <row r="786" spans="1:8" hidden="1" x14ac:dyDescent="0.25">
      <c r="B786" s="24"/>
      <c r="C786" s="36"/>
      <c r="D786" s="43"/>
      <c r="E786" s="43"/>
      <c r="F786" s="43"/>
      <c r="G786" s="25"/>
      <c r="H786" s="25"/>
    </row>
    <row r="787" spans="1:8" ht="18.75" hidden="1" x14ac:dyDescent="0.3">
      <c r="A787" s="51" t="s">
        <v>139</v>
      </c>
      <c r="C787" s="36"/>
      <c r="D787" s="2">
        <f>'Facility Detail'!$B$1053</f>
        <v>2013</v>
      </c>
      <c r="E787" s="2">
        <f>D787+1</f>
        <v>2014</v>
      </c>
      <c r="F787" s="2">
        <f>E787+1</f>
        <v>2015</v>
      </c>
      <c r="G787" s="25"/>
      <c r="H787" s="25"/>
    </row>
    <row r="788" spans="1:8" hidden="1" x14ac:dyDescent="0.25">
      <c r="B788" s="94" t="s">
        <v>30</v>
      </c>
      <c r="C788" s="88"/>
      <c r="D788" s="63">
        <f>IF( $F24 = "Eligible", D785 * 'Facility Detail'!$B$1050, 0 )</f>
        <v>0</v>
      </c>
      <c r="E788" s="12">
        <f>IF( $F24 = "Eligible", E785 * 'Facility Detail'!$B$1050, 0 )</f>
        <v>0</v>
      </c>
      <c r="F788" s="13">
        <f>IF( $F24 = "Eligible", F785 * 'Facility Detail'!$B$1050, 0 )</f>
        <v>0</v>
      </c>
      <c r="G788" s="25"/>
      <c r="H788" s="25"/>
    </row>
    <row r="789" spans="1:8" hidden="1" x14ac:dyDescent="0.25">
      <c r="B789" s="94" t="s">
        <v>6</v>
      </c>
      <c r="C789" s="88"/>
      <c r="D789" s="64">
        <f>IF( $G24 = "Eligible", D785, 0 )</f>
        <v>0</v>
      </c>
      <c r="E789" s="65">
        <f>IF( $G24 = "Eligible", E785, 0 )</f>
        <v>0</v>
      </c>
      <c r="F789" s="66">
        <f>IF( $G24 = "Eligible", F785, 0 )</f>
        <v>0</v>
      </c>
      <c r="G789" s="25"/>
      <c r="H789" s="25"/>
    </row>
    <row r="790" spans="1:8" hidden="1" x14ac:dyDescent="0.25">
      <c r="B790" s="93" t="s">
        <v>141</v>
      </c>
      <c r="C790" s="92"/>
      <c r="D790" s="46">
        <f>SUM(D788:D789)</f>
        <v>0</v>
      </c>
      <c r="E790" s="47">
        <f>SUM(E788:E789)</f>
        <v>0</v>
      </c>
      <c r="F790" s="47">
        <f>SUM(F788:F789)</f>
        <v>0</v>
      </c>
      <c r="G790" s="25"/>
      <c r="H790" s="25"/>
    </row>
    <row r="791" spans="1:8" hidden="1" x14ac:dyDescent="0.25">
      <c r="B791" s="36"/>
      <c r="C791" s="36"/>
      <c r="D791" s="45"/>
      <c r="E791" s="37"/>
      <c r="F791" s="37"/>
      <c r="G791" s="25"/>
      <c r="H791" s="25"/>
    </row>
    <row r="792" spans="1:8" ht="18.75" hidden="1" x14ac:dyDescent="0.3">
      <c r="A792" s="48" t="s">
        <v>50</v>
      </c>
      <c r="C792" s="36"/>
      <c r="D792" s="2">
        <f>'Facility Detail'!$B$1053</f>
        <v>2013</v>
      </c>
      <c r="E792" s="2">
        <f>D792+1</f>
        <v>2014</v>
      </c>
      <c r="F792" s="2">
        <f>E792+1</f>
        <v>2015</v>
      </c>
      <c r="G792" s="25"/>
      <c r="H792" s="25"/>
    </row>
    <row r="793" spans="1:8" hidden="1" x14ac:dyDescent="0.25">
      <c r="B793" s="94" t="s">
        <v>67</v>
      </c>
      <c r="C793" s="88"/>
      <c r="D793" s="106"/>
      <c r="E793" s="107"/>
      <c r="F793" s="108"/>
      <c r="G793" s="25"/>
      <c r="H793" s="25"/>
    </row>
    <row r="794" spans="1:8" hidden="1" x14ac:dyDescent="0.25">
      <c r="B794" s="95" t="s">
        <v>43</v>
      </c>
      <c r="C794" s="96"/>
      <c r="D794" s="109"/>
      <c r="E794" s="110"/>
      <c r="F794" s="111"/>
      <c r="G794" s="25"/>
      <c r="H794" s="25"/>
    </row>
    <row r="795" spans="1:8" hidden="1" x14ac:dyDescent="0.25">
      <c r="B795" s="112" t="s">
        <v>109</v>
      </c>
      <c r="C795" s="105"/>
      <c r="D795" s="71"/>
      <c r="E795" s="72"/>
      <c r="F795" s="73"/>
      <c r="G795" s="25"/>
      <c r="H795" s="25"/>
    </row>
    <row r="796" spans="1:8" hidden="1" x14ac:dyDescent="0.25">
      <c r="B796" s="39" t="s">
        <v>110</v>
      </c>
      <c r="D796" s="7">
        <f>SUM(D793:D795)</f>
        <v>0</v>
      </c>
      <c r="E796" s="7">
        <f>SUM(E793:E795)</f>
        <v>0</v>
      </c>
      <c r="F796" s="7">
        <f>SUM(F793:F795)</f>
        <v>0</v>
      </c>
      <c r="G796" s="34"/>
      <c r="H796" s="34"/>
    </row>
    <row r="797" spans="1:8" hidden="1" x14ac:dyDescent="0.25">
      <c r="B797" s="6"/>
      <c r="D797" s="7"/>
      <c r="E797" s="7"/>
      <c r="F797" s="7"/>
      <c r="G797" s="34"/>
      <c r="H797" s="34"/>
    </row>
    <row r="798" spans="1:8" ht="18.75" hidden="1" x14ac:dyDescent="0.3">
      <c r="A798" s="9" t="s">
        <v>120</v>
      </c>
      <c r="D798" s="2">
        <f>'Facility Detail'!$B$1053</f>
        <v>2013</v>
      </c>
      <c r="E798" s="2">
        <f>D798+1</f>
        <v>2014</v>
      </c>
      <c r="F798" s="2">
        <f>E798+1</f>
        <v>2015</v>
      </c>
      <c r="G798" s="34"/>
      <c r="H798" s="34"/>
    </row>
    <row r="799" spans="1:8" hidden="1" x14ac:dyDescent="0.25">
      <c r="B799" s="94" t="str">
        <f xml:space="preserve"> 'Facility Detail'!$B$1053 &amp; " Surplus Applied to " &amp; ( 'Facility Detail'!$B$1053 + 1 )</f>
        <v>2013 Surplus Applied to 2014</v>
      </c>
      <c r="C799" s="88"/>
      <c r="D799" s="3"/>
      <c r="E799" s="74">
        <f>D799</f>
        <v>0</v>
      </c>
      <c r="F799" s="77"/>
      <c r="G799" s="34"/>
      <c r="H799" s="34"/>
    </row>
    <row r="800" spans="1:8" hidden="1" x14ac:dyDescent="0.25">
      <c r="B800" s="94" t="str">
        <f xml:space="preserve"> ( 'Facility Detail'!$B$1053 + 1 ) &amp; " Surplus Applied to " &amp; ( 'Facility Detail'!$B$1053 )</f>
        <v>2014 Surplus Applied to 2013</v>
      </c>
      <c r="C800" s="88"/>
      <c r="D800" s="59">
        <f>E800</f>
        <v>0</v>
      </c>
      <c r="E800" s="67"/>
      <c r="F800" s="78"/>
      <c r="G800" s="34"/>
      <c r="H800" s="34"/>
    </row>
    <row r="801" spans="1:8" hidden="1" x14ac:dyDescent="0.25">
      <c r="B801" s="94" t="str">
        <f xml:space="preserve"> ( 'Facility Detail'!$B$1053 + 1 ) &amp; " Surplus Applied to " &amp; ( 'Facility Detail'!$B$1053 + 2 )</f>
        <v>2014 Surplus Applied to 2015</v>
      </c>
      <c r="C801" s="88"/>
      <c r="D801" s="79"/>
      <c r="E801" s="10"/>
      <c r="F801" s="75">
        <f>E801</f>
        <v>0</v>
      </c>
      <c r="G801" s="34"/>
      <c r="H801" s="34"/>
    </row>
    <row r="802" spans="1:8" hidden="1" x14ac:dyDescent="0.25">
      <c r="B802" s="94" t="str">
        <f xml:space="preserve"> ( 'Facility Detail'!$B$1053 + 2 ) &amp; " Surplus Applied to " &amp; ( 'Facility Detail'!$B$1053 + 1 )</f>
        <v>2015 Surplus Applied to 2014</v>
      </c>
      <c r="C802" s="88"/>
      <c r="D802" s="80"/>
      <c r="E802" s="76">
        <f>F802</f>
        <v>0</v>
      </c>
      <c r="F802" s="58"/>
      <c r="G802" s="34"/>
      <c r="H802" s="34"/>
    </row>
    <row r="803" spans="1:8" hidden="1" x14ac:dyDescent="0.25">
      <c r="B803" s="39" t="s">
        <v>37</v>
      </c>
      <c r="D803" s="7">
        <f xml:space="preserve"> D800 - D799</f>
        <v>0</v>
      </c>
      <c r="E803" s="7">
        <f xml:space="preserve"> E799 + E802 - E801 - E800</f>
        <v>0</v>
      </c>
      <c r="F803" s="7">
        <f>F801 - F802</f>
        <v>0</v>
      </c>
      <c r="G803" s="34"/>
      <c r="H803" s="34"/>
    </row>
    <row r="804" spans="1:8" hidden="1" x14ac:dyDescent="0.25">
      <c r="B804" s="6"/>
      <c r="D804" s="7"/>
      <c r="E804" s="7"/>
      <c r="F804" s="7"/>
      <c r="G804" s="34"/>
      <c r="H804" s="34"/>
    </row>
    <row r="805" spans="1:8" hidden="1" x14ac:dyDescent="0.25">
      <c r="B805" s="91" t="s">
        <v>32</v>
      </c>
      <c r="C805" s="88"/>
      <c r="D805" s="121"/>
      <c r="E805" s="122"/>
      <c r="F805" s="123"/>
      <c r="G805" s="34"/>
      <c r="H805" s="34"/>
    </row>
    <row r="806" spans="1:8" hidden="1" x14ac:dyDescent="0.25">
      <c r="B806" s="6"/>
      <c r="D806" s="7"/>
      <c r="E806" s="7"/>
      <c r="F806" s="7"/>
      <c r="G806" s="34"/>
      <c r="H806" s="34"/>
    </row>
    <row r="807" spans="1:8" ht="18.75" hidden="1" x14ac:dyDescent="0.3">
      <c r="A807" s="48" t="s">
        <v>46</v>
      </c>
      <c r="C807" s="88"/>
      <c r="D807" s="52">
        <f xml:space="preserve"> D785 + D790 - D796 + D803 + D805</f>
        <v>0</v>
      </c>
      <c r="E807" s="53">
        <f xml:space="preserve"> E785 + E790 - E796 + E803 + E805</f>
        <v>0</v>
      </c>
      <c r="F807" s="54">
        <f xml:space="preserve"> F785 + F790 - F796 + F803 + F805</f>
        <v>0</v>
      </c>
      <c r="G807" s="34"/>
      <c r="H807" s="34"/>
    </row>
    <row r="808" spans="1:8" hidden="1" x14ac:dyDescent="0.25">
      <c r="B808" s="6"/>
      <c r="D808" s="7"/>
      <c r="E808" s="7"/>
      <c r="F808" s="7"/>
      <c r="G808" s="34"/>
      <c r="H808" s="34"/>
    </row>
    <row r="809" spans="1:8" ht="15.75" hidden="1" thickBot="1" x14ac:dyDescent="0.3"/>
    <row r="810" spans="1:8" hidden="1" x14ac:dyDescent="0.25">
      <c r="A810" s="8"/>
      <c r="B810" s="8"/>
      <c r="C810" s="8"/>
      <c r="D810" s="8"/>
      <c r="E810" s="8"/>
      <c r="F810" s="8"/>
      <c r="G810" s="8"/>
      <c r="H810" s="8"/>
    </row>
    <row r="811" spans="1:8" hidden="1" x14ac:dyDescent="0.25">
      <c r="B811" s="36"/>
      <c r="C811" s="36"/>
      <c r="D811" s="36"/>
      <c r="E811" s="36"/>
      <c r="F811" s="36"/>
      <c r="G811" s="36"/>
      <c r="H811" s="36"/>
    </row>
    <row r="812" spans="1:8" ht="21" hidden="1" x14ac:dyDescent="0.35">
      <c r="A812" s="14" t="s">
        <v>4</v>
      </c>
      <c r="B812" s="14"/>
      <c r="C812" s="49" t="str">
        <f>B25</f>
        <v>Facility 24</v>
      </c>
      <c r="D812" s="50"/>
      <c r="E812" s="24"/>
      <c r="F812" s="24"/>
    </row>
    <row r="813" spans="1:8" hidden="1" x14ac:dyDescent="0.25"/>
    <row r="814" spans="1:8" ht="18.75" hidden="1" x14ac:dyDescent="0.3">
      <c r="A814" s="9" t="s">
        <v>41</v>
      </c>
      <c r="B814" s="9"/>
      <c r="D814" s="2">
        <f>'Facility Detail'!$B$1053</f>
        <v>2013</v>
      </c>
      <c r="E814" s="2">
        <f>D814+1</f>
        <v>2014</v>
      </c>
      <c r="F814" s="2">
        <f>E814+1</f>
        <v>2015</v>
      </c>
      <c r="G814" s="26"/>
      <c r="H814" s="26"/>
    </row>
    <row r="815" spans="1:8" hidden="1" x14ac:dyDescent="0.25">
      <c r="B815" s="94" t="str">
        <f>"Total MWh Produced / Purchased from " &amp; C812</f>
        <v>Total MWh Produced / Purchased from Facility 24</v>
      </c>
      <c r="C815" s="88"/>
      <c r="D815" s="3"/>
      <c r="E815" s="4"/>
      <c r="F815" s="5"/>
      <c r="G815" s="25"/>
      <c r="H815" s="25"/>
    </row>
    <row r="816" spans="1:8" hidden="1" x14ac:dyDescent="0.25">
      <c r="B816" s="94" t="s">
        <v>45</v>
      </c>
      <c r="C816" s="88"/>
      <c r="D816" s="68"/>
      <c r="E816" s="69"/>
      <c r="F816" s="70"/>
      <c r="G816" s="25"/>
      <c r="H816" s="25"/>
    </row>
    <row r="817" spans="1:8" hidden="1" x14ac:dyDescent="0.25">
      <c r="B817" s="94" t="s">
        <v>40</v>
      </c>
      <c r="C817" s="88"/>
      <c r="D817" s="60"/>
      <c r="E817" s="61"/>
      <c r="F817" s="62"/>
      <c r="G817" s="25"/>
      <c r="H817" s="25"/>
    </row>
    <row r="818" spans="1:8" hidden="1" x14ac:dyDescent="0.25">
      <c r="B818" s="91" t="s">
        <v>42</v>
      </c>
      <c r="C818" s="92"/>
      <c r="D818" s="44">
        <f xml:space="preserve"> D815 * D816 * D817</f>
        <v>0</v>
      </c>
      <c r="E818" s="44">
        <f xml:space="preserve"> E815 * E816 * E817</f>
        <v>0</v>
      </c>
      <c r="F818" s="44">
        <f xml:space="preserve"> F815 * F816 * F817</f>
        <v>0</v>
      </c>
      <c r="G818" s="25"/>
      <c r="H818" s="25"/>
    </row>
    <row r="819" spans="1:8" hidden="1" x14ac:dyDescent="0.25">
      <c r="B819" s="24"/>
      <c r="C819" s="36"/>
      <c r="D819" s="43"/>
      <c r="E819" s="43"/>
      <c r="F819" s="43"/>
      <c r="G819" s="25"/>
      <c r="H819" s="25"/>
    </row>
    <row r="820" spans="1:8" ht="18.75" hidden="1" x14ac:dyDescent="0.3">
      <c r="A820" s="51" t="s">
        <v>139</v>
      </c>
      <c r="C820" s="36"/>
      <c r="D820" s="2">
        <f>'Facility Detail'!$B$1053</f>
        <v>2013</v>
      </c>
      <c r="E820" s="2">
        <f>D820+1</f>
        <v>2014</v>
      </c>
      <c r="F820" s="2">
        <f>E820+1</f>
        <v>2015</v>
      </c>
      <c r="G820" s="25"/>
      <c r="H820" s="25"/>
    </row>
    <row r="821" spans="1:8" hidden="1" x14ac:dyDescent="0.25">
      <c r="B821" s="94" t="s">
        <v>30</v>
      </c>
      <c r="C821" s="88"/>
      <c r="D821" s="63">
        <f>IF( $F25 = "Eligible", D818 * 'Facility Detail'!$B$1050, 0 )</f>
        <v>0</v>
      </c>
      <c r="E821" s="12">
        <f>IF( $F25 = "Eligible", E818 * 'Facility Detail'!$B$1050, 0 )</f>
        <v>0</v>
      </c>
      <c r="F821" s="13">
        <f>IF( $F25 = "Eligible", F818 * 'Facility Detail'!$B$1050, 0 )</f>
        <v>0</v>
      </c>
      <c r="G821" s="25"/>
      <c r="H821" s="25"/>
    </row>
    <row r="822" spans="1:8" hidden="1" x14ac:dyDescent="0.25">
      <c r="B822" s="94" t="s">
        <v>6</v>
      </c>
      <c r="C822" s="88"/>
      <c r="D822" s="64">
        <f>IF( $G25 = "Eligible", D818, 0 )</f>
        <v>0</v>
      </c>
      <c r="E822" s="65">
        <f>IF( $G25 = "Eligible", E818, 0 )</f>
        <v>0</v>
      </c>
      <c r="F822" s="66">
        <f>IF( $G25 = "Eligible", F818, 0 )</f>
        <v>0</v>
      </c>
      <c r="G822" s="25"/>
      <c r="H822" s="25"/>
    </row>
    <row r="823" spans="1:8" hidden="1" x14ac:dyDescent="0.25">
      <c r="B823" s="93" t="s">
        <v>141</v>
      </c>
      <c r="C823" s="92"/>
      <c r="D823" s="46">
        <f>SUM(D821:D822)</f>
        <v>0</v>
      </c>
      <c r="E823" s="47">
        <f>SUM(E821:E822)</f>
        <v>0</v>
      </c>
      <c r="F823" s="47">
        <f>SUM(F821:F822)</f>
        <v>0</v>
      </c>
      <c r="G823" s="25"/>
      <c r="H823" s="25"/>
    </row>
    <row r="824" spans="1:8" hidden="1" x14ac:dyDescent="0.25">
      <c r="B824" s="36"/>
      <c r="C824" s="36"/>
      <c r="D824" s="45"/>
      <c r="E824" s="37"/>
      <c r="F824" s="37"/>
      <c r="G824" s="25"/>
      <c r="H824" s="25"/>
    </row>
    <row r="825" spans="1:8" ht="18.75" hidden="1" x14ac:dyDescent="0.3">
      <c r="A825" s="48" t="s">
        <v>50</v>
      </c>
      <c r="C825" s="36"/>
      <c r="D825" s="2">
        <f>'Facility Detail'!$B$1053</f>
        <v>2013</v>
      </c>
      <c r="E825" s="2">
        <f>D825+1</f>
        <v>2014</v>
      </c>
      <c r="F825" s="2">
        <f>E825+1</f>
        <v>2015</v>
      </c>
      <c r="G825" s="25"/>
      <c r="H825" s="25"/>
    </row>
    <row r="826" spans="1:8" hidden="1" x14ac:dyDescent="0.25">
      <c r="B826" s="94" t="s">
        <v>67</v>
      </c>
      <c r="C826" s="88"/>
      <c r="D826" s="106"/>
      <c r="E826" s="107"/>
      <c r="F826" s="108"/>
      <c r="G826" s="25"/>
      <c r="H826" s="25"/>
    </row>
    <row r="827" spans="1:8" hidden="1" x14ac:dyDescent="0.25">
      <c r="B827" s="95" t="s">
        <v>43</v>
      </c>
      <c r="C827" s="96"/>
      <c r="D827" s="109"/>
      <c r="E827" s="110"/>
      <c r="F827" s="111"/>
      <c r="G827" s="25"/>
      <c r="H827" s="25"/>
    </row>
    <row r="828" spans="1:8" hidden="1" x14ac:dyDescent="0.25">
      <c r="B828" s="112" t="s">
        <v>109</v>
      </c>
      <c r="C828" s="105"/>
      <c r="D828" s="71"/>
      <c r="E828" s="72"/>
      <c r="F828" s="73"/>
      <c r="G828" s="25"/>
      <c r="H828" s="25"/>
    </row>
    <row r="829" spans="1:8" hidden="1" x14ac:dyDescent="0.25">
      <c r="B829" s="39" t="s">
        <v>110</v>
      </c>
      <c r="D829" s="7">
        <f>SUM(D826:D828)</f>
        <v>0</v>
      </c>
      <c r="E829" s="7">
        <f>SUM(E826:E828)</f>
        <v>0</v>
      </c>
      <c r="F829" s="7">
        <f>SUM(F826:F828)</f>
        <v>0</v>
      </c>
      <c r="G829" s="34"/>
      <c r="H829" s="34"/>
    </row>
    <row r="830" spans="1:8" hidden="1" x14ac:dyDescent="0.25">
      <c r="B830" s="6"/>
      <c r="D830" s="7"/>
      <c r="E830" s="7"/>
      <c r="F830" s="7"/>
      <c r="G830" s="34"/>
      <c r="H830" s="34"/>
    </row>
    <row r="831" spans="1:8" ht="18.75" hidden="1" x14ac:dyDescent="0.3">
      <c r="A831" s="9" t="s">
        <v>120</v>
      </c>
      <c r="D831" s="2">
        <f>'Facility Detail'!$B$1053</f>
        <v>2013</v>
      </c>
      <c r="E831" s="2">
        <f>D831+1</f>
        <v>2014</v>
      </c>
      <c r="F831" s="2">
        <f>E831+1</f>
        <v>2015</v>
      </c>
      <c r="G831" s="34"/>
      <c r="H831" s="34"/>
    </row>
    <row r="832" spans="1:8" hidden="1" x14ac:dyDescent="0.25">
      <c r="B832" s="94" t="str">
        <f xml:space="preserve"> 'Facility Detail'!$B$1053 &amp; " Surplus Applied to " &amp; ( 'Facility Detail'!$B$1053 + 1 )</f>
        <v>2013 Surplus Applied to 2014</v>
      </c>
      <c r="C832" s="88"/>
      <c r="D832" s="3"/>
      <c r="E832" s="74">
        <f>D832</f>
        <v>0</v>
      </c>
      <c r="F832" s="77"/>
      <c r="G832" s="34"/>
      <c r="H832" s="34"/>
    </row>
    <row r="833" spans="1:8" hidden="1" x14ac:dyDescent="0.25">
      <c r="B833" s="94" t="str">
        <f xml:space="preserve"> ( 'Facility Detail'!$B$1053 + 1 ) &amp; " Surplus Applied to " &amp; ( 'Facility Detail'!$B$1053 )</f>
        <v>2014 Surplus Applied to 2013</v>
      </c>
      <c r="C833" s="88"/>
      <c r="D833" s="59">
        <f>E833</f>
        <v>0</v>
      </c>
      <c r="E833" s="67"/>
      <c r="F833" s="78"/>
      <c r="G833" s="34"/>
      <c r="H833" s="34"/>
    </row>
    <row r="834" spans="1:8" hidden="1" x14ac:dyDescent="0.25">
      <c r="B834" s="94" t="str">
        <f xml:space="preserve"> ( 'Facility Detail'!$B$1053 + 1 ) &amp; " Surplus Applied to " &amp; ( 'Facility Detail'!$B$1053 + 2 )</f>
        <v>2014 Surplus Applied to 2015</v>
      </c>
      <c r="C834" s="88"/>
      <c r="D834" s="79"/>
      <c r="E834" s="10"/>
      <c r="F834" s="75">
        <f>E834</f>
        <v>0</v>
      </c>
      <c r="G834" s="34"/>
      <c r="H834" s="34"/>
    </row>
    <row r="835" spans="1:8" hidden="1" x14ac:dyDescent="0.25">
      <c r="B835" s="94" t="str">
        <f xml:space="preserve"> ( 'Facility Detail'!$B$1053 + 2 ) &amp; " Surplus Applied to " &amp; ( 'Facility Detail'!$B$1053 + 1 )</f>
        <v>2015 Surplus Applied to 2014</v>
      </c>
      <c r="C835" s="88"/>
      <c r="D835" s="80"/>
      <c r="E835" s="76">
        <f>F835</f>
        <v>0</v>
      </c>
      <c r="F835" s="58"/>
      <c r="G835" s="34"/>
      <c r="H835" s="34"/>
    </row>
    <row r="836" spans="1:8" hidden="1" x14ac:dyDescent="0.25">
      <c r="B836" s="39" t="s">
        <v>37</v>
      </c>
      <c r="D836" s="7">
        <f xml:space="preserve"> D833 - D832</f>
        <v>0</v>
      </c>
      <c r="E836" s="7">
        <f xml:space="preserve"> E832 + E835 - E834 - E833</f>
        <v>0</v>
      </c>
      <c r="F836" s="7">
        <f>F834 - F835</f>
        <v>0</v>
      </c>
      <c r="G836" s="34"/>
      <c r="H836" s="34"/>
    </row>
    <row r="837" spans="1:8" hidden="1" x14ac:dyDescent="0.25">
      <c r="B837" s="6"/>
      <c r="D837" s="7"/>
      <c r="E837" s="7"/>
      <c r="F837" s="7"/>
      <c r="G837" s="34"/>
      <c r="H837" s="34"/>
    </row>
    <row r="838" spans="1:8" hidden="1" x14ac:dyDescent="0.25">
      <c r="B838" s="91" t="s">
        <v>32</v>
      </c>
      <c r="C838" s="88"/>
      <c r="D838" s="121"/>
      <c r="E838" s="122"/>
      <c r="F838" s="123"/>
      <c r="G838" s="34"/>
      <c r="H838" s="34"/>
    </row>
    <row r="839" spans="1:8" hidden="1" x14ac:dyDescent="0.25">
      <c r="B839" s="6"/>
      <c r="D839" s="7"/>
      <c r="E839" s="7"/>
      <c r="F839" s="7"/>
      <c r="G839" s="34"/>
      <c r="H839" s="34"/>
    </row>
    <row r="840" spans="1:8" ht="18.75" hidden="1" x14ac:dyDescent="0.3">
      <c r="A840" s="48" t="s">
        <v>46</v>
      </c>
      <c r="C840" s="88"/>
      <c r="D840" s="52">
        <f xml:space="preserve"> D818 + D823 - D829 + D836 + D838</f>
        <v>0</v>
      </c>
      <c r="E840" s="53">
        <f xml:space="preserve"> E818 + E823 - E829 + E836 + E838</f>
        <v>0</v>
      </c>
      <c r="F840" s="54">
        <f xml:space="preserve"> F818 + F823 - F829 + F836 + F838</f>
        <v>0</v>
      </c>
      <c r="G840" s="34"/>
      <c r="H840" s="34"/>
    </row>
    <row r="841" spans="1:8" hidden="1" x14ac:dyDescent="0.25">
      <c r="B841" s="6"/>
      <c r="D841" s="7"/>
      <c r="E841" s="7"/>
      <c r="F841" s="7"/>
      <c r="G841" s="34"/>
      <c r="H841" s="34"/>
    </row>
    <row r="842" spans="1:8" ht="15.75" hidden="1" thickBot="1" x14ac:dyDescent="0.3"/>
    <row r="843" spans="1:8" hidden="1" x14ac:dyDescent="0.25">
      <c r="A843" s="8"/>
      <c r="B843" s="8"/>
      <c r="C843" s="8"/>
      <c r="D843" s="8"/>
      <c r="E843" s="8"/>
      <c r="F843" s="8"/>
      <c r="G843" s="8"/>
      <c r="H843" s="8"/>
    </row>
    <row r="844" spans="1:8" hidden="1" x14ac:dyDescent="0.25">
      <c r="B844" s="36"/>
      <c r="C844" s="36"/>
      <c r="D844" s="36"/>
      <c r="E844" s="36"/>
      <c r="F844" s="36"/>
      <c r="G844" s="36"/>
      <c r="H844" s="36"/>
    </row>
    <row r="845" spans="1:8" ht="21" hidden="1" x14ac:dyDescent="0.35">
      <c r="A845" s="14" t="s">
        <v>4</v>
      </c>
      <c r="B845" s="14"/>
      <c r="C845" s="49" t="str">
        <f>B26</f>
        <v>Facility 25</v>
      </c>
      <c r="D845" s="50"/>
      <c r="E845" s="24"/>
      <c r="F845" s="24"/>
    </row>
    <row r="846" spans="1:8" hidden="1" x14ac:dyDescent="0.25"/>
    <row r="847" spans="1:8" ht="18.75" hidden="1" x14ac:dyDescent="0.3">
      <c r="A847" s="9" t="s">
        <v>41</v>
      </c>
      <c r="B847" s="9"/>
      <c r="D847" s="2">
        <f>'Facility Detail'!$B$1053</f>
        <v>2013</v>
      </c>
      <c r="E847" s="2">
        <f>D847+1</f>
        <v>2014</v>
      </c>
      <c r="F847" s="2">
        <f>E847+1</f>
        <v>2015</v>
      </c>
      <c r="G847" s="26"/>
      <c r="H847" s="26"/>
    </row>
    <row r="848" spans="1:8" hidden="1" x14ac:dyDescent="0.25">
      <c r="B848" s="94" t="str">
        <f>"Total MWh Produced / Purchased from " &amp; C845</f>
        <v>Total MWh Produced / Purchased from Facility 25</v>
      </c>
      <c r="C848" s="88"/>
      <c r="D848" s="3"/>
      <c r="E848" s="4"/>
      <c r="F848" s="5"/>
      <c r="G848" s="25"/>
      <c r="H848" s="25"/>
    </row>
    <row r="849" spans="1:8" hidden="1" x14ac:dyDescent="0.25">
      <c r="B849" s="94" t="s">
        <v>45</v>
      </c>
      <c r="C849" s="88"/>
      <c r="D849" s="68"/>
      <c r="E849" s="69"/>
      <c r="F849" s="70"/>
      <c r="G849" s="25"/>
      <c r="H849" s="25"/>
    </row>
    <row r="850" spans="1:8" hidden="1" x14ac:dyDescent="0.25">
      <c r="B850" s="94" t="s">
        <v>40</v>
      </c>
      <c r="C850" s="88"/>
      <c r="D850" s="60"/>
      <c r="E850" s="61"/>
      <c r="F850" s="62"/>
      <c r="G850" s="25"/>
      <c r="H850" s="25"/>
    </row>
    <row r="851" spans="1:8" hidden="1" x14ac:dyDescent="0.25">
      <c r="B851" s="91" t="s">
        <v>42</v>
      </c>
      <c r="C851" s="92"/>
      <c r="D851" s="44">
        <f xml:space="preserve"> D848 * D849 * D850</f>
        <v>0</v>
      </c>
      <c r="E851" s="44">
        <f xml:space="preserve"> E848 * E849 * E850</f>
        <v>0</v>
      </c>
      <c r="F851" s="44">
        <f xml:space="preserve"> F848 * F849 * F850</f>
        <v>0</v>
      </c>
      <c r="G851" s="25"/>
      <c r="H851" s="25"/>
    </row>
    <row r="852" spans="1:8" hidden="1" x14ac:dyDescent="0.25">
      <c r="B852" s="24"/>
      <c r="C852" s="36"/>
      <c r="D852" s="43"/>
      <c r="E852" s="43"/>
      <c r="F852" s="43"/>
      <c r="G852" s="25"/>
      <c r="H852" s="25"/>
    </row>
    <row r="853" spans="1:8" ht="18.75" hidden="1" x14ac:dyDescent="0.3">
      <c r="A853" s="51" t="s">
        <v>139</v>
      </c>
      <c r="C853" s="36"/>
      <c r="D853" s="2">
        <f>'Facility Detail'!$B$1053</f>
        <v>2013</v>
      </c>
      <c r="E853" s="2">
        <f>D853+1</f>
        <v>2014</v>
      </c>
      <c r="F853" s="2">
        <f>E853+1</f>
        <v>2015</v>
      </c>
      <c r="G853" s="25"/>
      <c r="H853" s="25"/>
    </row>
    <row r="854" spans="1:8" hidden="1" x14ac:dyDescent="0.25">
      <c r="B854" s="94" t="s">
        <v>30</v>
      </c>
      <c r="C854" s="88"/>
      <c r="D854" s="63">
        <f>IF( $F26 = "Eligible", D851 * 'Facility Detail'!$B$1050, 0 )</f>
        <v>0</v>
      </c>
      <c r="E854" s="12">
        <f>IF( $F26 = "Eligible", E851 * 'Facility Detail'!$B$1050, 0 )</f>
        <v>0</v>
      </c>
      <c r="F854" s="13">
        <f>IF( $F26 = "Eligible", F851 * 'Facility Detail'!$B$1050, 0 )</f>
        <v>0</v>
      </c>
      <c r="G854" s="25"/>
      <c r="H854" s="25"/>
    </row>
    <row r="855" spans="1:8" hidden="1" x14ac:dyDescent="0.25">
      <c r="B855" s="94" t="s">
        <v>6</v>
      </c>
      <c r="C855" s="88"/>
      <c r="D855" s="64">
        <f>IF( $G26 = "Eligible", D851, 0 )</f>
        <v>0</v>
      </c>
      <c r="E855" s="65">
        <f>IF( $G26 = "Eligible", E851, 0 )</f>
        <v>0</v>
      </c>
      <c r="F855" s="66">
        <f>IF( $G26 = "Eligible", F851, 0 )</f>
        <v>0</v>
      </c>
      <c r="G855" s="25"/>
      <c r="H855" s="25"/>
    </row>
    <row r="856" spans="1:8" hidden="1" x14ac:dyDescent="0.25">
      <c r="B856" s="93" t="s">
        <v>141</v>
      </c>
      <c r="C856" s="92"/>
      <c r="D856" s="46">
        <f>SUM(D854:D855)</f>
        <v>0</v>
      </c>
      <c r="E856" s="47">
        <f>SUM(E854:E855)</f>
        <v>0</v>
      </c>
      <c r="F856" s="47">
        <f>SUM(F854:F855)</f>
        <v>0</v>
      </c>
      <c r="G856" s="25"/>
      <c r="H856" s="25"/>
    </row>
    <row r="857" spans="1:8" hidden="1" x14ac:dyDescent="0.25">
      <c r="B857" s="36"/>
      <c r="C857" s="36"/>
      <c r="D857" s="45"/>
      <c r="E857" s="37"/>
      <c r="F857" s="37"/>
      <c r="G857" s="25"/>
      <c r="H857" s="25"/>
    </row>
    <row r="858" spans="1:8" ht="18.75" hidden="1" x14ac:dyDescent="0.3">
      <c r="A858" s="48" t="s">
        <v>50</v>
      </c>
      <c r="C858" s="36"/>
      <c r="D858" s="2">
        <f>'Facility Detail'!$B$1053</f>
        <v>2013</v>
      </c>
      <c r="E858" s="2">
        <f>D858+1</f>
        <v>2014</v>
      </c>
      <c r="F858" s="2">
        <f>E858+1</f>
        <v>2015</v>
      </c>
      <c r="G858" s="25"/>
      <c r="H858" s="25"/>
    </row>
    <row r="859" spans="1:8" hidden="1" x14ac:dyDescent="0.25">
      <c r="B859" s="94" t="s">
        <v>67</v>
      </c>
      <c r="C859" s="88"/>
      <c r="D859" s="106"/>
      <c r="E859" s="107"/>
      <c r="F859" s="108"/>
      <c r="G859" s="25"/>
      <c r="H859" s="25"/>
    </row>
    <row r="860" spans="1:8" hidden="1" x14ac:dyDescent="0.25">
      <c r="B860" s="95" t="s">
        <v>43</v>
      </c>
      <c r="C860" s="96"/>
      <c r="D860" s="109"/>
      <c r="E860" s="110"/>
      <c r="F860" s="111"/>
      <c r="G860" s="25"/>
      <c r="H860" s="25"/>
    </row>
    <row r="861" spans="1:8" hidden="1" x14ac:dyDescent="0.25">
      <c r="B861" s="112" t="s">
        <v>109</v>
      </c>
      <c r="C861" s="105"/>
      <c r="D861" s="71"/>
      <c r="E861" s="72"/>
      <c r="F861" s="73"/>
      <c r="G861" s="25"/>
      <c r="H861" s="25"/>
    </row>
    <row r="862" spans="1:8" hidden="1" x14ac:dyDescent="0.25">
      <c r="B862" s="39" t="s">
        <v>110</v>
      </c>
      <c r="D862" s="7">
        <f>SUM(D859:D861)</f>
        <v>0</v>
      </c>
      <c r="E862" s="7">
        <f>SUM(E859:E861)</f>
        <v>0</v>
      </c>
      <c r="F862" s="7">
        <f>SUM(F859:F861)</f>
        <v>0</v>
      </c>
      <c r="G862" s="34"/>
      <c r="H862" s="34"/>
    </row>
    <row r="863" spans="1:8" hidden="1" x14ac:dyDescent="0.25">
      <c r="B863" s="6"/>
      <c r="D863" s="7"/>
      <c r="E863" s="7"/>
      <c r="F863" s="7"/>
      <c r="G863" s="34"/>
      <c r="H863" s="34"/>
    </row>
    <row r="864" spans="1:8" ht="18.75" hidden="1" x14ac:dyDescent="0.3">
      <c r="A864" s="9" t="s">
        <v>120</v>
      </c>
      <c r="D864" s="2">
        <f>'Facility Detail'!$B$1053</f>
        <v>2013</v>
      </c>
      <c r="E864" s="2">
        <f>D864+1</f>
        <v>2014</v>
      </c>
      <c r="F864" s="2">
        <f>E864+1</f>
        <v>2015</v>
      </c>
      <c r="G864" s="34"/>
      <c r="H864" s="34"/>
    </row>
    <row r="865" spans="1:8" hidden="1" x14ac:dyDescent="0.25">
      <c r="B865" s="94" t="str">
        <f xml:space="preserve"> 'Facility Detail'!$B$1053 &amp; " Surplus Applied to " &amp; ( 'Facility Detail'!$B$1053 + 1 )</f>
        <v>2013 Surplus Applied to 2014</v>
      </c>
      <c r="C865" s="88"/>
      <c r="D865" s="3"/>
      <c r="E865" s="74">
        <f>D865</f>
        <v>0</v>
      </c>
      <c r="F865" s="77"/>
      <c r="G865" s="34"/>
      <c r="H865" s="34"/>
    </row>
    <row r="866" spans="1:8" hidden="1" x14ac:dyDescent="0.25">
      <c r="B866" s="94" t="str">
        <f xml:space="preserve"> ( 'Facility Detail'!$B$1053 + 1 ) &amp; " Surplus Applied to " &amp; ( 'Facility Detail'!$B$1053 )</f>
        <v>2014 Surplus Applied to 2013</v>
      </c>
      <c r="C866" s="88"/>
      <c r="D866" s="59">
        <f>E866</f>
        <v>0</v>
      </c>
      <c r="E866" s="67"/>
      <c r="F866" s="78"/>
      <c r="G866" s="34"/>
      <c r="H866" s="34"/>
    </row>
    <row r="867" spans="1:8" hidden="1" x14ac:dyDescent="0.25">
      <c r="B867" s="94" t="str">
        <f xml:space="preserve"> ( 'Facility Detail'!$B$1053 + 1 ) &amp; " Surplus Applied to " &amp; ( 'Facility Detail'!$B$1053 + 2 )</f>
        <v>2014 Surplus Applied to 2015</v>
      </c>
      <c r="C867" s="88"/>
      <c r="D867" s="79"/>
      <c r="E867" s="10"/>
      <c r="F867" s="75">
        <f>E867</f>
        <v>0</v>
      </c>
      <c r="G867" s="34"/>
      <c r="H867" s="34"/>
    </row>
    <row r="868" spans="1:8" hidden="1" x14ac:dyDescent="0.25">
      <c r="B868" s="94" t="str">
        <f xml:space="preserve"> ( 'Facility Detail'!$B$1053 + 2 ) &amp; " Surplus Applied to " &amp; ( 'Facility Detail'!$B$1053 + 1 )</f>
        <v>2015 Surplus Applied to 2014</v>
      </c>
      <c r="C868" s="88"/>
      <c r="D868" s="80"/>
      <c r="E868" s="76">
        <f>F868</f>
        <v>0</v>
      </c>
      <c r="F868" s="58"/>
      <c r="G868" s="34"/>
      <c r="H868" s="34"/>
    </row>
    <row r="869" spans="1:8" hidden="1" x14ac:dyDescent="0.25">
      <c r="B869" s="39" t="s">
        <v>37</v>
      </c>
      <c r="D869" s="7">
        <f xml:space="preserve"> D866 - D865</f>
        <v>0</v>
      </c>
      <c r="E869" s="7">
        <f xml:space="preserve"> E865 + E868 - E867 - E866</f>
        <v>0</v>
      </c>
      <c r="F869" s="7">
        <f>F867 - F868</f>
        <v>0</v>
      </c>
      <c r="G869" s="34"/>
      <c r="H869" s="34"/>
    </row>
    <row r="870" spans="1:8" hidden="1" x14ac:dyDescent="0.25">
      <c r="B870" s="6"/>
      <c r="D870" s="7"/>
      <c r="E870" s="7"/>
      <c r="F870" s="7"/>
      <c r="G870" s="34"/>
      <c r="H870" s="34"/>
    </row>
    <row r="871" spans="1:8" hidden="1" x14ac:dyDescent="0.25">
      <c r="B871" s="91" t="s">
        <v>32</v>
      </c>
      <c r="C871" s="88"/>
      <c r="D871" s="121"/>
      <c r="E871" s="122"/>
      <c r="F871" s="123"/>
      <c r="G871" s="34"/>
      <c r="H871" s="34"/>
    </row>
    <row r="872" spans="1:8" hidden="1" x14ac:dyDescent="0.25">
      <c r="B872" s="6"/>
      <c r="D872" s="7"/>
      <c r="E872" s="7"/>
      <c r="F872" s="7"/>
      <c r="G872" s="34"/>
      <c r="H872" s="34"/>
    </row>
    <row r="873" spans="1:8" ht="18.75" hidden="1" x14ac:dyDescent="0.3">
      <c r="A873" s="48" t="s">
        <v>46</v>
      </c>
      <c r="C873" s="88"/>
      <c r="D873" s="52">
        <f xml:space="preserve"> D851 + D856 - D862 + D869 + D871</f>
        <v>0</v>
      </c>
      <c r="E873" s="53">
        <f xml:space="preserve"> E851 + E856 - E862 + E869 + E871</f>
        <v>0</v>
      </c>
      <c r="F873" s="54">
        <f xml:space="preserve"> F851 + F856 - F862 + F869 + F871</f>
        <v>0</v>
      </c>
      <c r="G873" s="34"/>
      <c r="H873" s="34"/>
    </row>
    <row r="874" spans="1:8" hidden="1" x14ac:dyDescent="0.25">
      <c r="B874" s="6"/>
      <c r="D874" s="7"/>
      <c r="E874" s="7"/>
      <c r="F874" s="7"/>
      <c r="G874" s="34"/>
      <c r="H874" s="34"/>
    </row>
    <row r="875" spans="1:8" ht="15.75" hidden="1" thickBot="1" x14ac:dyDescent="0.3"/>
    <row r="876" spans="1:8" hidden="1" x14ac:dyDescent="0.25">
      <c r="A876" s="8"/>
      <c r="B876" s="8"/>
      <c r="C876" s="8"/>
      <c r="D876" s="8"/>
      <c r="E876" s="8"/>
      <c r="F876" s="8"/>
      <c r="G876" s="8"/>
      <c r="H876" s="8"/>
    </row>
    <row r="877" spans="1:8" hidden="1" x14ac:dyDescent="0.25">
      <c r="B877" s="36"/>
      <c r="C877" s="36"/>
      <c r="D877" s="36"/>
      <c r="E877" s="36"/>
      <c r="F877" s="36"/>
      <c r="G877" s="36"/>
      <c r="H877" s="36"/>
    </row>
    <row r="878" spans="1:8" ht="21" hidden="1" x14ac:dyDescent="0.35">
      <c r="A878" s="14" t="s">
        <v>4</v>
      </c>
      <c r="B878" s="14"/>
      <c r="C878" s="49" t="str">
        <f>B27</f>
        <v>Facility 26</v>
      </c>
      <c r="D878" s="50"/>
      <c r="E878" s="24"/>
      <c r="F878" s="24"/>
    </row>
    <row r="879" spans="1:8" hidden="1" x14ac:dyDescent="0.25"/>
    <row r="880" spans="1:8" ht="18.75" hidden="1" x14ac:dyDescent="0.3">
      <c r="A880" s="9" t="s">
        <v>41</v>
      </c>
      <c r="B880" s="9"/>
      <c r="D880" s="2">
        <f>'Facility Detail'!$B$1053</f>
        <v>2013</v>
      </c>
      <c r="E880" s="2">
        <f>D880+1</f>
        <v>2014</v>
      </c>
      <c r="F880" s="2">
        <f>E880+1</f>
        <v>2015</v>
      </c>
      <c r="G880" s="26"/>
      <c r="H880" s="26"/>
    </row>
    <row r="881" spans="1:8" hidden="1" x14ac:dyDescent="0.25">
      <c r="B881" s="94" t="str">
        <f>"Total MWh Produced / Purchased from " &amp; C878</f>
        <v>Total MWh Produced / Purchased from Facility 26</v>
      </c>
      <c r="C881" s="88"/>
      <c r="D881" s="3"/>
      <c r="E881" s="4"/>
      <c r="F881" s="5"/>
      <c r="G881" s="25"/>
      <c r="H881" s="25"/>
    </row>
    <row r="882" spans="1:8" hidden="1" x14ac:dyDescent="0.25">
      <c r="B882" s="94" t="s">
        <v>45</v>
      </c>
      <c r="C882" s="88"/>
      <c r="D882" s="68"/>
      <c r="E882" s="69"/>
      <c r="F882" s="70"/>
      <c r="G882" s="25"/>
      <c r="H882" s="25"/>
    </row>
    <row r="883" spans="1:8" hidden="1" x14ac:dyDescent="0.25">
      <c r="B883" s="94" t="s">
        <v>40</v>
      </c>
      <c r="C883" s="88"/>
      <c r="D883" s="60"/>
      <c r="E883" s="61"/>
      <c r="F883" s="62"/>
      <c r="G883" s="25"/>
      <c r="H883" s="25"/>
    </row>
    <row r="884" spans="1:8" hidden="1" x14ac:dyDescent="0.25">
      <c r="B884" s="91" t="s">
        <v>42</v>
      </c>
      <c r="C884" s="92"/>
      <c r="D884" s="44">
        <f xml:space="preserve"> D881 * D882 * D883</f>
        <v>0</v>
      </c>
      <c r="E884" s="44">
        <f xml:space="preserve"> E881 * E882 * E883</f>
        <v>0</v>
      </c>
      <c r="F884" s="44">
        <f xml:space="preserve"> F881 * F882 * F883</f>
        <v>0</v>
      </c>
      <c r="G884" s="25"/>
      <c r="H884" s="25"/>
    </row>
    <row r="885" spans="1:8" hidden="1" x14ac:dyDescent="0.25">
      <c r="B885" s="24"/>
      <c r="C885" s="36"/>
      <c r="D885" s="43"/>
      <c r="E885" s="43"/>
      <c r="F885" s="43"/>
      <c r="G885" s="25"/>
      <c r="H885" s="25"/>
    </row>
    <row r="886" spans="1:8" ht="18.75" hidden="1" x14ac:dyDescent="0.3">
      <c r="A886" s="51" t="s">
        <v>139</v>
      </c>
      <c r="C886" s="36"/>
      <c r="D886" s="2">
        <f>'Facility Detail'!$B$1053</f>
        <v>2013</v>
      </c>
      <c r="E886" s="2">
        <f>D886+1</f>
        <v>2014</v>
      </c>
      <c r="F886" s="2">
        <f>E886+1</f>
        <v>2015</v>
      </c>
      <c r="G886" s="25"/>
      <c r="H886" s="25"/>
    </row>
    <row r="887" spans="1:8" hidden="1" x14ac:dyDescent="0.25">
      <c r="B887" s="94" t="s">
        <v>30</v>
      </c>
      <c r="C887" s="88"/>
      <c r="D887" s="63">
        <f>IF( $F27 = "Eligible", D884 * 'Facility Detail'!$B$1050, 0 )</f>
        <v>0</v>
      </c>
      <c r="E887" s="12">
        <f>IF( $F27 = "Eligible", E884 * 'Facility Detail'!$B$1050, 0 )</f>
        <v>0</v>
      </c>
      <c r="F887" s="13">
        <f>IF( $F27 = "Eligible", F884 * 'Facility Detail'!$B$1050, 0 )</f>
        <v>0</v>
      </c>
      <c r="G887" s="25"/>
      <c r="H887" s="25"/>
    </row>
    <row r="888" spans="1:8" hidden="1" x14ac:dyDescent="0.25">
      <c r="B888" s="94" t="s">
        <v>6</v>
      </c>
      <c r="C888" s="88"/>
      <c r="D888" s="64">
        <f>IF( $G27 = "Eligible",  D884, 0 )</f>
        <v>0</v>
      </c>
      <c r="E888" s="65">
        <f>IF( $G27 = "Eligible",  E884, 0 )</f>
        <v>0</v>
      </c>
      <c r="F888" s="66">
        <f>IF( $G27 = "Eligible",  F884, 0 )</f>
        <v>0</v>
      </c>
      <c r="G888" s="25"/>
      <c r="H888" s="25"/>
    </row>
    <row r="889" spans="1:8" hidden="1" x14ac:dyDescent="0.25">
      <c r="B889" s="93" t="s">
        <v>141</v>
      </c>
      <c r="C889" s="92"/>
      <c r="D889" s="46">
        <f>SUM(D887:D888)</f>
        <v>0</v>
      </c>
      <c r="E889" s="47">
        <f>SUM(E887:E888)</f>
        <v>0</v>
      </c>
      <c r="F889" s="47">
        <f>SUM(F887:F888)</f>
        <v>0</v>
      </c>
      <c r="G889" s="25"/>
      <c r="H889" s="25"/>
    </row>
    <row r="890" spans="1:8" hidden="1" x14ac:dyDescent="0.25">
      <c r="B890" s="36"/>
      <c r="C890" s="36"/>
      <c r="D890" s="45"/>
      <c r="E890" s="37"/>
      <c r="F890" s="37"/>
      <c r="G890" s="25"/>
      <c r="H890" s="25"/>
    </row>
    <row r="891" spans="1:8" ht="18.75" hidden="1" x14ac:dyDescent="0.3">
      <c r="A891" s="48" t="s">
        <v>50</v>
      </c>
      <c r="C891" s="36"/>
      <c r="D891" s="2">
        <f>'Facility Detail'!$B$1053</f>
        <v>2013</v>
      </c>
      <c r="E891" s="2">
        <f>D891+1</f>
        <v>2014</v>
      </c>
      <c r="F891" s="2">
        <f>E891+1</f>
        <v>2015</v>
      </c>
      <c r="G891" s="25"/>
      <c r="H891" s="25"/>
    </row>
    <row r="892" spans="1:8" hidden="1" x14ac:dyDescent="0.25">
      <c r="B892" s="94" t="s">
        <v>67</v>
      </c>
      <c r="C892" s="88"/>
      <c r="D892" s="106"/>
      <c r="E892" s="107"/>
      <c r="F892" s="108"/>
      <c r="G892" s="25"/>
      <c r="H892" s="25"/>
    </row>
    <row r="893" spans="1:8" hidden="1" x14ac:dyDescent="0.25">
      <c r="B893" s="95" t="s">
        <v>43</v>
      </c>
      <c r="C893" s="96"/>
      <c r="D893" s="109"/>
      <c r="E893" s="110"/>
      <c r="F893" s="111"/>
      <c r="G893" s="25"/>
      <c r="H893" s="25"/>
    </row>
    <row r="894" spans="1:8" hidden="1" x14ac:dyDescent="0.25">
      <c r="B894" s="112" t="s">
        <v>109</v>
      </c>
      <c r="C894" s="105"/>
      <c r="D894" s="71"/>
      <c r="E894" s="72"/>
      <c r="F894" s="73"/>
      <c r="G894" s="25"/>
      <c r="H894" s="25"/>
    </row>
    <row r="895" spans="1:8" hidden="1" x14ac:dyDescent="0.25">
      <c r="B895" s="39" t="s">
        <v>110</v>
      </c>
      <c r="D895" s="7">
        <f>SUM(D892:D894)</f>
        <v>0</v>
      </c>
      <c r="E895" s="7">
        <f>SUM(E892:E894)</f>
        <v>0</v>
      </c>
      <c r="F895" s="7">
        <f>SUM(F892:F894)</f>
        <v>0</v>
      </c>
      <c r="G895" s="34"/>
      <c r="H895" s="34"/>
    </row>
    <row r="896" spans="1:8" hidden="1" x14ac:dyDescent="0.25">
      <c r="B896" s="6"/>
      <c r="D896" s="7"/>
      <c r="E896" s="7"/>
      <c r="F896" s="7"/>
      <c r="G896" s="34"/>
      <c r="H896" s="34"/>
    </row>
    <row r="897" spans="1:8" ht="18.75" hidden="1" x14ac:dyDescent="0.3">
      <c r="A897" s="9" t="s">
        <v>120</v>
      </c>
      <c r="D897" s="2">
        <f>'Facility Detail'!$B$1053</f>
        <v>2013</v>
      </c>
      <c r="E897" s="2">
        <f>D897+1</f>
        <v>2014</v>
      </c>
      <c r="F897" s="2">
        <f>E897+1</f>
        <v>2015</v>
      </c>
      <c r="G897" s="34"/>
      <c r="H897" s="34"/>
    </row>
    <row r="898" spans="1:8" hidden="1" x14ac:dyDescent="0.25">
      <c r="B898" s="94" t="str">
        <f xml:space="preserve"> 'Facility Detail'!$B$1053 &amp; " Surplus Applied to " &amp; ( 'Facility Detail'!$B$1053 + 1 )</f>
        <v>2013 Surplus Applied to 2014</v>
      </c>
      <c r="C898" s="88"/>
      <c r="D898" s="3"/>
      <c r="E898" s="74">
        <f>D898</f>
        <v>0</v>
      </c>
      <c r="F898" s="77"/>
      <c r="G898" s="34"/>
      <c r="H898" s="34"/>
    </row>
    <row r="899" spans="1:8" hidden="1" x14ac:dyDescent="0.25">
      <c r="B899" s="94" t="str">
        <f xml:space="preserve"> ( 'Facility Detail'!$B$1053 + 1 ) &amp; " Surplus Applied to " &amp; ( 'Facility Detail'!$B$1053 )</f>
        <v>2014 Surplus Applied to 2013</v>
      </c>
      <c r="C899" s="88"/>
      <c r="D899" s="59">
        <f>E899</f>
        <v>0</v>
      </c>
      <c r="E899" s="67"/>
      <c r="F899" s="78"/>
      <c r="G899" s="34"/>
      <c r="H899" s="34"/>
    </row>
    <row r="900" spans="1:8" hidden="1" x14ac:dyDescent="0.25">
      <c r="B900" s="94" t="str">
        <f xml:space="preserve"> ( 'Facility Detail'!$B$1053 + 1 ) &amp; " Surplus Applied to " &amp; ( 'Facility Detail'!$B$1053 + 2 )</f>
        <v>2014 Surplus Applied to 2015</v>
      </c>
      <c r="C900" s="88"/>
      <c r="D900" s="79"/>
      <c r="E900" s="10"/>
      <c r="F900" s="75">
        <f>E900</f>
        <v>0</v>
      </c>
      <c r="G900" s="34"/>
      <c r="H900" s="34"/>
    </row>
    <row r="901" spans="1:8" hidden="1" x14ac:dyDescent="0.25">
      <c r="B901" s="94" t="str">
        <f xml:space="preserve"> ( 'Facility Detail'!$B$1053 + 2 ) &amp; " Surplus Applied to " &amp; ( 'Facility Detail'!$B$1053 + 1 )</f>
        <v>2015 Surplus Applied to 2014</v>
      </c>
      <c r="C901" s="88"/>
      <c r="D901" s="80"/>
      <c r="E901" s="76">
        <f>F901</f>
        <v>0</v>
      </c>
      <c r="F901" s="58"/>
      <c r="G901" s="34"/>
      <c r="H901" s="34"/>
    </row>
    <row r="902" spans="1:8" hidden="1" x14ac:dyDescent="0.25">
      <c r="B902" s="39" t="s">
        <v>37</v>
      </c>
      <c r="D902" s="7">
        <f xml:space="preserve"> D899 - D898</f>
        <v>0</v>
      </c>
      <c r="E902" s="7">
        <f xml:space="preserve"> E898 + E901 - E900 - E899</f>
        <v>0</v>
      </c>
      <c r="F902" s="7">
        <f>F900 - F901</f>
        <v>0</v>
      </c>
      <c r="G902" s="34"/>
      <c r="H902" s="34"/>
    </row>
    <row r="903" spans="1:8" hidden="1" x14ac:dyDescent="0.25">
      <c r="B903" s="6"/>
      <c r="D903" s="7"/>
      <c r="E903" s="7"/>
      <c r="F903" s="7"/>
      <c r="G903" s="34"/>
      <c r="H903" s="34"/>
    </row>
    <row r="904" spans="1:8" hidden="1" x14ac:dyDescent="0.25">
      <c r="B904" s="91" t="s">
        <v>32</v>
      </c>
      <c r="C904" s="88"/>
      <c r="D904" s="121"/>
      <c r="E904" s="122"/>
      <c r="F904" s="123"/>
      <c r="G904" s="34"/>
      <c r="H904" s="34"/>
    </row>
    <row r="905" spans="1:8" hidden="1" x14ac:dyDescent="0.25">
      <c r="B905" s="6"/>
      <c r="D905" s="7"/>
      <c r="E905" s="7"/>
      <c r="F905" s="7"/>
      <c r="G905" s="34"/>
      <c r="H905" s="34"/>
    </row>
    <row r="906" spans="1:8" ht="18.75" hidden="1" x14ac:dyDescent="0.3">
      <c r="A906" s="48" t="s">
        <v>46</v>
      </c>
      <c r="C906" s="88"/>
      <c r="D906" s="52">
        <f xml:space="preserve"> D884 + D889 - D895 + D902 + D904</f>
        <v>0</v>
      </c>
      <c r="E906" s="53">
        <f xml:space="preserve"> E884 + E889 - E895 + E902 + E904</f>
        <v>0</v>
      </c>
      <c r="F906" s="54">
        <f xml:space="preserve"> F884 + F889 - F895 + F902 + F904</f>
        <v>0</v>
      </c>
      <c r="G906" s="34"/>
      <c r="H906" s="34"/>
    </row>
    <row r="907" spans="1:8" hidden="1" x14ac:dyDescent="0.25">
      <c r="B907" s="6"/>
      <c r="D907" s="7"/>
      <c r="E907" s="7"/>
      <c r="F907" s="7"/>
      <c r="G907" s="34"/>
      <c r="H907" s="34"/>
    </row>
    <row r="908" spans="1:8" ht="15.75" hidden="1" thickBot="1" x14ac:dyDescent="0.3"/>
    <row r="909" spans="1:8" hidden="1" x14ac:dyDescent="0.25">
      <c r="A909" s="8"/>
      <c r="B909" s="8"/>
      <c r="C909" s="8"/>
      <c r="D909" s="8"/>
      <c r="E909" s="8"/>
      <c r="F909" s="8"/>
      <c r="G909" s="8"/>
      <c r="H909" s="8"/>
    </row>
    <row r="910" spans="1:8" hidden="1" x14ac:dyDescent="0.25">
      <c r="B910" s="36"/>
      <c r="C910" s="36"/>
      <c r="D910" s="36"/>
      <c r="E910" s="36"/>
      <c r="F910" s="36"/>
      <c r="G910" s="36"/>
      <c r="H910" s="36"/>
    </row>
    <row r="911" spans="1:8" ht="21" hidden="1" x14ac:dyDescent="0.35">
      <c r="A911" s="14" t="s">
        <v>4</v>
      </c>
      <c r="B911" s="14"/>
      <c r="C911" s="49" t="str">
        <f>B28</f>
        <v>Facility 27</v>
      </c>
      <c r="D911" s="50"/>
      <c r="E911" s="24"/>
      <c r="F911" s="24"/>
    </row>
    <row r="912" spans="1:8" hidden="1" x14ac:dyDescent="0.25"/>
    <row r="913" spans="1:8" ht="18.75" hidden="1" x14ac:dyDescent="0.3">
      <c r="A913" s="9" t="s">
        <v>41</v>
      </c>
      <c r="B913" s="9"/>
      <c r="D913" s="2">
        <f>'Facility Detail'!$B$1053</f>
        <v>2013</v>
      </c>
      <c r="E913" s="2">
        <f>D913+1</f>
        <v>2014</v>
      </c>
      <c r="F913" s="2">
        <f>E913+1</f>
        <v>2015</v>
      </c>
      <c r="G913" s="26"/>
      <c r="H913" s="26"/>
    </row>
    <row r="914" spans="1:8" hidden="1" x14ac:dyDescent="0.25">
      <c r="B914" s="94" t="str">
        <f>"Total MWh Produced / Purchased from " &amp; C911</f>
        <v>Total MWh Produced / Purchased from Facility 27</v>
      </c>
      <c r="C914" s="88"/>
      <c r="D914" s="3"/>
      <c r="E914" s="4"/>
      <c r="F914" s="5"/>
      <c r="G914" s="25"/>
      <c r="H914" s="25"/>
    </row>
    <row r="915" spans="1:8" hidden="1" x14ac:dyDescent="0.25">
      <c r="B915" s="94" t="s">
        <v>45</v>
      </c>
      <c r="C915" s="88"/>
      <c r="D915" s="68"/>
      <c r="E915" s="69"/>
      <c r="F915" s="70"/>
      <c r="G915" s="25"/>
      <c r="H915" s="25"/>
    </row>
    <row r="916" spans="1:8" hidden="1" x14ac:dyDescent="0.25">
      <c r="B916" s="94" t="s">
        <v>40</v>
      </c>
      <c r="C916" s="88"/>
      <c r="D916" s="60"/>
      <c r="E916" s="61"/>
      <c r="F916" s="62"/>
      <c r="G916" s="25"/>
      <c r="H916" s="25"/>
    </row>
    <row r="917" spans="1:8" hidden="1" x14ac:dyDescent="0.25">
      <c r="B917" s="91" t="s">
        <v>42</v>
      </c>
      <c r="C917" s="92"/>
      <c r="D917" s="44">
        <f xml:space="preserve"> D914 * D915 * D916</f>
        <v>0</v>
      </c>
      <c r="E917" s="44">
        <f xml:space="preserve"> E914 * E915 * E916</f>
        <v>0</v>
      </c>
      <c r="F917" s="44">
        <f xml:space="preserve"> F914 * F915 * F916</f>
        <v>0</v>
      </c>
      <c r="G917" s="25"/>
      <c r="H917" s="25"/>
    </row>
    <row r="918" spans="1:8" hidden="1" x14ac:dyDescent="0.25">
      <c r="B918" s="24"/>
      <c r="C918" s="36"/>
      <c r="D918" s="43"/>
      <c r="E918" s="43"/>
      <c r="F918" s="43"/>
      <c r="G918" s="25"/>
      <c r="H918" s="25"/>
    </row>
    <row r="919" spans="1:8" ht="18.75" hidden="1" x14ac:dyDescent="0.3">
      <c r="A919" s="51" t="s">
        <v>139</v>
      </c>
      <c r="C919" s="36"/>
      <c r="D919" s="2">
        <f>'Facility Detail'!$B$1053</f>
        <v>2013</v>
      </c>
      <c r="E919" s="2">
        <f>D919+1</f>
        <v>2014</v>
      </c>
      <c r="F919" s="2">
        <f>E919+1</f>
        <v>2015</v>
      </c>
      <c r="G919" s="25"/>
      <c r="H919" s="25"/>
    </row>
    <row r="920" spans="1:8" hidden="1" x14ac:dyDescent="0.25">
      <c r="B920" s="94" t="s">
        <v>30</v>
      </c>
      <c r="C920" s="88"/>
      <c r="D920" s="63">
        <f>IF( $F28 = "Eligible", D917 * 'Facility Detail'!$B$1050, 0 )</f>
        <v>0</v>
      </c>
      <c r="E920" s="12">
        <f>IF( $F28 = "Eligible", E917 * 'Facility Detail'!$B$1050, 0 )</f>
        <v>0</v>
      </c>
      <c r="F920" s="13">
        <f>IF( $F28 = "Eligible", F917 * 'Facility Detail'!$B$1050, 0 )</f>
        <v>0</v>
      </c>
      <c r="G920" s="25"/>
      <c r="H920" s="25"/>
    </row>
    <row r="921" spans="1:8" hidden="1" x14ac:dyDescent="0.25">
      <c r="B921" s="94" t="s">
        <v>6</v>
      </c>
      <c r="C921" s="88"/>
      <c r="D921" s="64">
        <f>IF( $G28 = "Eligible", D917, 0 )</f>
        <v>0</v>
      </c>
      <c r="E921" s="65">
        <f>IF( $G28 = "Eligible", E917, 0 )</f>
        <v>0</v>
      </c>
      <c r="F921" s="66">
        <f>IF( $G28 = "Eligible", F917, 0 )</f>
        <v>0</v>
      </c>
      <c r="G921" s="25"/>
      <c r="H921" s="25"/>
    </row>
    <row r="922" spans="1:8" hidden="1" x14ac:dyDescent="0.25">
      <c r="B922" s="93" t="s">
        <v>141</v>
      </c>
      <c r="C922" s="92"/>
      <c r="D922" s="46">
        <f>SUM(D920:D921)</f>
        <v>0</v>
      </c>
      <c r="E922" s="47">
        <f>SUM(E920:E921)</f>
        <v>0</v>
      </c>
      <c r="F922" s="47">
        <f>SUM(F920:F921)</f>
        <v>0</v>
      </c>
      <c r="G922" s="25"/>
      <c r="H922" s="25"/>
    </row>
    <row r="923" spans="1:8" hidden="1" x14ac:dyDescent="0.25">
      <c r="B923" s="36"/>
      <c r="C923" s="36"/>
      <c r="D923" s="45"/>
      <c r="E923" s="37"/>
      <c r="F923" s="37"/>
      <c r="G923" s="25"/>
      <c r="H923" s="25"/>
    </row>
    <row r="924" spans="1:8" ht="18.75" hidden="1" x14ac:dyDescent="0.3">
      <c r="A924" s="48" t="s">
        <v>50</v>
      </c>
      <c r="C924" s="36"/>
      <c r="D924" s="2">
        <f>'Facility Detail'!$B$1053</f>
        <v>2013</v>
      </c>
      <c r="E924" s="2">
        <f>D924+1</f>
        <v>2014</v>
      </c>
      <c r="F924" s="2">
        <f>E924+1</f>
        <v>2015</v>
      </c>
      <c r="G924" s="25"/>
      <c r="H924" s="25"/>
    </row>
    <row r="925" spans="1:8" hidden="1" x14ac:dyDescent="0.25">
      <c r="B925" s="94" t="s">
        <v>67</v>
      </c>
      <c r="C925" s="88"/>
      <c r="D925" s="106"/>
      <c r="E925" s="107"/>
      <c r="F925" s="108"/>
      <c r="G925" s="25"/>
      <c r="H925" s="25"/>
    </row>
    <row r="926" spans="1:8" hidden="1" x14ac:dyDescent="0.25">
      <c r="B926" s="95" t="s">
        <v>43</v>
      </c>
      <c r="C926" s="96"/>
      <c r="D926" s="109"/>
      <c r="E926" s="110"/>
      <c r="F926" s="111"/>
      <c r="G926" s="25"/>
      <c r="H926" s="25"/>
    </row>
    <row r="927" spans="1:8" hidden="1" x14ac:dyDescent="0.25">
      <c r="B927" s="112" t="s">
        <v>109</v>
      </c>
      <c r="C927" s="105"/>
      <c r="D927" s="71"/>
      <c r="E927" s="72"/>
      <c r="F927" s="73"/>
      <c r="G927" s="25"/>
      <c r="H927" s="25"/>
    </row>
    <row r="928" spans="1:8" hidden="1" x14ac:dyDescent="0.25">
      <c r="B928" s="39" t="s">
        <v>110</v>
      </c>
      <c r="D928" s="7">
        <f>SUM(D925:D927)</f>
        <v>0</v>
      </c>
      <c r="E928" s="7">
        <f>SUM(E925:E927)</f>
        <v>0</v>
      </c>
      <c r="F928" s="7">
        <f>SUM(F925:F927)</f>
        <v>0</v>
      </c>
      <c r="G928" s="34"/>
      <c r="H928" s="34"/>
    </row>
    <row r="929" spans="1:8" hidden="1" x14ac:dyDescent="0.25">
      <c r="B929" s="6"/>
      <c r="D929" s="7"/>
      <c r="E929" s="7"/>
      <c r="F929" s="7"/>
      <c r="G929" s="34"/>
      <c r="H929" s="34"/>
    </row>
    <row r="930" spans="1:8" ht="18.75" hidden="1" x14ac:dyDescent="0.3">
      <c r="A930" s="9" t="s">
        <v>120</v>
      </c>
      <c r="D930" s="2">
        <f>'Facility Detail'!$B$1053</f>
        <v>2013</v>
      </c>
      <c r="E930" s="2">
        <f>D930+1</f>
        <v>2014</v>
      </c>
      <c r="F930" s="2">
        <f>E930+1</f>
        <v>2015</v>
      </c>
      <c r="G930" s="34"/>
      <c r="H930" s="34"/>
    </row>
    <row r="931" spans="1:8" hidden="1" x14ac:dyDescent="0.25">
      <c r="B931" s="94" t="str">
        <f xml:space="preserve"> 'Facility Detail'!$B$1053 &amp; " Surplus Applied to " &amp; ( 'Facility Detail'!$B$1053 + 1 )</f>
        <v>2013 Surplus Applied to 2014</v>
      </c>
      <c r="C931" s="88"/>
      <c r="D931" s="3"/>
      <c r="E931" s="74">
        <f>D931</f>
        <v>0</v>
      </c>
      <c r="F931" s="77"/>
      <c r="G931" s="34"/>
      <c r="H931" s="34"/>
    </row>
    <row r="932" spans="1:8" hidden="1" x14ac:dyDescent="0.25">
      <c r="B932" s="94" t="str">
        <f xml:space="preserve"> ( 'Facility Detail'!$B$1053 + 1 ) &amp; " Surplus Applied to " &amp; ( 'Facility Detail'!$B$1053 )</f>
        <v>2014 Surplus Applied to 2013</v>
      </c>
      <c r="C932" s="88"/>
      <c r="D932" s="59">
        <f>E932</f>
        <v>0</v>
      </c>
      <c r="E932" s="67"/>
      <c r="F932" s="78"/>
      <c r="G932" s="34"/>
      <c r="H932" s="34"/>
    </row>
    <row r="933" spans="1:8" hidden="1" x14ac:dyDescent="0.25">
      <c r="B933" s="94" t="str">
        <f xml:space="preserve"> ( 'Facility Detail'!$B$1053 + 1 ) &amp; " Surplus Applied to " &amp; ( 'Facility Detail'!$B$1053 + 2 )</f>
        <v>2014 Surplus Applied to 2015</v>
      </c>
      <c r="C933" s="88"/>
      <c r="D933" s="79"/>
      <c r="E933" s="10"/>
      <c r="F933" s="75">
        <f>E933</f>
        <v>0</v>
      </c>
      <c r="G933" s="34"/>
      <c r="H933" s="34"/>
    </row>
    <row r="934" spans="1:8" hidden="1" x14ac:dyDescent="0.25">
      <c r="B934" s="94" t="str">
        <f xml:space="preserve"> ( 'Facility Detail'!$B$1053 + 2 ) &amp; " Surplus Applied to " &amp; ( 'Facility Detail'!$B$1053 + 1 )</f>
        <v>2015 Surplus Applied to 2014</v>
      </c>
      <c r="C934" s="88"/>
      <c r="D934" s="80"/>
      <c r="E934" s="76">
        <f>F934</f>
        <v>0</v>
      </c>
      <c r="F934" s="58"/>
      <c r="G934" s="34"/>
      <c r="H934" s="34"/>
    </row>
    <row r="935" spans="1:8" hidden="1" x14ac:dyDescent="0.25">
      <c r="B935" s="39" t="s">
        <v>37</v>
      </c>
      <c r="D935" s="7">
        <f xml:space="preserve"> D932 - D931</f>
        <v>0</v>
      </c>
      <c r="E935" s="7">
        <f xml:space="preserve"> E931 + E934 - E933 - E932</f>
        <v>0</v>
      </c>
      <c r="F935" s="7">
        <f>F933 - F934</f>
        <v>0</v>
      </c>
      <c r="G935" s="34"/>
      <c r="H935" s="34"/>
    </row>
    <row r="936" spans="1:8" hidden="1" x14ac:dyDescent="0.25">
      <c r="B936" s="6"/>
      <c r="D936" s="7"/>
      <c r="E936" s="7"/>
      <c r="F936" s="7"/>
      <c r="G936" s="34"/>
      <c r="H936" s="34"/>
    </row>
    <row r="937" spans="1:8" hidden="1" x14ac:dyDescent="0.25">
      <c r="B937" s="91" t="s">
        <v>32</v>
      </c>
      <c r="C937" s="88"/>
      <c r="D937" s="121"/>
      <c r="E937" s="122"/>
      <c r="F937" s="123"/>
      <c r="G937" s="34"/>
      <c r="H937" s="34"/>
    </row>
    <row r="938" spans="1:8" hidden="1" x14ac:dyDescent="0.25">
      <c r="B938" s="6"/>
      <c r="D938" s="7"/>
      <c r="E938" s="7"/>
      <c r="F938" s="7"/>
      <c r="G938" s="34"/>
      <c r="H938" s="34"/>
    </row>
    <row r="939" spans="1:8" ht="18.75" hidden="1" x14ac:dyDescent="0.3">
      <c r="A939" s="48" t="s">
        <v>46</v>
      </c>
      <c r="C939" s="88"/>
      <c r="D939" s="52">
        <f xml:space="preserve"> D917 + D922 - D928 + D935 + D937</f>
        <v>0</v>
      </c>
      <c r="E939" s="53">
        <f xml:space="preserve"> E917 + E922 - E928 + E935 + E937</f>
        <v>0</v>
      </c>
      <c r="F939" s="54">
        <f xml:space="preserve"> F917 + F922 - F928 + F935 + F937</f>
        <v>0</v>
      </c>
      <c r="G939" s="34"/>
      <c r="H939" s="34"/>
    </row>
    <row r="940" spans="1:8" hidden="1" x14ac:dyDescent="0.25">
      <c r="B940" s="6"/>
      <c r="D940" s="7"/>
      <c r="E940" s="7"/>
      <c r="F940" s="7"/>
      <c r="G940" s="34"/>
      <c r="H940" s="34"/>
    </row>
    <row r="941" spans="1:8" ht="15.75" hidden="1" thickBot="1" x14ac:dyDescent="0.3"/>
    <row r="942" spans="1:8" hidden="1" x14ac:dyDescent="0.25">
      <c r="A942" s="8"/>
      <c r="B942" s="8"/>
      <c r="C942" s="8"/>
      <c r="D942" s="8"/>
      <c r="E942" s="8"/>
      <c r="F942" s="8"/>
      <c r="G942" s="8"/>
      <c r="H942" s="8"/>
    </row>
    <row r="943" spans="1:8" hidden="1" x14ac:dyDescent="0.25">
      <c r="B943" s="36"/>
      <c r="C943" s="36"/>
      <c r="D943" s="36"/>
      <c r="E943" s="36"/>
      <c r="F943" s="36"/>
      <c r="G943" s="36"/>
      <c r="H943" s="36"/>
    </row>
    <row r="944" spans="1:8" ht="21" hidden="1" x14ac:dyDescent="0.35">
      <c r="A944" s="14" t="s">
        <v>4</v>
      </c>
      <c r="B944" s="14"/>
      <c r="C944" s="49" t="str">
        <f>B29</f>
        <v>Facility 28</v>
      </c>
      <c r="D944" s="50"/>
      <c r="E944" s="24"/>
      <c r="F944" s="24"/>
    </row>
    <row r="945" spans="1:8" hidden="1" x14ac:dyDescent="0.25"/>
    <row r="946" spans="1:8" ht="18.75" hidden="1" x14ac:dyDescent="0.3">
      <c r="A946" s="9" t="s">
        <v>41</v>
      </c>
      <c r="B946" s="9"/>
      <c r="D946" s="2">
        <f>'Facility Detail'!$B$1053</f>
        <v>2013</v>
      </c>
      <c r="E946" s="2">
        <f>D946+1</f>
        <v>2014</v>
      </c>
      <c r="F946" s="2">
        <f>E946+1</f>
        <v>2015</v>
      </c>
      <c r="G946" s="26"/>
      <c r="H946" s="26"/>
    </row>
    <row r="947" spans="1:8" hidden="1" x14ac:dyDescent="0.25">
      <c r="B947" s="94" t="str">
        <f>"Total MWh Produced / Purchased from " &amp; C944</f>
        <v>Total MWh Produced / Purchased from Facility 28</v>
      </c>
      <c r="C947" s="88"/>
      <c r="D947" s="3"/>
      <c r="E947" s="4"/>
      <c r="F947" s="5"/>
      <c r="G947" s="25"/>
      <c r="H947" s="25"/>
    </row>
    <row r="948" spans="1:8" hidden="1" x14ac:dyDescent="0.25">
      <c r="B948" s="94" t="s">
        <v>45</v>
      </c>
      <c r="C948" s="88"/>
      <c r="D948" s="68"/>
      <c r="E948" s="69"/>
      <c r="F948" s="70"/>
      <c r="G948" s="25"/>
      <c r="H948" s="25"/>
    </row>
    <row r="949" spans="1:8" hidden="1" x14ac:dyDescent="0.25">
      <c r="B949" s="94" t="s">
        <v>40</v>
      </c>
      <c r="C949" s="88"/>
      <c r="D949" s="60"/>
      <c r="E949" s="61"/>
      <c r="F949" s="62"/>
      <c r="G949" s="25"/>
      <c r="H949" s="25"/>
    </row>
    <row r="950" spans="1:8" hidden="1" x14ac:dyDescent="0.25">
      <c r="B950" s="91" t="s">
        <v>42</v>
      </c>
      <c r="C950" s="92"/>
      <c r="D950" s="44">
        <f xml:space="preserve"> D947 * D948 * D949</f>
        <v>0</v>
      </c>
      <c r="E950" s="44">
        <f xml:space="preserve"> E947 * E948 * E949</f>
        <v>0</v>
      </c>
      <c r="F950" s="44">
        <f xml:space="preserve"> F947 * F948 * F949</f>
        <v>0</v>
      </c>
      <c r="G950" s="25"/>
      <c r="H950" s="25"/>
    </row>
    <row r="951" spans="1:8" hidden="1" x14ac:dyDescent="0.25">
      <c r="B951" s="24"/>
      <c r="C951" s="36"/>
      <c r="D951" s="43"/>
      <c r="E951" s="43"/>
      <c r="F951" s="43"/>
      <c r="G951" s="25"/>
      <c r="H951" s="25"/>
    </row>
    <row r="952" spans="1:8" ht="18.75" hidden="1" x14ac:dyDescent="0.3">
      <c r="A952" s="51" t="s">
        <v>139</v>
      </c>
      <c r="C952" s="36"/>
      <c r="D952" s="2">
        <f>'Facility Detail'!$B$1053</f>
        <v>2013</v>
      </c>
      <c r="E952" s="2">
        <f>D952+1</f>
        <v>2014</v>
      </c>
      <c r="F952" s="2">
        <f>E952+1</f>
        <v>2015</v>
      </c>
      <c r="G952" s="25"/>
      <c r="H952" s="25"/>
    </row>
    <row r="953" spans="1:8" hidden="1" x14ac:dyDescent="0.25">
      <c r="B953" s="94" t="s">
        <v>30</v>
      </c>
      <c r="C953" s="88"/>
      <c r="D953" s="63">
        <f>IF( $F29 = "Eligible", D950 * 'Facility Detail'!$B$1050, 0 )</f>
        <v>0</v>
      </c>
      <c r="E953" s="12">
        <f>IF( $F29 = "Eligible", E950 * 'Facility Detail'!$B$1050, 0 )</f>
        <v>0</v>
      </c>
      <c r="F953" s="13">
        <f>IF( $F29 = "Eligible", F950 * 'Facility Detail'!$B$1050, 0 )</f>
        <v>0</v>
      </c>
      <c r="G953" s="25"/>
      <c r="H953" s="25"/>
    </row>
    <row r="954" spans="1:8" hidden="1" x14ac:dyDescent="0.25">
      <c r="B954" s="94" t="s">
        <v>6</v>
      </c>
      <c r="C954" s="88"/>
      <c r="D954" s="64">
        <f>IF( $G29 = "Eligible", D950, 0 )</f>
        <v>0</v>
      </c>
      <c r="E954" s="65">
        <f>IF( $G29 = "Eligible", E950, 0 )</f>
        <v>0</v>
      </c>
      <c r="F954" s="66">
        <f>IF( $G29 = "Eligible", F950, 0 )</f>
        <v>0</v>
      </c>
      <c r="G954" s="25"/>
      <c r="H954" s="25"/>
    </row>
    <row r="955" spans="1:8" hidden="1" x14ac:dyDescent="0.25">
      <c r="B955" s="93" t="s">
        <v>141</v>
      </c>
      <c r="C955" s="92"/>
      <c r="D955" s="46">
        <f>SUM(D953:D954)</f>
        <v>0</v>
      </c>
      <c r="E955" s="47">
        <f>SUM(E953:E954)</f>
        <v>0</v>
      </c>
      <c r="F955" s="47">
        <f>SUM(F953:F954)</f>
        <v>0</v>
      </c>
      <c r="G955" s="25"/>
      <c r="H955" s="25"/>
    </row>
    <row r="956" spans="1:8" hidden="1" x14ac:dyDescent="0.25">
      <c r="B956" s="36"/>
      <c r="C956" s="36"/>
      <c r="D956" s="45"/>
      <c r="E956" s="37"/>
      <c r="F956" s="37"/>
      <c r="G956" s="25"/>
      <c r="H956" s="25"/>
    </row>
    <row r="957" spans="1:8" ht="18.75" hidden="1" x14ac:dyDescent="0.3">
      <c r="A957" s="48" t="s">
        <v>50</v>
      </c>
      <c r="C957" s="36"/>
      <c r="D957" s="2">
        <f>'Facility Detail'!$B$1053</f>
        <v>2013</v>
      </c>
      <c r="E957" s="2">
        <f>D957+1</f>
        <v>2014</v>
      </c>
      <c r="F957" s="2">
        <f>E957+1</f>
        <v>2015</v>
      </c>
      <c r="G957" s="25"/>
      <c r="H957" s="25"/>
    </row>
    <row r="958" spans="1:8" hidden="1" x14ac:dyDescent="0.25">
      <c r="B958" s="94" t="s">
        <v>67</v>
      </c>
      <c r="C958" s="88"/>
      <c r="D958" s="106"/>
      <c r="E958" s="107"/>
      <c r="F958" s="108"/>
      <c r="G958" s="25"/>
      <c r="H958" s="25"/>
    </row>
    <row r="959" spans="1:8" hidden="1" x14ac:dyDescent="0.25">
      <c r="B959" s="95" t="s">
        <v>43</v>
      </c>
      <c r="C959" s="96"/>
      <c r="D959" s="109"/>
      <c r="E959" s="110"/>
      <c r="F959" s="111"/>
      <c r="G959" s="25"/>
      <c r="H959" s="25"/>
    </row>
    <row r="960" spans="1:8" hidden="1" x14ac:dyDescent="0.25">
      <c r="B960" s="112" t="s">
        <v>109</v>
      </c>
      <c r="C960" s="105"/>
      <c r="D960" s="71"/>
      <c r="E960" s="72"/>
      <c r="F960" s="73"/>
      <c r="G960" s="25"/>
      <c r="H960" s="25"/>
    </row>
    <row r="961" spans="1:8" hidden="1" x14ac:dyDescent="0.25">
      <c r="B961" s="39" t="s">
        <v>110</v>
      </c>
      <c r="D961" s="7">
        <f>SUM(D958:D960)</f>
        <v>0</v>
      </c>
      <c r="E961" s="7">
        <f>SUM(E958:E960)</f>
        <v>0</v>
      </c>
      <c r="F961" s="7">
        <f>SUM(F958:F960)</f>
        <v>0</v>
      </c>
      <c r="G961" s="34"/>
      <c r="H961" s="34"/>
    </row>
    <row r="962" spans="1:8" hidden="1" x14ac:dyDescent="0.25">
      <c r="B962" s="6"/>
      <c r="D962" s="7"/>
      <c r="E962" s="7"/>
      <c r="F962" s="7"/>
      <c r="G962" s="34"/>
      <c r="H962" s="34"/>
    </row>
    <row r="963" spans="1:8" ht="18.75" hidden="1" x14ac:dyDescent="0.3">
      <c r="A963" s="9" t="s">
        <v>120</v>
      </c>
      <c r="D963" s="2">
        <f>'Facility Detail'!$B$1053</f>
        <v>2013</v>
      </c>
      <c r="E963" s="2">
        <f>D963+1</f>
        <v>2014</v>
      </c>
      <c r="F963" s="2">
        <f>E963+1</f>
        <v>2015</v>
      </c>
      <c r="G963" s="34"/>
      <c r="H963" s="34"/>
    </row>
    <row r="964" spans="1:8" hidden="1" x14ac:dyDescent="0.25">
      <c r="B964" s="94" t="str">
        <f xml:space="preserve"> 'Facility Detail'!$B$1053 &amp; " Surplus Applied to " &amp; ( 'Facility Detail'!$B$1053 + 1 )</f>
        <v>2013 Surplus Applied to 2014</v>
      </c>
      <c r="C964" s="88"/>
      <c r="D964" s="3"/>
      <c r="E964" s="74">
        <f>D964</f>
        <v>0</v>
      </c>
      <c r="F964" s="77"/>
      <c r="G964" s="34"/>
      <c r="H964" s="34"/>
    </row>
    <row r="965" spans="1:8" hidden="1" x14ac:dyDescent="0.25">
      <c r="B965" s="94" t="str">
        <f xml:space="preserve"> ( 'Facility Detail'!$B$1053 + 1 ) &amp; " Surplus Applied to " &amp; ( 'Facility Detail'!$B$1053 )</f>
        <v>2014 Surplus Applied to 2013</v>
      </c>
      <c r="C965" s="88"/>
      <c r="D965" s="59">
        <f>E965</f>
        <v>0</v>
      </c>
      <c r="E965" s="67"/>
      <c r="F965" s="78"/>
      <c r="G965" s="34"/>
      <c r="H965" s="34"/>
    </row>
    <row r="966" spans="1:8" hidden="1" x14ac:dyDescent="0.25">
      <c r="B966" s="94" t="str">
        <f xml:space="preserve"> ( 'Facility Detail'!$B$1053 + 1 ) &amp; " Surplus Applied to " &amp; ( 'Facility Detail'!$B$1053 + 2 )</f>
        <v>2014 Surplus Applied to 2015</v>
      </c>
      <c r="C966" s="88"/>
      <c r="D966" s="79"/>
      <c r="E966" s="10"/>
      <c r="F966" s="75">
        <f>E966</f>
        <v>0</v>
      </c>
      <c r="G966" s="34"/>
      <c r="H966" s="34"/>
    </row>
    <row r="967" spans="1:8" hidden="1" x14ac:dyDescent="0.25">
      <c r="B967" s="94" t="str">
        <f xml:space="preserve"> ( 'Facility Detail'!$B$1053 + 2 ) &amp; " Surplus Applied to " &amp; ( 'Facility Detail'!$B$1053 + 1 )</f>
        <v>2015 Surplus Applied to 2014</v>
      </c>
      <c r="C967" s="88"/>
      <c r="D967" s="80"/>
      <c r="E967" s="76">
        <f>F967</f>
        <v>0</v>
      </c>
      <c r="F967" s="58"/>
      <c r="G967" s="34"/>
      <c r="H967" s="34"/>
    </row>
    <row r="968" spans="1:8" hidden="1" x14ac:dyDescent="0.25">
      <c r="B968" s="39" t="s">
        <v>37</v>
      </c>
      <c r="D968" s="7">
        <f xml:space="preserve"> D965 - D964</f>
        <v>0</v>
      </c>
      <c r="E968" s="7">
        <f xml:space="preserve"> E964 + E967 - E966 - E965</f>
        <v>0</v>
      </c>
      <c r="F968" s="7">
        <f>F966 - F967</f>
        <v>0</v>
      </c>
      <c r="G968" s="34"/>
      <c r="H968" s="34"/>
    </row>
    <row r="969" spans="1:8" hidden="1" x14ac:dyDescent="0.25">
      <c r="B969" s="6"/>
      <c r="D969" s="7"/>
      <c r="E969" s="7"/>
      <c r="F969" s="7"/>
      <c r="G969" s="34"/>
      <c r="H969" s="34"/>
    </row>
    <row r="970" spans="1:8" hidden="1" x14ac:dyDescent="0.25">
      <c r="B970" s="91" t="s">
        <v>32</v>
      </c>
      <c r="C970" s="88"/>
      <c r="D970" s="121"/>
      <c r="E970" s="122"/>
      <c r="F970" s="123"/>
      <c r="G970" s="34"/>
      <c r="H970" s="34"/>
    </row>
    <row r="971" spans="1:8" hidden="1" x14ac:dyDescent="0.25">
      <c r="B971" s="6"/>
      <c r="D971" s="7"/>
      <c r="E971" s="7"/>
      <c r="F971" s="7"/>
      <c r="G971" s="34"/>
      <c r="H971" s="34"/>
    </row>
    <row r="972" spans="1:8" ht="18.75" hidden="1" x14ac:dyDescent="0.3">
      <c r="A972" s="48" t="s">
        <v>46</v>
      </c>
      <c r="C972" s="88"/>
      <c r="D972" s="52">
        <f xml:space="preserve"> D950 + D955 - D961 + D968 + D970</f>
        <v>0</v>
      </c>
      <c r="E972" s="53">
        <f xml:space="preserve"> E950 + E955 - E961 + E968 + E970</f>
        <v>0</v>
      </c>
      <c r="F972" s="54">
        <f xml:space="preserve"> F950 + F955 - F961 + F968 + F970</f>
        <v>0</v>
      </c>
      <c r="G972" s="34"/>
      <c r="H972" s="34"/>
    </row>
    <row r="973" spans="1:8" hidden="1" x14ac:dyDescent="0.25">
      <c r="B973" s="6"/>
      <c r="D973" s="7"/>
      <c r="E973" s="7"/>
      <c r="F973" s="7"/>
      <c r="G973" s="34"/>
      <c r="H973" s="34"/>
    </row>
    <row r="974" spans="1:8" ht="15.75" hidden="1" thickBot="1" x14ac:dyDescent="0.3"/>
    <row r="975" spans="1:8" hidden="1" x14ac:dyDescent="0.25">
      <c r="A975" s="8"/>
      <c r="B975" s="8"/>
      <c r="C975" s="8"/>
      <c r="D975" s="8"/>
      <c r="E975" s="8"/>
      <c r="F975" s="8"/>
      <c r="G975" s="8"/>
      <c r="H975" s="8"/>
    </row>
    <row r="976" spans="1:8" hidden="1" x14ac:dyDescent="0.25">
      <c r="B976" s="36"/>
      <c r="C976" s="36"/>
      <c r="D976" s="36"/>
      <c r="E976" s="36"/>
      <c r="F976" s="36"/>
      <c r="G976" s="36"/>
      <c r="H976" s="36"/>
    </row>
    <row r="977" spans="1:8" ht="21" hidden="1" x14ac:dyDescent="0.35">
      <c r="A977" s="14" t="s">
        <v>4</v>
      </c>
      <c r="B977" s="14"/>
      <c r="C977" s="49" t="str">
        <f>B30</f>
        <v>Facility 29</v>
      </c>
      <c r="D977" s="50"/>
      <c r="E977" s="24"/>
      <c r="F977" s="24"/>
    </row>
    <row r="978" spans="1:8" hidden="1" x14ac:dyDescent="0.25"/>
    <row r="979" spans="1:8" ht="18.75" hidden="1" x14ac:dyDescent="0.3">
      <c r="A979" s="9" t="s">
        <v>41</v>
      </c>
      <c r="B979" s="9"/>
      <c r="D979" s="2">
        <f>'Facility Detail'!$B$1053</f>
        <v>2013</v>
      </c>
      <c r="E979" s="2">
        <f>D979+1</f>
        <v>2014</v>
      </c>
      <c r="F979" s="2">
        <f>E979+1</f>
        <v>2015</v>
      </c>
      <c r="G979" s="26"/>
      <c r="H979" s="26"/>
    </row>
    <row r="980" spans="1:8" hidden="1" x14ac:dyDescent="0.25">
      <c r="B980" s="94" t="str">
        <f>"Total MWh Produced / Purchased from " &amp; C977</f>
        <v>Total MWh Produced / Purchased from Facility 29</v>
      </c>
      <c r="C980" s="88"/>
      <c r="D980" s="3"/>
      <c r="E980" s="4"/>
      <c r="F980" s="5"/>
      <c r="G980" s="25"/>
      <c r="H980" s="25"/>
    </row>
    <row r="981" spans="1:8" hidden="1" x14ac:dyDescent="0.25">
      <c r="B981" s="94" t="s">
        <v>45</v>
      </c>
      <c r="C981" s="88"/>
      <c r="D981" s="68"/>
      <c r="E981" s="69"/>
      <c r="F981" s="70"/>
      <c r="G981" s="25"/>
      <c r="H981" s="25"/>
    </row>
    <row r="982" spans="1:8" hidden="1" x14ac:dyDescent="0.25">
      <c r="B982" s="94" t="s">
        <v>40</v>
      </c>
      <c r="C982" s="88"/>
      <c r="D982" s="60"/>
      <c r="E982" s="61"/>
      <c r="F982" s="62"/>
      <c r="G982" s="25"/>
      <c r="H982" s="25"/>
    </row>
    <row r="983" spans="1:8" hidden="1" x14ac:dyDescent="0.25">
      <c r="B983" s="91" t="s">
        <v>42</v>
      </c>
      <c r="C983" s="92"/>
      <c r="D983" s="44">
        <f xml:space="preserve"> D980 * D981 * D982</f>
        <v>0</v>
      </c>
      <c r="E983" s="44">
        <f xml:space="preserve"> E980 * E981 * E982</f>
        <v>0</v>
      </c>
      <c r="F983" s="44">
        <f xml:space="preserve"> F980 * F981 * F982</f>
        <v>0</v>
      </c>
      <c r="G983" s="25"/>
      <c r="H983" s="25"/>
    </row>
    <row r="984" spans="1:8" hidden="1" x14ac:dyDescent="0.25">
      <c r="B984" s="24"/>
      <c r="C984" s="36"/>
      <c r="D984" s="43"/>
      <c r="E984" s="43"/>
      <c r="F984" s="43"/>
      <c r="G984" s="25"/>
      <c r="H984" s="25"/>
    </row>
    <row r="985" spans="1:8" ht="18.75" hidden="1" x14ac:dyDescent="0.3">
      <c r="A985" s="51" t="s">
        <v>139</v>
      </c>
      <c r="C985" s="36"/>
      <c r="D985" s="2">
        <f>'Facility Detail'!$B$1053</f>
        <v>2013</v>
      </c>
      <c r="E985" s="2">
        <f>D985+1</f>
        <v>2014</v>
      </c>
      <c r="F985" s="2">
        <f>E985+1</f>
        <v>2015</v>
      </c>
      <c r="G985" s="25"/>
      <c r="H985" s="25"/>
    </row>
    <row r="986" spans="1:8" hidden="1" x14ac:dyDescent="0.25">
      <c r="B986" s="94" t="s">
        <v>30</v>
      </c>
      <c r="C986" s="88"/>
      <c r="D986" s="63">
        <f>IF( $F30 = "Eligible", D983 * 'Facility Detail'!$B$1050, 0 )</f>
        <v>0</v>
      </c>
      <c r="E986" s="12">
        <f>IF( $F30 = "Eligible", E983 * 'Facility Detail'!$B$1050, 0 )</f>
        <v>0</v>
      </c>
      <c r="F986" s="13">
        <f>IF( $F30 = "Eligible", F983 * 'Facility Detail'!$B$1050, 0 )</f>
        <v>0</v>
      </c>
      <c r="G986" s="25"/>
      <c r="H986" s="25"/>
    </row>
    <row r="987" spans="1:8" hidden="1" x14ac:dyDescent="0.25">
      <c r="B987" s="94" t="s">
        <v>6</v>
      </c>
      <c r="C987" s="88"/>
      <c r="D987" s="64">
        <f>IF( $G30 = "Eligible", D983, 0 )</f>
        <v>0</v>
      </c>
      <c r="E987" s="65">
        <f>IF( $G30 = "Eligible", E983, 0 )</f>
        <v>0</v>
      </c>
      <c r="F987" s="66">
        <f>IF( $G30 = "Eligible", F983, 0 )</f>
        <v>0</v>
      </c>
      <c r="G987" s="25"/>
      <c r="H987" s="25"/>
    </row>
    <row r="988" spans="1:8" hidden="1" x14ac:dyDescent="0.25">
      <c r="B988" s="93" t="s">
        <v>141</v>
      </c>
      <c r="C988" s="92"/>
      <c r="D988" s="46">
        <f>SUM(D986:D987)</f>
        <v>0</v>
      </c>
      <c r="E988" s="47">
        <f>SUM(E986:E987)</f>
        <v>0</v>
      </c>
      <c r="F988" s="47">
        <f>SUM(F986:F987)</f>
        <v>0</v>
      </c>
      <c r="G988" s="25"/>
      <c r="H988" s="25"/>
    </row>
    <row r="989" spans="1:8" hidden="1" x14ac:dyDescent="0.25">
      <c r="B989" s="36"/>
      <c r="C989" s="36"/>
      <c r="D989" s="45"/>
      <c r="E989" s="37"/>
      <c r="F989" s="37"/>
      <c r="G989" s="25"/>
      <c r="H989" s="25"/>
    </row>
    <row r="990" spans="1:8" ht="18.75" hidden="1" x14ac:dyDescent="0.3">
      <c r="A990" s="48" t="s">
        <v>50</v>
      </c>
      <c r="C990" s="36"/>
      <c r="D990" s="2">
        <f>'Facility Detail'!$B$1053</f>
        <v>2013</v>
      </c>
      <c r="E990" s="2">
        <f>D990+1</f>
        <v>2014</v>
      </c>
      <c r="F990" s="2">
        <f>E990+1</f>
        <v>2015</v>
      </c>
      <c r="G990" s="25"/>
      <c r="H990" s="25"/>
    </row>
    <row r="991" spans="1:8" hidden="1" x14ac:dyDescent="0.25">
      <c r="B991" s="94" t="s">
        <v>67</v>
      </c>
      <c r="C991" s="88"/>
      <c r="D991" s="106"/>
      <c r="E991" s="107"/>
      <c r="F991" s="108"/>
      <c r="G991" s="25"/>
      <c r="H991" s="25"/>
    </row>
    <row r="992" spans="1:8" hidden="1" x14ac:dyDescent="0.25">
      <c r="B992" s="95" t="s">
        <v>43</v>
      </c>
      <c r="C992" s="96"/>
      <c r="D992" s="109"/>
      <c r="E992" s="110"/>
      <c r="F992" s="111"/>
      <c r="G992" s="25"/>
      <c r="H992" s="25"/>
    </row>
    <row r="993" spans="1:8" hidden="1" x14ac:dyDescent="0.25">
      <c r="B993" s="112" t="s">
        <v>109</v>
      </c>
      <c r="C993" s="105"/>
      <c r="D993" s="71"/>
      <c r="E993" s="72"/>
      <c r="F993" s="73"/>
      <c r="G993" s="25"/>
      <c r="H993" s="25"/>
    </row>
    <row r="994" spans="1:8" hidden="1" x14ac:dyDescent="0.25">
      <c r="B994" s="39" t="s">
        <v>110</v>
      </c>
      <c r="D994" s="7">
        <f>SUM(D991:D993)</f>
        <v>0</v>
      </c>
      <c r="E994" s="7">
        <f>SUM(E991:E993)</f>
        <v>0</v>
      </c>
      <c r="F994" s="7">
        <f>SUM(F991:F993)</f>
        <v>0</v>
      </c>
      <c r="G994" s="34"/>
      <c r="H994" s="34"/>
    </row>
    <row r="995" spans="1:8" hidden="1" x14ac:dyDescent="0.25">
      <c r="B995" s="6"/>
      <c r="D995" s="7"/>
      <c r="E995" s="7"/>
      <c r="F995" s="7"/>
      <c r="G995" s="34"/>
      <c r="H995" s="34"/>
    </row>
    <row r="996" spans="1:8" ht="18.75" hidden="1" x14ac:dyDescent="0.3">
      <c r="A996" s="9" t="s">
        <v>120</v>
      </c>
      <c r="D996" s="2">
        <f>'Facility Detail'!$B$1053</f>
        <v>2013</v>
      </c>
      <c r="E996" s="2">
        <f>D996+1</f>
        <v>2014</v>
      </c>
      <c r="F996" s="2">
        <f>E996+1</f>
        <v>2015</v>
      </c>
      <c r="G996" s="34"/>
      <c r="H996" s="34"/>
    </row>
    <row r="997" spans="1:8" hidden="1" x14ac:dyDescent="0.25">
      <c r="B997" s="94" t="str">
        <f xml:space="preserve"> 'Facility Detail'!$B$1053 &amp; " Surplus Applied to " &amp; ( 'Facility Detail'!$B$1053 + 1 )</f>
        <v>2013 Surplus Applied to 2014</v>
      </c>
      <c r="C997" s="88"/>
      <c r="D997" s="3"/>
      <c r="E997" s="74">
        <f>D997</f>
        <v>0</v>
      </c>
      <c r="F997" s="77"/>
      <c r="G997" s="34"/>
      <c r="H997" s="34"/>
    </row>
    <row r="998" spans="1:8" hidden="1" x14ac:dyDescent="0.25">
      <c r="B998" s="94" t="str">
        <f xml:space="preserve"> ( 'Facility Detail'!$B$1053 + 1 ) &amp; " Surplus Applied to " &amp; ( 'Facility Detail'!$B$1053 )</f>
        <v>2014 Surplus Applied to 2013</v>
      </c>
      <c r="C998" s="88"/>
      <c r="D998" s="59">
        <f>E998</f>
        <v>0</v>
      </c>
      <c r="E998" s="67"/>
      <c r="F998" s="78"/>
      <c r="G998" s="34"/>
      <c r="H998" s="34"/>
    </row>
    <row r="999" spans="1:8" hidden="1" x14ac:dyDescent="0.25">
      <c r="B999" s="94" t="str">
        <f xml:space="preserve"> ( 'Facility Detail'!$B$1053 + 1 ) &amp; " Surplus Applied to " &amp; ( 'Facility Detail'!$B$1053 + 2 )</f>
        <v>2014 Surplus Applied to 2015</v>
      </c>
      <c r="C999" s="88"/>
      <c r="D999" s="79"/>
      <c r="E999" s="10"/>
      <c r="F999" s="75">
        <f>E999</f>
        <v>0</v>
      </c>
      <c r="G999" s="34"/>
      <c r="H999" s="34"/>
    </row>
    <row r="1000" spans="1:8" hidden="1" x14ac:dyDescent="0.25">
      <c r="B1000" s="94" t="str">
        <f xml:space="preserve"> ( 'Facility Detail'!$B$1053 + 2 ) &amp; " Surplus Applied to " &amp; ( 'Facility Detail'!$B$1053 + 1 )</f>
        <v>2015 Surplus Applied to 2014</v>
      </c>
      <c r="C1000" s="88"/>
      <c r="D1000" s="80"/>
      <c r="E1000" s="76">
        <f>F1000</f>
        <v>0</v>
      </c>
      <c r="F1000" s="58"/>
      <c r="G1000" s="34"/>
      <c r="H1000" s="34"/>
    </row>
    <row r="1001" spans="1:8" hidden="1" x14ac:dyDescent="0.25">
      <c r="B1001" s="39" t="s">
        <v>37</v>
      </c>
      <c r="D1001" s="7">
        <f xml:space="preserve"> D998 - D997</f>
        <v>0</v>
      </c>
      <c r="E1001" s="7">
        <f xml:space="preserve"> E997 + E1000 - E999 - E998</f>
        <v>0</v>
      </c>
      <c r="F1001" s="7">
        <f>F999 - F1000</f>
        <v>0</v>
      </c>
      <c r="G1001" s="34"/>
      <c r="H1001" s="34"/>
    </row>
    <row r="1002" spans="1:8" hidden="1" x14ac:dyDescent="0.25">
      <c r="B1002" s="6"/>
      <c r="D1002" s="7"/>
      <c r="E1002" s="7"/>
      <c r="F1002" s="7"/>
      <c r="G1002" s="34"/>
      <c r="H1002" s="34"/>
    </row>
    <row r="1003" spans="1:8" hidden="1" x14ac:dyDescent="0.25">
      <c r="B1003" s="91" t="s">
        <v>32</v>
      </c>
      <c r="C1003" s="88"/>
      <c r="D1003" s="121"/>
      <c r="E1003" s="122"/>
      <c r="F1003" s="123"/>
      <c r="G1003" s="34"/>
      <c r="H1003" s="34"/>
    </row>
    <row r="1004" spans="1:8" hidden="1" x14ac:dyDescent="0.25">
      <c r="B1004" s="6"/>
      <c r="D1004" s="7"/>
      <c r="E1004" s="7"/>
      <c r="F1004" s="7"/>
      <c r="G1004" s="34"/>
      <c r="H1004" s="34"/>
    </row>
    <row r="1005" spans="1:8" ht="18.75" hidden="1" x14ac:dyDescent="0.3">
      <c r="A1005" s="48" t="s">
        <v>46</v>
      </c>
      <c r="C1005" s="88"/>
      <c r="D1005" s="52">
        <f xml:space="preserve"> D983 + D988 - D994 + D1001 + D1003</f>
        <v>0</v>
      </c>
      <c r="E1005" s="53">
        <f xml:space="preserve"> E983 + E988 - E994 + E1001 + E1003</f>
        <v>0</v>
      </c>
      <c r="F1005" s="54">
        <f xml:space="preserve"> F983 + F988 - F994 + F1001 + F1003</f>
        <v>0</v>
      </c>
      <c r="G1005" s="34"/>
      <c r="H1005" s="34"/>
    </row>
    <row r="1006" spans="1:8" hidden="1" x14ac:dyDescent="0.25">
      <c r="B1006" s="6"/>
      <c r="D1006" s="7"/>
      <c r="E1006" s="7"/>
      <c r="F1006" s="7"/>
      <c r="G1006" s="34"/>
      <c r="H1006" s="34"/>
    </row>
    <row r="1007" spans="1:8" ht="15.75" hidden="1" thickBot="1" x14ac:dyDescent="0.3"/>
    <row r="1008" spans="1:8" hidden="1" x14ac:dyDescent="0.25">
      <c r="A1008" s="8"/>
      <c r="B1008" s="8"/>
      <c r="C1008" s="8"/>
      <c r="D1008" s="8"/>
      <c r="E1008" s="8"/>
      <c r="F1008" s="8"/>
      <c r="G1008" s="8"/>
      <c r="H1008" s="8"/>
    </row>
    <row r="1009" spans="1:8" hidden="1" x14ac:dyDescent="0.25">
      <c r="B1009" s="36"/>
      <c r="C1009" s="36"/>
      <c r="D1009" s="36"/>
      <c r="E1009" s="36"/>
      <c r="F1009" s="36"/>
      <c r="G1009" s="36"/>
      <c r="H1009" s="36"/>
    </row>
    <row r="1010" spans="1:8" ht="21" hidden="1" x14ac:dyDescent="0.35">
      <c r="A1010" s="14" t="s">
        <v>4</v>
      </c>
      <c r="B1010" s="14"/>
      <c r="C1010" s="49" t="str">
        <f>B31</f>
        <v>Facility 30</v>
      </c>
      <c r="D1010" s="50"/>
      <c r="E1010" s="24"/>
      <c r="F1010" s="24"/>
    </row>
    <row r="1011" spans="1:8" hidden="1" x14ac:dyDescent="0.25"/>
    <row r="1012" spans="1:8" ht="18.75" hidden="1" x14ac:dyDescent="0.3">
      <c r="A1012" s="9" t="s">
        <v>41</v>
      </c>
      <c r="B1012" s="9"/>
      <c r="D1012" s="2">
        <f>'Facility Detail'!$B$1053</f>
        <v>2013</v>
      </c>
      <c r="E1012" s="2">
        <f>D1012+1</f>
        <v>2014</v>
      </c>
      <c r="F1012" s="2">
        <f>E1012+1</f>
        <v>2015</v>
      </c>
      <c r="G1012" s="26"/>
      <c r="H1012" s="26"/>
    </row>
    <row r="1013" spans="1:8" hidden="1" x14ac:dyDescent="0.25">
      <c r="B1013" s="94" t="str">
        <f>"Total MWh Produced / Purchased from " &amp; C1010</f>
        <v>Total MWh Produced / Purchased from Facility 30</v>
      </c>
      <c r="C1013" s="88"/>
      <c r="D1013" s="3"/>
      <c r="E1013" s="4"/>
      <c r="F1013" s="5"/>
      <c r="G1013" s="25"/>
      <c r="H1013" s="25"/>
    </row>
    <row r="1014" spans="1:8" hidden="1" x14ac:dyDescent="0.25">
      <c r="B1014" s="94" t="s">
        <v>45</v>
      </c>
      <c r="C1014" s="88"/>
      <c r="D1014" s="68"/>
      <c r="E1014" s="69"/>
      <c r="F1014" s="70"/>
      <c r="G1014" s="25"/>
      <c r="H1014" s="25"/>
    </row>
    <row r="1015" spans="1:8" hidden="1" x14ac:dyDescent="0.25">
      <c r="B1015" s="94" t="s">
        <v>40</v>
      </c>
      <c r="C1015" s="88"/>
      <c r="D1015" s="60"/>
      <c r="E1015" s="61"/>
      <c r="F1015" s="62"/>
      <c r="G1015" s="25"/>
      <c r="H1015" s="25"/>
    </row>
    <row r="1016" spans="1:8" hidden="1" x14ac:dyDescent="0.25">
      <c r="B1016" s="91" t="s">
        <v>42</v>
      </c>
      <c r="C1016" s="92"/>
      <c r="D1016" s="44">
        <f xml:space="preserve"> D1013 * D1014 * D1015</f>
        <v>0</v>
      </c>
      <c r="E1016" s="44">
        <f xml:space="preserve"> E1013 * E1014 * E1015</f>
        <v>0</v>
      </c>
      <c r="F1016" s="44">
        <f xml:space="preserve"> F1013 * F1014 * F1015</f>
        <v>0</v>
      </c>
      <c r="G1016" s="25"/>
      <c r="H1016" s="25"/>
    </row>
    <row r="1017" spans="1:8" hidden="1" x14ac:dyDescent="0.25">
      <c r="B1017" s="24"/>
      <c r="C1017" s="36"/>
      <c r="D1017" s="43"/>
      <c r="E1017" s="43"/>
      <c r="F1017" s="43"/>
      <c r="G1017" s="25"/>
      <c r="H1017" s="25"/>
    </row>
    <row r="1018" spans="1:8" ht="18.75" hidden="1" x14ac:dyDescent="0.3">
      <c r="A1018" s="51" t="s">
        <v>139</v>
      </c>
      <c r="C1018" s="36"/>
      <c r="D1018" s="2">
        <f>'Facility Detail'!$B$1053</f>
        <v>2013</v>
      </c>
      <c r="E1018" s="2">
        <f>D1018+1</f>
        <v>2014</v>
      </c>
      <c r="F1018" s="2">
        <f>E1018+1</f>
        <v>2015</v>
      </c>
      <c r="G1018" s="25"/>
      <c r="H1018" s="25"/>
    </row>
    <row r="1019" spans="1:8" hidden="1" x14ac:dyDescent="0.25">
      <c r="B1019" s="94" t="s">
        <v>30</v>
      </c>
      <c r="C1019" s="88"/>
      <c r="D1019" s="63">
        <f>IF( $F31 = "Eligible", D1016 * 'Facility Detail'!$B$1050, 0 )</f>
        <v>0</v>
      </c>
      <c r="E1019" s="12">
        <f>IF( $F31 = "Eligible", E1016 * 'Facility Detail'!$B$1050, 0 )</f>
        <v>0</v>
      </c>
      <c r="F1019" s="13">
        <f>IF( $F31 = "Eligible", F1016 * 'Facility Detail'!$B$1050, 0 )</f>
        <v>0</v>
      </c>
      <c r="G1019" s="25"/>
      <c r="H1019" s="25"/>
    </row>
    <row r="1020" spans="1:8" hidden="1" x14ac:dyDescent="0.25">
      <c r="B1020" s="94" t="s">
        <v>6</v>
      </c>
      <c r="C1020" s="88"/>
      <c r="D1020" s="64">
        <f>IF( $G31 = "Eligible", D1016, 0 )</f>
        <v>0</v>
      </c>
      <c r="E1020" s="65">
        <f>IF( $G31 = "Eligible", E1016, 0 )</f>
        <v>0</v>
      </c>
      <c r="F1020" s="66">
        <f>IF( $G31 = "Eligible", F1016, 0 )</f>
        <v>0</v>
      </c>
      <c r="G1020" s="25"/>
      <c r="H1020" s="25"/>
    </row>
    <row r="1021" spans="1:8" hidden="1" x14ac:dyDescent="0.25">
      <c r="B1021" s="93" t="s">
        <v>141</v>
      </c>
      <c r="C1021" s="92"/>
      <c r="D1021" s="46">
        <f>SUM(D1019:D1020)</f>
        <v>0</v>
      </c>
      <c r="E1021" s="47">
        <f>SUM(E1019:E1020)</f>
        <v>0</v>
      </c>
      <c r="F1021" s="47">
        <f>SUM(F1019:F1020)</f>
        <v>0</v>
      </c>
      <c r="G1021" s="25"/>
      <c r="H1021" s="25"/>
    </row>
    <row r="1022" spans="1:8" hidden="1" x14ac:dyDescent="0.25">
      <c r="B1022" s="36"/>
      <c r="C1022" s="36"/>
      <c r="D1022" s="45"/>
      <c r="E1022" s="37"/>
      <c r="F1022" s="37"/>
      <c r="G1022" s="25"/>
      <c r="H1022" s="25"/>
    </row>
    <row r="1023" spans="1:8" ht="18.75" hidden="1" x14ac:dyDescent="0.3">
      <c r="A1023" s="48" t="s">
        <v>50</v>
      </c>
      <c r="C1023" s="36"/>
      <c r="D1023" s="2">
        <f>'Facility Detail'!$B$1053</f>
        <v>2013</v>
      </c>
      <c r="E1023" s="2">
        <f>D1023+1</f>
        <v>2014</v>
      </c>
      <c r="F1023" s="2">
        <f>E1023+1</f>
        <v>2015</v>
      </c>
      <c r="G1023" s="25"/>
      <c r="H1023" s="25"/>
    </row>
    <row r="1024" spans="1:8" hidden="1" x14ac:dyDescent="0.25">
      <c r="B1024" s="94" t="s">
        <v>67</v>
      </c>
      <c r="C1024" s="88"/>
      <c r="D1024" s="106"/>
      <c r="E1024" s="107"/>
      <c r="F1024" s="108"/>
      <c r="G1024" s="25"/>
      <c r="H1024" s="25"/>
    </row>
    <row r="1025" spans="1:8" hidden="1" x14ac:dyDescent="0.25">
      <c r="B1025" s="95" t="s">
        <v>43</v>
      </c>
      <c r="C1025" s="96"/>
      <c r="D1025" s="109"/>
      <c r="E1025" s="110"/>
      <c r="F1025" s="111"/>
      <c r="G1025" s="25"/>
      <c r="H1025" s="25"/>
    </row>
    <row r="1026" spans="1:8" hidden="1" x14ac:dyDescent="0.25">
      <c r="B1026" s="112" t="s">
        <v>109</v>
      </c>
      <c r="C1026" s="105"/>
      <c r="D1026" s="71"/>
      <c r="E1026" s="72"/>
      <c r="F1026" s="73"/>
      <c r="G1026" s="25"/>
      <c r="H1026" s="25"/>
    </row>
    <row r="1027" spans="1:8" hidden="1" x14ac:dyDescent="0.25">
      <c r="B1027" s="39" t="s">
        <v>110</v>
      </c>
      <c r="D1027" s="7">
        <f>SUM(D1024:D1026)</f>
        <v>0</v>
      </c>
      <c r="E1027" s="7">
        <f>SUM(E1024:E1026)</f>
        <v>0</v>
      </c>
      <c r="F1027" s="7">
        <f>SUM(F1024:F1026)</f>
        <v>0</v>
      </c>
      <c r="G1027" s="34"/>
      <c r="H1027" s="34"/>
    </row>
    <row r="1028" spans="1:8" hidden="1" x14ac:dyDescent="0.25">
      <c r="B1028" s="6"/>
      <c r="D1028" s="7"/>
      <c r="E1028" s="7"/>
      <c r="F1028" s="7"/>
      <c r="G1028" s="34"/>
      <c r="H1028" s="34"/>
    </row>
    <row r="1029" spans="1:8" ht="18.75" hidden="1" x14ac:dyDescent="0.3">
      <c r="A1029" s="9" t="s">
        <v>120</v>
      </c>
      <c r="D1029" s="2">
        <f>'Facility Detail'!$B$1053</f>
        <v>2013</v>
      </c>
      <c r="E1029" s="2">
        <f>D1029+1</f>
        <v>2014</v>
      </c>
      <c r="F1029" s="2">
        <f>E1029+1</f>
        <v>2015</v>
      </c>
      <c r="G1029" s="34"/>
      <c r="H1029" s="34"/>
    </row>
    <row r="1030" spans="1:8" hidden="1" x14ac:dyDescent="0.25">
      <c r="B1030" s="94" t="str">
        <f xml:space="preserve"> 'Facility Detail'!$B$1053 &amp; " Surplus Applied to " &amp; ( 'Facility Detail'!$B$1053 + 1 )</f>
        <v>2013 Surplus Applied to 2014</v>
      </c>
      <c r="C1030" s="88"/>
      <c r="D1030" s="3"/>
      <c r="E1030" s="74">
        <f>D1030</f>
        <v>0</v>
      </c>
      <c r="F1030" s="77"/>
      <c r="G1030" s="34"/>
      <c r="H1030" s="34"/>
    </row>
    <row r="1031" spans="1:8" hidden="1" x14ac:dyDescent="0.25">
      <c r="B1031" s="94" t="str">
        <f xml:space="preserve"> ( 'Facility Detail'!$B$1053 + 1 ) &amp; " Surplus Applied to " &amp; ( 'Facility Detail'!$B$1053 )</f>
        <v>2014 Surplus Applied to 2013</v>
      </c>
      <c r="C1031" s="88"/>
      <c r="D1031" s="59">
        <f>E1031</f>
        <v>0</v>
      </c>
      <c r="E1031" s="67"/>
      <c r="F1031" s="78"/>
      <c r="G1031" s="34"/>
      <c r="H1031" s="34"/>
    </row>
    <row r="1032" spans="1:8" hidden="1" x14ac:dyDescent="0.25">
      <c r="B1032" s="94" t="str">
        <f xml:space="preserve"> ( 'Facility Detail'!$B$1053 + 1 ) &amp; " Surplus Applied to " &amp; ( 'Facility Detail'!$B$1053 + 2 )</f>
        <v>2014 Surplus Applied to 2015</v>
      </c>
      <c r="C1032" s="88"/>
      <c r="D1032" s="79"/>
      <c r="E1032" s="10"/>
      <c r="F1032" s="75">
        <f>E1032</f>
        <v>0</v>
      </c>
      <c r="G1032" s="34"/>
      <c r="H1032" s="34"/>
    </row>
    <row r="1033" spans="1:8" hidden="1" x14ac:dyDescent="0.25">
      <c r="B1033" s="94" t="str">
        <f xml:space="preserve"> ( 'Facility Detail'!$B$1053 + 2 ) &amp; " Surplus Applied to " &amp; ( 'Facility Detail'!$B$1053 + 1 )</f>
        <v>2015 Surplus Applied to 2014</v>
      </c>
      <c r="C1033" s="88"/>
      <c r="D1033" s="80"/>
      <c r="E1033" s="76">
        <f>F1033</f>
        <v>0</v>
      </c>
      <c r="F1033" s="58"/>
      <c r="G1033" s="34"/>
      <c r="H1033" s="34"/>
    </row>
    <row r="1034" spans="1:8" hidden="1" x14ac:dyDescent="0.25">
      <c r="B1034" s="39" t="s">
        <v>37</v>
      </c>
      <c r="D1034" s="7">
        <f xml:space="preserve"> D1031 - D1030</f>
        <v>0</v>
      </c>
      <c r="E1034" s="7">
        <f xml:space="preserve"> E1030 + E1033 - E1032 - E1031</f>
        <v>0</v>
      </c>
      <c r="F1034" s="7">
        <f>F1032 - F1033</f>
        <v>0</v>
      </c>
      <c r="G1034" s="34"/>
      <c r="H1034" s="34"/>
    </row>
    <row r="1035" spans="1:8" hidden="1" x14ac:dyDescent="0.25">
      <c r="B1035" s="6"/>
      <c r="D1035" s="7"/>
      <c r="E1035" s="7"/>
      <c r="F1035" s="7"/>
      <c r="G1035" s="34"/>
      <c r="H1035" s="34"/>
    </row>
    <row r="1036" spans="1:8" hidden="1" x14ac:dyDescent="0.25">
      <c r="B1036" s="91" t="s">
        <v>32</v>
      </c>
      <c r="C1036" s="88"/>
      <c r="D1036" s="121"/>
      <c r="E1036" s="122"/>
      <c r="F1036" s="123"/>
      <c r="G1036" s="34"/>
      <c r="H1036" s="34"/>
    </row>
    <row r="1037" spans="1:8" hidden="1" x14ac:dyDescent="0.25">
      <c r="B1037" s="6"/>
      <c r="D1037" s="7"/>
      <c r="E1037" s="7"/>
      <c r="F1037" s="7"/>
      <c r="G1037" s="34"/>
      <c r="H1037" s="34"/>
    </row>
    <row r="1038" spans="1:8" ht="18.75" hidden="1" x14ac:dyDescent="0.3">
      <c r="A1038" s="48" t="s">
        <v>46</v>
      </c>
      <c r="C1038" s="88"/>
      <c r="D1038" s="52">
        <f xml:space="preserve"> D1016 + D1021 - D1027 + D1034 + D1036</f>
        <v>0</v>
      </c>
      <c r="E1038" s="53">
        <f xml:space="preserve"> E1016 + E1021 - E1027 + E1034 + E1036</f>
        <v>0</v>
      </c>
      <c r="F1038" s="54">
        <f xml:space="preserve"> F1016 + F1021 - F1027 + F1034 + F1036</f>
        <v>0</v>
      </c>
      <c r="G1038" s="34"/>
      <c r="H1038" s="34"/>
    </row>
    <row r="1039" spans="1:8" x14ac:dyDescent="0.25">
      <c r="B1039" s="6"/>
      <c r="D1039" s="7"/>
      <c r="E1039" s="7"/>
      <c r="F1039" s="7"/>
      <c r="G1039" s="34"/>
      <c r="H1039" s="34"/>
    </row>
    <row r="1043" spans="2:2" outlineLevel="1" x14ac:dyDescent="0.25"/>
    <row r="1044" spans="2:2" outlineLevel="1" x14ac:dyDescent="0.25">
      <c r="B1044" s="6" t="s">
        <v>49</v>
      </c>
    </row>
    <row r="1045" spans="2:2" outlineLevel="1" x14ac:dyDescent="0.25">
      <c r="B1045" s="16" t="s">
        <v>0</v>
      </c>
    </row>
    <row r="1046" spans="2:2" outlineLevel="1" x14ac:dyDescent="0.25">
      <c r="B1046" s="18" t="s">
        <v>1</v>
      </c>
    </row>
    <row r="1047" spans="2:2" outlineLevel="1" x14ac:dyDescent="0.25">
      <c r="B1047" s="19" t="s">
        <v>2</v>
      </c>
    </row>
    <row r="1048" spans="2:2" outlineLevel="1" x14ac:dyDescent="0.25"/>
    <row r="1049" spans="2:2" outlineLevel="1" x14ac:dyDescent="0.25">
      <c r="B1049" s="6" t="s">
        <v>48</v>
      </c>
    </row>
    <row r="1050" spans="2:2" outlineLevel="1" x14ac:dyDescent="0.25">
      <c r="B1050" s="17">
        <v>0.2</v>
      </c>
    </row>
    <row r="1051" spans="2:2" outlineLevel="1" x14ac:dyDescent="0.25"/>
    <row r="1052" spans="2:2" outlineLevel="1" x14ac:dyDescent="0.25">
      <c r="B1052" s="6" t="s">
        <v>8</v>
      </c>
    </row>
    <row r="1053" spans="2:2" outlineLevel="1" x14ac:dyDescent="0.25">
      <c r="B1053" s="17">
        <v>2013</v>
      </c>
    </row>
    <row r="1054" spans="2:2" outlineLevel="1" x14ac:dyDescent="0.25"/>
    <row r="1055" spans="2:2" outlineLevel="1" x14ac:dyDescent="0.25">
      <c r="B1055" s="6" t="s">
        <v>126</v>
      </c>
    </row>
    <row r="1056" spans="2:2" outlineLevel="1" x14ac:dyDescent="0.25">
      <c r="B1056" s="16"/>
    </row>
    <row r="1057" spans="2:2" outlineLevel="1" x14ac:dyDescent="0.25">
      <c r="B1057" s="18" t="s">
        <v>127</v>
      </c>
    </row>
    <row r="1058" spans="2:2" outlineLevel="1" x14ac:dyDescent="0.25">
      <c r="B1058" s="18" t="s">
        <v>128</v>
      </c>
    </row>
    <row r="1059" spans="2:2" outlineLevel="1" x14ac:dyDescent="0.25">
      <c r="B1059" s="18" t="s">
        <v>134</v>
      </c>
    </row>
    <row r="1060" spans="2:2" outlineLevel="1" x14ac:dyDescent="0.25">
      <c r="B1060" s="18" t="s">
        <v>132</v>
      </c>
    </row>
    <row r="1061" spans="2:2" outlineLevel="1" x14ac:dyDescent="0.25">
      <c r="B1061" s="18" t="s">
        <v>129</v>
      </c>
    </row>
    <row r="1062" spans="2:2" outlineLevel="1" x14ac:dyDescent="0.25">
      <c r="B1062" s="18" t="s">
        <v>130</v>
      </c>
    </row>
    <row r="1063" spans="2:2" outlineLevel="1" x14ac:dyDescent="0.25">
      <c r="B1063" s="18" t="s">
        <v>133</v>
      </c>
    </row>
    <row r="1064" spans="2:2" outlineLevel="1" x14ac:dyDescent="0.25">
      <c r="B1064" s="18" t="s">
        <v>131</v>
      </c>
    </row>
    <row r="1065" spans="2:2" outlineLevel="1" x14ac:dyDescent="0.25">
      <c r="B1065" s="128" t="s">
        <v>140</v>
      </c>
    </row>
    <row r="1066" spans="2:2" outlineLevel="1" x14ac:dyDescent="0.25"/>
  </sheetData>
  <mergeCells count="1">
    <mergeCell ref="B33:F33"/>
  </mergeCells>
  <phoneticPr fontId="5" type="noConversion"/>
  <dataValidations count="2">
    <dataValidation type="list" allowBlank="1" showInputMessage="1" showErrorMessage="1" sqref="F2:G31">
      <formula1>LaborBonus</formula1>
    </dataValidation>
    <dataValidation type="list" allowBlank="1" showInputMessage="1" showErrorMessage="1" sqref="E2:E31">
      <formula1>Facility</formula1>
    </dataValidation>
  </dataValidations>
  <pageMargins left="0.75" right="0.75" top="1" bottom="1" header="0.5" footer="0.5"/>
  <pageSetup scale="59" fitToHeight="2" orientation="portrait" r:id="rId1"/>
  <headerFooter alignWithMargins="0"/>
  <rowBreaks count="15" manualBreakCount="15">
    <brk id="67" max="7" man="1"/>
    <brk id="136" max="7" man="1"/>
    <brk id="206" max="7" man="1"/>
    <brk id="276" max="7" man="1"/>
    <brk id="346" max="7" man="1"/>
    <brk id="414" max="7" man="1"/>
    <brk id="480" max="7" man="1"/>
    <brk id="546" max="7" man="1"/>
    <brk id="612" max="7" man="1"/>
    <brk id="678" max="7" man="1"/>
    <brk id="744" max="7" man="1"/>
    <brk id="810" max="7" man="1"/>
    <brk id="876" max="7" man="1"/>
    <brk id="942" max="7" man="1"/>
    <brk id="1008" max="7" man="1"/>
  </rowBreaks>
  <ignoredErrors>
    <ignoredError sqref="E168 E203 E134 E238 E27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2"/>
  <sheetViews>
    <sheetView showGridLines="0" workbookViewId="0"/>
  </sheetViews>
  <sheetFormatPr defaultColWidth="9.140625" defaultRowHeight="12.75" outlineLevelRow="1" x14ac:dyDescent="0.2"/>
  <cols>
    <col min="1" max="1" width="27" style="129" customWidth="1"/>
    <col min="2" max="2" width="16.42578125" style="129" customWidth="1"/>
    <col min="3" max="3" width="15" style="129" customWidth="1"/>
    <col min="4" max="4" width="14.85546875" style="129" customWidth="1"/>
    <col min="5" max="5" width="15" style="129" customWidth="1"/>
    <col min="6" max="7" width="14.28515625" style="129" customWidth="1"/>
    <col min="8" max="16384" width="9.140625" style="129"/>
  </cols>
  <sheetData>
    <row r="2" spans="1:5" ht="21" x14ac:dyDescent="0.35">
      <c r="A2" s="146" t="s">
        <v>138</v>
      </c>
    </row>
    <row r="4" spans="1:5" ht="15" x14ac:dyDescent="0.25">
      <c r="B4" s="131">
        <f>C20</f>
        <v>2013</v>
      </c>
      <c r="C4" s="131">
        <f t="shared" ref="C4:E4" si="0">D20</f>
        <v>2014</v>
      </c>
      <c r="D4" s="131">
        <f t="shared" si="0"/>
        <v>2015</v>
      </c>
      <c r="E4" s="131">
        <f t="shared" si="0"/>
        <v>2016</v>
      </c>
    </row>
    <row r="5" spans="1:5" ht="15" x14ac:dyDescent="0.25">
      <c r="A5" s="130" t="s">
        <v>127</v>
      </c>
      <c r="B5" s="133">
        <f t="shared" ref="B5:E13" si="1" xml:space="preserve"> SUMIF( $B$21:$B$50, $A5, C$21:C$50 )</f>
        <v>0.3999999999650754</v>
      </c>
      <c r="C5" s="134">
        <f t="shared" si="1"/>
        <v>1246796.2000000002</v>
      </c>
      <c r="D5" s="135">
        <f t="shared" si="1"/>
        <v>588087.79999999993</v>
      </c>
      <c r="E5" s="135">
        <f t="shared" si="1"/>
        <v>2049773.8000000003</v>
      </c>
    </row>
    <row r="6" spans="1:5" ht="15" x14ac:dyDescent="0.25">
      <c r="A6" s="130" t="s">
        <v>128</v>
      </c>
      <c r="B6" s="137">
        <f t="shared" si="1"/>
        <v>0</v>
      </c>
      <c r="C6" s="138">
        <f t="shared" si="1"/>
        <v>0</v>
      </c>
      <c r="D6" s="139">
        <f t="shared" si="1"/>
        <v>0</v>
      </c>
      <c r="E6" s="139">
        <f t="shared" si="1"/>
        <v>0</v>
      </c>
    </row>
    <row r="7" spans="1:5" ht="15" x14ac:dyDescent="0.25">
      <c r="A7" s="130" t="s">
        <v>134</v>
      </c>
      <c r="B7" s="137">
        <f t="shared" si="1"/>
        <v>0</v>
      </c>
      <c r="C7" s="138">
        <f t="shared" si="1"/>
        <v>48837.679999999993</v>
      </c>
      <c r="D7" s="139">
        <f t="shared" si="1"/>
        <v>97440.947999999989</v>
      </c>
      <c r="E7" s="139">
        <f t="shared" si="1"/>
        <v>121712.37999999999</v>
      </c>
    </row>
    <row r="8" spans="1:5" ht="15" x14ac:dyDescent="0.25">
      <c r="A8" s="130" t="s">
        <v>132</v>
      </c>
      <c r="B8" s="137">
        <f t="shared" si="1"/>
        <v>0</v>
      </c>
      <c r="C8" s="138">
        <f t="shared" si="1"/>
        <v>0</v>
      </c>
      <c r="D8" s="139">
        <f t="shared" si="1"/>
        <v>0</v>
      </c>
      <c r="E8" s="139">
        <f t="shared" si="1"/>
        <v>0</v>
      </c>
    </row>
    <row r="9" spans="1:5" ht="15" x14ac:dyDescent="0.25">
      <c r="A9" s="130" t="s">
        <v>129</v>
      </c>
      <c r="B9" s="137">
        <f t="shared" si="1"/>
        <v>0</v>
      </c>
      <c r="C9" s="138">
        <f t="shared" si="1"/>
        <v>0</v>
      </c>
      <c r="D9" s="139">
        <f t="shared" si="1"/>
        <v>0</v>
      </c>
      <c r="E9" s="139">
        <f t="shared" si="1"/>
        <v>0</v>
      </c>
    </row>
    <row r="10" spans="1:5" ht="15" x14ac:dyDescent="0.25">
      <c r="A10" s="130" t="s">
        <v>130</v>
      </c>
      <c r="B10" s="137">
        <f t="shared" si="1"/>
        <v>0</v>
      </c>
      <c r="C10" s="138">
        <f t="shared" si="1"/>
        <v>0</v>
      </c>
      <c r="D10" s="139">
        <f t="shared" si="1"/>
        <v>0</v>
      </c>
      <c r="E10" s="139">
        <f t="shared" si="1"/>
        <v>0</v>
      </c>
    </row>
    <row r="11" spans="1:5" ht="15" x14ac:dyDescent="0.25">
      <c r="A11" s="130" t="s">
        <v>133</v>
      </c>
      <c r="B11" s="137">
        <f t="shared" si="1"/>
        <v>0</v>
      </c>
      <c r="C11" s="138">
        <f t="shared" si="1"/>
        <v>0</v>
      </c>
      <c r="D11" s="139">
        <f t="shared" si="1"/>
        <v>0</v>
      </c>
      <c r="E11" s="139">
        <f t="shared" si="1"/>
        <v>0</v>
      </c>
    </row>
    <row r="12" spans="1:5" ht="15" x14ac:dyDescent="0.25">
      <c r="A12" s="130" t="s">
        <v>131</v>
      </c>
      <c r="B12" s="137">
        <f t="shared" si="1"/>
        <v>0</v>
      </c>
      <c r="C12" s="138">
        <f t="shared" si="1"/>
        <v>0</v>
      </c>
      <c r="D12" s="139">
        <f t="shared" si="1"/>
        <v>0</v>
      </c>
      <c r="E12" s="139">
        <f t="shared" si="1"/>
        <v>0</v>
      </c>
    </row>
    <row r="13" spans="1:5" ht="15" x14ac:dyDescent="0.25">
      <c r="A13" s="130" t="s">
        <v>140</v>
      </c>
      <c r="B13" s="141">
        <f t="shared" si="1"/>
        <v>0</v>
      </c>
      <c r="C13" s="142">
        <f t="shared" si="1"/>
        <v>0</v>
      </c>
      <c r="D13" s="143">
        <f t="shared" si="1"/>
        <v>0</v>
      </c>
      <c r="E13" s="143">
        <f t="shared" si="1"/>
        <v>0</v>
      </c>
    </row>
    <row r="14" spans="1:5" ht="15.75" x14ac:dyDescent="0.25">
      <c r="A14" s="147"/>
      <c r="B14" s="148"/>
      <c r="C14" s="148"/>
      <c r="D14" s="148"/>
    </row>
    <row r="19" spans="1:7" ht="15" hidden="1" outlineLevel="1" x14ac:dyDescent="0.25">
      <c r="F19" s="144"/>
    </row>
    <row r="20" spans="1:7" ht="15" hidden="1" outlineLevel="1" x14ac:dyDescent="0.25">
      <c r="A20" s="145" t="s">
        <v>68</v>
      </c>
      <c r="B20" s="144" t="s">
        <v>135</v>
      </c>
      <c r="C20" s="144">
        <f>'Facility Detail'!D37</f>
        <v>2013</v>
      </c>
      <c r="D20" s="144">
        <f>'Facility Detail'!E37</f>
        <v>2014</v>
      </c>
      <c r="E20" s="144">
        <f>'Facility Detail'!F37</f>
        <v>2015</v>
      </c>
      <c r="F20" s="144">
        <f>'Facility Detail'!G37</f>
        <v>2016</v>
      </c>
      <c r="G20" s="218"/>
    </row>
    <row r="21" spans="1:7" ht="15" hidden="1" outlineLevel="1" x14ac:dyDescent="0.25">
      <c r="A21" s="132" t="str">
        <f>'Facility Detail'!B2</f>
        <v>Wild Horse</v>
      </c>
      <c r="B21" s="132" t="str">
        <f xml:space="preserve"> IF( 'Facility Detail'!E2 = "", "", 'Facility Detail'!E2 )</f>
        <v>Wind</v>
      </c>
      <c r="C21" s="133">
        <f>'Facility Detail'!D65</f>
        <v>0</v>
      </c>
      <c r="D21" s="134">
        <f>'Facility Detail'!E65</f>
        <v>308445</v>
      </c>
      <c r="E21" s="135">
        <f>'Facility Detail'!F65</f>
        <v>4527</v>
      </c>
      <c r="F21" s="135">
        <f>'Facility Detail'!G65</f>
        <v>546969</v>
      </c>
    </row>
    <row r="22" spans="1:7" ht="15" hidden="1" outlineLevel="1" x14ac:dyDescent="0.25">
      <c r="A22" s="136" t="str">
        <f>'Facility Detail'!B3</f>
        <v>Hopkins Ridge</v>
      </c>
      <c r="B22" s="136" t="str">
        <f xml:space="preserve"> IF( 'Facility Detail'!E3 = "", "", 'Facility Detail'!E3 )</f>
        <v>Wind</v>
      </c>
      <c r="C22" s="137">
        <f>'Facility Detail'!D99</f>
        <v>0</v>
      </c>
      <c r="D22" s="138">
        <f>'Facility Detail'!E99</f>
        <v>223346</v>
      </c>
      <c r="E22" s="139">
        <f>'Facility Detail'!F99</f>
        <v>0</v>
      </c>
      <c r="F22" s="139">
        <f>'Facility Detail'!G99</f>
        <v>340159</v>
      </c>
    </row>
    <row r="23" spans="1:7" ht="15" hidden="1" outlineLevel="1" x14ac:dyDescent="0.25">
      <c r="A23" s="136" t="str">
        <f>'Facility Detail'!B4</f>
        <v>Klondike III</v>
      </c>
      <c r="B23" s="136" t="str">
        <f xml:space="preserve"> IF( 'Facility Detail'!E4 = "", "", 'Facility Detail'!E4 )</f>
        <v>Wind</v>
      </c>
      <c r="C23" s="137">
        <f>'Facility Detail'!D134</f>
        <v>0</v>
      </c>
      <c r="D23" s="138">
        <f>'Facility Detail'!E134</f>
        <v>67395</v>
      </c>
      <c r="E23" s="139">
        <f>'Facility Detail'!F134</f>
        <v>0</v>
      </c>
      <c r="F23" s="139">
        <f>'Facility Detail'!G134</f>
        <v>107724</v>
      </c>
    </row>
    <row r="24" spans="1:7" ht="15" hidden="1" outlineLevel="1" x14ac:dyDescent="0.25">
      <c r="A24" s="136" t="str">
        <f>'Facility Detail'!B5</f>
        <v>Wild Horse Phase II</v>
      </c>
      <c r="B24" s="136" t="str">
        <f xml:space="preserve"> IF( 'Facility Detail'!E5 = "", "", 'Facility Detail'!E5 )</f>
        <v>Wind</v>
      </c>
      <c r="C24" s="137">
        <f>'Facility Detail'!D168</f>
        <v>0</v>
      </c>
      <c r="D24" s="138">
        <f>'Facility Detail'!E168</f>
        <v>71242.8</v>
      </c>
      <c r="E24" s="139">
        <f>'Facility Detail'!F168</f>
        <v>8020.8000000000029</v>
      </c>
      <c r="F24" s="139">
        <f>'Facility Detail'!G168</f>
        <v>114333.6</v>
      </c>
    </row>
    <row r="25" spans="1:7" ht="15" hidden="1" outlineLevel="1" x14ac:dyDescent="0.25">
      <c r="A25" s="136" t="str">
        <f>'Facility Detail'!B6</f>
        <v>Hopkins Ridge Phase II</v>
      </c>
      <c r="B25" s="136" t="str">
        <f xml:space="preserve"> IF( 'Facility Detail'!E6 = "", "", 'Facility Detail'!E6 )</f>
        <v>Wind</v>
      </c>
      <c r="C25" s="137">
        <f>'Facility Detail'!D203</f>
        <v>0</v>
      </c>
      <c r="D25" s="138">
        <f>'Facility Detail'!E203</f>
        <v>9827</v>
      </c>
      <c r="E25" s="139">
        <f>'Facility Detail'!F203</f>
        <v>0</v>
      </c>
      <c r="F25" s="139">
        <f>'Facility Detail'!G203</f>
        <v>16206</v>
      </c>
    </row>
    <row r="26" spans="1:7" ht="15" hidden="1" outlineLevel="1" x14ac:dyDescent="0.25">
      <c r="A26" s="136" t="str">
        <f>'Facility Detail'!B7</f>
        <v>Lower Snake River - Dodge Junction</v>
      </c>
      <c r="B26" s="136" t="str">
        <f xml:space="preserve"> IF( 'Facility Detail'!E7 = "", "", 'Facility Detail'!E7 )</f>
        <v>Wind</v>
      </c>
      <c r="C26" s="137">
        <f>'Facility Detail'!D238</f>
        <v>-5.8207660913467407E-11</v>
      </c>
      <c r="D26" s="138">
        <f>'Facility Detail'!E238</f>
        <v>322956.40000000002</v>
      </c>
      <c r="E26" s="139">
        <f>'Facility Detail'!F238</f>
        <v>324122</v>
      </c>
      <c r="F26" s="139">
        <f>'Facility Detail'!G238</f>
        <v>541881.59999999998</v>
      </c>
    </row>
    <row r="27" spans="1:7" ht="15" hidden="1" outlineLevel="1" x14ac:dyDescent="0.25">
      <c r="A27" s="136" t="str">
        <f>'Facility Detail'!B8</f>
        <v>Lower Snake River - Phalen Gulch</v>
      </c>
      <c r="B27" s="136" t="str">
        <f xml:space="preserve"> IF( 'Facility Detail'!E8 = "", "", 'Facility Detail'!E8 )</f>
        <v>Wind</v>
      </c>
      <c r="C27" s="137">
        <f>'Facility Detail'!D273</f>
        <v>0.40000000002328306</v>
      </c>
      <c r="D27" s="138">
        <f>'Facility Detail'!E273</f>
        <v>243584</v>
      </c>
      <c r="E27" s="139">
        <f>'Facility Detail'!F273</f>
        <v>251417.99999999997</v>
      </c>
      <c r="F27" s="139">
        <f>'Facility Detail'!G273</f>
        <v>382500.6</v>
      </c>
    </row>
    <row r="28" spans="1:7" ht="15" hidden="1" outlineLevel="1" x14ac:dyDescent="0.25">
      <c r="A28" s="136" t="str">
        <f>'Facility Detail'!B9</f>
        <v>Wanapum Fish Bypass</v>
      </c>
      <c r="B28" s="136" t="str">
        <f xml:space="preserve"> IF( 'Facility Detail'!E9 = "", "", 'Facility Detail'!E9 )</f>
        <v>Water (Incremental Hydro)</v>
      </c>
      <c r="C28" s="137">
        <f>'Facility Detail'!D308</f>
        <v>0</v>
      </c>
      <c r="D28" s="138">
        <f>'Facility Detail'!E308</f>
        <v>0</v>
      </c>
      <c r="E28" s="139">
        <f>'Facility Detail'!F308</f>
        <v>0</v>
      </c>
      <c r="F28" s="139">
        <f>'Facility Detail'!G308</f>
        <v>0</v>
      </c>
    </row>
    <row r="29" spans="1:7" ht="15" hidden="1" outlineLevel="1" x14ac:dyDescent="0.25">
      <c r="A29" s="136" t="str">
        <f>'Facility Detail'!B10</f>
        <v>Baker River Project</v>
      </c>
      <c r="B29" s="136" t="str">
        <f xml:space="preserve"> IF( 'Facility Detail'!E10 = "", "", 'Facility Detail'!E10 )</f>
        <v>Water (Incremental Hydro)</v>
      </c>
      <c r="C29" s="137">
        <f>'Facility Detail'!D343</f>
        <v>0</v>
      </c>
      <c r="D29" s="138">
        <f>'Facility Detail'!E343</f>
        <v>34378.839999999997</v>
      </c>
      <c r="E29" s="139">
        <f>'Facility Detail'!F343</f>
        <v>87336.912999999986</v>
      </c>
      <c r="F29" s="139">
        <f>'Facility Detail'!G343</f>
        <v>101197.96999999999</v>
      </c>
    </row>
    <row r="30" spans="1:7" ht="15" hidden="1" outlineLevel="1" x14ac:dyDescent="0.25">
      <c r="A30" s="136" t="str">
        <f>'Facility Detail'!B11</f>
        <v>Snoqualmie Falls Project</v>
      </c>
      <c r="B30" s="136" t="str">
        <f xml:space="preserve"> IF( 'Facility Detail'!E11 = "", "", 'Facility Detail'!E11 )</f>
        <v>Water (Incremental Hydro)</v>
      </c>
      <c r="C30" s="137">
        <f>'Facility Detail'!D378</f>
        <v>0</v>
      </c>
      <c r="D30" s="138">
        <f>'Facility Detail'!E378</f>
        <v>14458.84</v>
      </c>
      <c r="E30" s="139">
        <f>'Facility Detail'!F378</f>
        <v>10104.035</v>
      </c>
      <c r="F30" s="139">
        <f>'Facility Detail'!G378</f>
        <v>20514.41</v>
      </c>
    </row>
    <row r="31" spans="1:7" ht="15" hidden="1" outlineLevel="1" x14ac:dyDescent="0.25">
      <c r="A31" s="136" t="str">
        <f>'Facility Detail'!B12</f>
        <v>Facility 11</v>
      </c>
      <c r="B31" s="136" t="str">
        <f xml:space="preserve"> IF( 'Facility Detail'!E12 = "", "", 'Facility Detail'!E12 )</f>
        <v/>
      </c>
      <c r="C31" s="137">
        <f>'Facility Detail'!D411</f>
        <v>0</v>
      </c>
      <c r="D31" s="138">
        <f>'Facility Detail'!E411</f>
        <v>0</v>
      </c>
      <c r="E31" s="139">
        <f>'Facility Detail'!F411</f>
        <v>0</v>
      </c>
      <c r="F31" s="139">
        <f>'Facility Detail'!G411</f>
        <v>0</v>
      </c>
    </row>
    <row r="32" spans="1:7" ht="15" hidden="1" outlineLevel="1" x14ac:dyDescent="0.25">
      <c r="A32" s="136" t="str">
        <f>'Facility Detail'!B13</f>
        <v>Facility 12</v>
      </c>
      <c r="B32" s="136" t="str">
        <f xml:space="preserve"> IF( 'Facility Detail'!E13 = "", "", 'Facility Detail'!E13 )</f>
        <v/>
      </c>
      <c r="C32" s="137">
        <f>'Facility Detail'!D444</f>
        <v>0</v>
      </c>
      <c r="D32" s="138">
        <f>'Facility Detail'!E444</f>
        <v>0</v>
      </c>
      <c r="E32" s="139">
        <f>'Facility Detail'!F444</f>
        <v>0</v>
      </c>
      <c r="F32" s="139">
        <f>'Facility Detail'!G444</f>
        <v>0</v>
      </c>
    </row>
    <row r="33" spans="1:6" ht="15" hidden="1" outlineLevel="1" x14ac:dyDescent="0.25">
      <c r="A33" s="136" t="str">
        <f>'Facility Detail'!B14</f>
        <v>Facility 13</v>
      </c>
      <c r="B33" s="136" t="str">
        <f xml:space="preserve"> IF( 'Facility Detail'!E14 = "", "", 'Facility Detail'!E14 )</f>
        <v/>
      </c>
      <c r="C33" s="137">
        <f>'Facility Detail'!D477</f>
        <v>0</v>
      </c>
      <c r="D33" s="138">
        <f>'Facility Detail'!E477</f>
        <v>0</v>
      </c>
      <c r="E33" s="139">
        <f>'Facility Detail'!F477</f>
        <v>0</v>
      </c>
      <c r="F33" s="139">
        <f>'Facility Detail'!G477</f>
        <v>0</v>
      </c>
    </row>
    <row r="34" spans="1:6" ht="15" hidden="1" outlineLevel="1" x14ac:dyDescent="0.25">
      <c r="A34" s="136" t="str">
        <f>'Facility Detail'!B15</f>
        <v>Facility 14</v>
      </c>
      <c r="B34" s="136" t="str">
        <f xml:space="preserve"> IF( 'Facility Detail'!E15 = "", "", 'Facility Detail'!E15 )</f>
        <v/>
      </c>
      <c r="C34" s="137">
        <f>'Facility Detail'!D510</f>
        <v>0</v>
      </c>
      <c r="D34" s="138">
        <f>'Facility Detail'!E510</f>
        <v>0</v>
      </c>
      <c r="E34" s="139">
        <f>'Facility Detail'!F510</f>
        <v>0</v>
      </c>
      <c r="F34" s="139">
        <f>'Facility Detail'!G510</f>
        <v>0</v>
      </c>
    </row>
    <row r="35" spans="1:6" ht="15" hidden="1" outlineLevel="1" x14ac:dyDescent="0.25">
      <c r="A35" s="136" t="str">
        <f>'Facility Detail'!B16</f>
        <v>Facility 15</v>
      </c>
      <c r="B35" s="136" t="str">
        <f xml:space="preserve"> IF( 'Facility Detail'!E16 = "", "", 'Facility Detail'!E16 )</f>
        <v/>
      </c>
      <c r="C35" s="137">
        <f>'Facility Detail'!D543</f>
        <v>0</v>
      </c>
      <c r="D35" s="138">
        <f>'Facility Detail'!E543</f>
        <v>0</v>
      </c>
      <c r="E35" s="139">
        <f>'Facility Detail'!F543</f>
        <v>0</v>
      </c>
      <c r="F35" s="139">
        <f>'Facility Detail'!G543</f>
        <v>0</v>
      </c>
    </row>
    <row r="36" spans="1:6" ht="15" hidden="1" outlineLevel="1" x14ac:dyDescent="0.25">
      <c r="A36" s="136" t="str">
        <f>'Facility Detail'!B17</f>
        <v>Facility 16</v>
      </c>
      <c r="B36" s="136" t="str">
        <f xml:space="preserve"> IF( 'Facility Detail'!E17 = "", "", 'Facility Detail'!E17 )</f>
        <v/>
      </c>
      <c r="C36" s="137">
        <f>'Facility Detail'!D576</f>
        <v>0</v>
      </c>
      <c r="D36" s="138">
        <f>'Facility Detail'!E576</f>
        <v>0</v>
      </c>
      <c r="E36" s="139">
        <f>'Facility Detail'!F576</f>
        <v>0</v>
      </c>
      <c r="F36" s="139">
        <f>'Facility Detail'!G576</f>
        <v>0</v>
      </c>
    </row>
    <row r="37" spans="1:6" ht="15" hidden="1" outlineLevel="1" x14ac:dyDescent="0.25">
      <c r="A37" s="136" t="str">
        <f>'Facility Detail'!B18</f>
        <v>Facility 17</v>
      </c>
      <c r="B37" s="136" t="str">
        <f xml:space="preserve"> IF( 'Facility Detail'!E18 = "", "", 'Facility Detail'!E18 )</f>
        <v/>
      </c>
      <c r="C37" s="137">
        <f>'Facility Detail'!D609</f>
        <v>0</v>
      </c>
      <c r="D37" s="138">
        <f>'Facility Detail'!E609</f>
        <v>0</v>
      </c>
      <c r="E37" s="139">
        <f>'Facility Detail'!F609</f>
        <v>0</v>
      </c>
      <c r="F37" s="139">
        <f>'Facility Detail'!G609</f>
        <v>0</v>
      </c>
    </row>
    <row r="38" spans="1:6" ht="15" hidden="1" outlineLevel="1" x14ac:dyDescent="0.25">
      <c r="A38" s="136" t="str">
        <f>'Facility Detail'!B19</f>
        <v>Facility 18</v>
      </c>
      <c r="B38" s="136" t="str">
        <f xml:space="preserve"> IF( 'Facility Detail'!E19 = "", "", 'Facility Detail'!E19 )</f>
        <v/>
      </c>
      <c r="C38" s="137">
        <f>'Facility Detail'!D642</f>
        <v>0</v>
      </c>
      <c r="D38" s="138">
        <f>'Facility Detail'!E642</f>
        <v>0</v>
      </c>
      <c r="E38" s="139">
        <f>'Facility Detail'!F642</f>
        <v>0</v>
      </c>
      <c r="F38" s="139">
        <f>'Facility Detail'!G642</f>
        <v>0</v>
      </c>
    </row>
    <row r="39" spans="1:6" ht="15" hidden="1" outlineLevel="1" x14ac:dyDescent="0.25">
      <c r="A39" s="136" t="str">
        <f>'Facility Detail'!B20</f>
        <v>Facility 19</v>
      </c>
      <c r="B39" s="136" t="str">
        <f xml:space="preserve"> IF( 'Facility Detail'!E20 = "", "", 'Facility Detail'!E20 )</f>
        <v/>
      </c>
      <c r="C39" s="137">
        <f>'Facility Detail'!D675</f>
        <v>0</v>
      </c>
      <c r="D39" s="138">
        <f>'Facility Detail'!E675</f>
        <v>0</v>
      </c>
      <c r="E39" s="139">
        <f>'Facility Detail'!F675</f>
        <v>0</v>
      </c>
      <c r="F39" s="139">
        <f>'Facility Detail'!G675</f>
        <v>0</v>
      </c>
    </row>
    <row r="40" spans="1:6" ht="15" hidden="1" outlineLevel="1" x14ac:dyDescent="0.25">
      <c r="A40" s="136" t="str">
        <f>'Facility Detail'!B21</f>
        <v>Facility 20</v>
      </c>
      <c r="B40" s="136" t="str">
        <f xml:space="preserve"> IF( 'Facility Detail'!E21 = "", "", 'Facility Detail'!E21 )</f>
        <v/>
      </c>
      <c r="C40" s="137">
        <f>'Facility Detail'!D708</f>
        <v>0</v>
      </c>
      <c r="D40" s="138">
        <f>'Facility Detail'!E708</f>
        <v>0</v>
      </c>
      <c r="E40" s="139">
        <f>'Facility Detail'!F708</f>
        <v>0</v>
      </c>
      <c r="F40" s="139">
        <f>'Facility Detail'!G708</f>
        <v>0</v>
      </c>
    </row>
    <row r="41" spans="1:6" ht="15" hidden="1" outlineLevel="1" x14ac:dyDescent="0.25">
      <c r="A41" s="136" t="str">
        <f>'Facility Detail'!B22</f>
        <v>Facility 21</v>
      </c>
      <c r="B41" s="136" t="str">
        <f xml:space="preserve"> IF( 'Facility Detail'!E22 = "", "", 'Facility Detail'!E22 )</f>
        <v/>
      </c>
      <c r="C41" s="137">
        <f>'Facility Detail'!D741</f>
        <v>0</v>
      </c>
      <c r="D41" s="138">
        <f>'Facility Detail'!E741</f>
        <v>0</v>
      </c>
      <c r="E41" s="139">
        <f>'Facility Detail'!F741</f>
        <v>0</v>
      </c>
      <c r="F41" s="139">
        <f>'Facility Detail'!G741</f>
        <v>0</v>
      </c>
    </row>
    <row r="42" spans="1:6" ht="15" hidden="1" outlineLevel="1" x14ac:dyDescent="0.25">
      <c r="A42" s="136" t="str">
        <f>'Facility Detail'!B23</f>
        <v>Facility 22</v>
      </c>
      <c r="B42" s="136" t="str">
        <f xml:space="preserve"> IF( 'Facility Detail'!E23 = "", "", 'Facility Detail'!E23 )</f>
        <v/>
      </c>
      <c r="C42" s="137">
        <f>'Facility Detail'!D774</f>
        <v>0</v>
      </c>
      <c r="D42" s="138">
        <f>'Facility Detail'!E774</f>
        <v>0</v>
      </c>
      <c r="E42" s="139">
        <f>'Facility Detail'!F774</f>
        <v>0</v>
      </c>
      <c r="F42" s="139">
        <f>'Facility Detail'!G774</f>
        <v>0</v>
      </c>
    </row>
    <row r="43" spans="1:6" ht="15" hidden="1" outlineLevel="1" x14ac:dyDescent="0.25">
      <c r="A43" s="136" t="str">
        <f>'Facility Detail'!B24</f>
        <v>Facility 23</v>
      </c>
      <c r="B43" s="136" t="str">
        <f xml:space="preserve"> IF( 'Facility Detail'!E24 = "", "", 'Facility Detail'!E24 )</f>
        <v/>
      </c>
      <c r="C43" s="137">
        <f>'Facility Detail'!D807</f>
        <v>0</v>
      </c>
      <c r="D43" s="138">
        <f>'Facility Detail'!E807</f>
        <v>0</v>
      </c>
      <c r="E43" s="139">
        <f>'Facility Detail'!F807</f>
        <v>0</v>
      </c>
      <c r="F43" s="139">
        <f>'Facility Detail'!G807</f>
        <v>0</v>
      </c>
    </row>
    <row r="44" spans="1:6" ht="15" hidden="1" outlineLevel="1" x14ac:dyDescent="0.25">
      <c r="A44" s="136" t="str">
        <f>'Facility Detail'!B25</f>
        <v>Facility 24</v>
      </c>
      <c r="B44" s="136" t="str">
        <f xml:space="preserve"> IF( 'Facility Detail'!E25 = "", "", 'Facility Detail'!E25 )</f>
        <v/>
      </c>
      <c r="C44" s="137">
        <f>'Facility Detail'!D840</f>
        <v>0</v>
      </c>
      <c r="D44" s="138">
        <f>'Facility Detail'!E840</f>
        <v>0</v>
      </c>
      <c r="E44" s="139">
        <f>'Facility Detail'!F840</f>
        <v>0</v>
      </c>
      <c r="F44" s="139">
        <f>'Facility Detail'!G840</f>
        <v>0</v>
      </c>
    </row>
    <row r="45" spans="1:6" ht="15" hidden="1" outlineLevel="1" x14ac:dyDescent="0.25">
      <c r="A45" s="136" t="str">
        <f>'Facility Detail'!B26</f>
        <v>Facility 25</v>
      </c>
      <c r="B45" s="136" t="str">
        <f xml:space="preserve"> IF( 'Facility Detail'!E26 = "", "", 'Facility Detail'!E26 )</f>
        <v/>
      </c>
      <c r="C45" s="137">
        <f>'Facility Detail'!D873</f>
        <v>0</v>
      </c>
      <c r="D45" s="138">
        <f>'Facility Detail'!E873</f>
        <v>0</v>
      </c>
      <c r="E45" s="139">
        <f>'Facility Detail'!F873</f>
        <v>0</v>
      </c>
      <c r="F45" s="139">
        <f>'Facility Detail'!G873</f>
        <v>0</v>
      </c>
    </row>
    <row r="46" spans="1:6" ht="15" hidden="1" outlineLevel="1" x14ac:dyDescent="0.25">
      <c r="A46" s="136" t="str">
        <f>'Facility Detail'!B27</f>
        <v>Facility 26</v>
      </c>
      <c r="B46" s="136" t="str">
        <f xml:space="preserve"> IF( 'Facility Detail'!E27 = "", "", 'Facility Detail'!E27 )</f>
        <v/>
      </c>
      <c r="C46" s="137">
        <f>'Facility Detail'!D906</f>
        <v>0</v>
      </c>
      <c r="D46" s="138">
        <f>'Facility Detail'!E906</f>
        <v>0</v>
      </c>
      <c r="E46" s="139">
        <f>'Facility Detail'!F906</f>
        <v>0</v>
      </c>
      <c r="F46" s="139">
        <f>'Facility Detail'!G906</f>
        <v>0</v>
      </c>
    </row>
    <row r="47" spans="1:6" ht="15" hidden="1" outlineLevel="1" x14ac:dyDescent="0.25">
      <c r="A47" s="136" t="str">
        <f>'Facility Detail'!B28</f>
        <v>Facility 27</v>
      </c>
      <c r="B47" s="136" t="str">
        <f xml:space="preserve"> IF( 'Facility Detail'!E28 = "", "", 'Facility Detail'!E28 )</f>
        <v/>
      </c>
      <c r="C47" s="137">
        <f>'Facility Detail'!D939</f>
        <v>0</v>
      </c>
      <c r="D47" s="138">
        <f>'Facility Detail'!E939</f>
        <v>0</v>
      </c>
      <c r="E47" s="139">
        <f>'Facility Detail'!F939</f>
        <v>0</v>
      </c>
      <c r="F47" s="139">
        <f>'Facility Detail'!G939</f>
        <v>0</v>
      </c>
    </row>
    <row r="48" spans="1:6" ht="15" hidden="1" outlineLevel="1" x14ac:dyDescent="0.25">
      <c r="A48" s="136" t="str">
        <f>'Facility Detail'!B29</f>
        <v>Facility 28</v>
      </c>
      <c r="B48" s="136" t="str">
        <f xml:space="preserve"> IF( 'Facility Detail'!E29 = "", "", 'Facility Detail'!E29 )</f>
        <v/>
      </c>
      <c r="C48" s="137">
        <f>'Facility Detail'!D972</f>
        <v>0</v>
      </c>
      <c r="D48" s="138">
        <f>'Facility Detail'!E972</f>
        <v>0</v>
      </c>
      <c r="E48" s="139">
        <f>'Facility Detail'!F972</f>
        <v>0</v>
      </c>
      <c r="F48" s="139">
        <f>'Facility Detail'!G972</f>
        <v>0</v>
      </c>
    </row>
    <row r="49" spans="1:6" ht="15" hidden="1" outlineLevel="1" x14ac:dyDescent="0.25">
      <c r="A49" s="136" t="str">
        <f>'Facility Detail'!B30</f>
        <v>Facility 29</v>
      </c>
      <c r="B49" s="136" t="str">
        <f xml:space="preserve"> IF( 'Facility Detail'!E30 = "", "", 'Facility Detail'!E30 )</f>
        <v/>
      </c>
      <c r="C49" s="137">
        <f>'Facility Detail'!D1005</f>
        <v>0</v>
      </c>
      <c r="D49" s="138">
        <f>'Facility Detail'!E1005</f>
        <v>0</v>
      </c>
      <c r="E49" s="139">
        <f>'Facility Detail'!F1005</f>
        <v>0</v>
      </c>
      <c r="F49" s="139">
        <f>'Facility Detail'!G1005</f>
        <v>0</v>
      </c>
    </row>
    <row r="50" spans="1:6" ht="15" hidden="1" outlineLevel="1" x14ac:dyDescent="0.25">
      <c r="A50" s="140" t="str">
        <f>'Facility Detail'!B31</f>
        <v>Facility 30</v>
      </c>
      <c r="B50" s="140" t="str">
        <f xml:space="preserve"> IF( 'Facility Detail'!E31 = "", "", 'Facility Detail'!E31 )</f>
        <v/>
      </c>
      <c r="C50" s="141">
        <f>'Facility Detail'!D1038</f>
        <v>0</v>
      </c>
      <c r="D50" s="142">
        <f>'Facility Detail'!E1038</f>
        <v>0</v>
      </c>
      <c r="E50" s="143">
        <f>'Facility Detail'!F1038</f>
        <v>0</v>
      </c>
      <c r="F50" s="143">
        <f>'Facility Detail'!G1038</f>
        <v>0</v>
      </c>
    </row>
    <row r="51" spans="1:6" hidden="1" outlineLevel="1" x14ac:dyDescent="0.2"/>
    <row r="52" spans="1:6" collapsed="1" x14ac:dyDescent="0.2"/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2016-05-31T07:00:00+00:00</OpenedDate>
    <Date1 xmlns="dc463f71-b30c-4ab2-9473-d307f9d35888">2016-05-31T07:00:00+00:00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160757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8F405F23B3CC4ABD399289A3DA5467" ma:contentTypeVersion="104" ma:contentTypeDescription="" ma:contentTypeScope="" ma:versionID="3b7455b6949332f3e7fa10e53f8124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7CA2EEB-7738-4ED9-B419-A31A19063359}"/>
</file>

<file path=customXml/itemProps2.xml><?xml version="1.0" encoding="utf-8"?>
<ds:datastoreItem xmlns:ds="http://schemas.openxmlformats.org/officeDocument/2006/customXml" ds:itemID="{3547A3E9-22A9-4FC0-AFA5-F1B3AE574A5A}"/>
</file>

<file path=customXml/itemProps3.xml><?xml version="1.0" encoding="utf-8"?>
<ds:datastoreItem xmlns:ds="http://schemas.openxmlformats.org/officeDocument/2006/customXml" ds:itemID="{4F426CE5-D4AB-4ECF-A56A-EC27F1001153}"/>
</file>

<file path=customXml/itemProps4.xml><?xml version="1.0" encoding="utf-8"?>
<ds:datastoreItem xmlns:ds="http://schemas.openxmlformats.org/officeDocument/2006/customXml" ds:itemID="{5A69FE54-2386-4684-A9C8-03F90A9BAF0C}"/>
</file>

<file path=customXml/itemProps5.xml><?xml version="1.0" encoding="utf-8"?>
<ds:datastoreItem xmlns:ds="http://schemas.openxmlformats.org/officeDocument/2006/customXml" ds:itemID="{37AC8E42-68BD-4842-BC14-D7D09FC5EA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</vt:lpstr>
      <vt:lpstr>Instructions</vt:lpstr>
      <vt:lpstr>Compliance Summary</vt:lpstr>
      <vt:lpstr>Facility Detail</vt:lpstr>
      <vt:lpstr>Generation Rollup</vt:lpstr>
      <vt:lpstr>Facility</vt:lpstr>
      <vt:lpstr>LaborBonus</vt:lpstr>
      <vt:lpstr>'Facility Detail'!Print_Area</vt:lpstr>
      <vt:lpstr>Instructions!Print_Area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Watts</dc:creator>
  <cp:lastModifiedBy>Puget Sound Energy</cp:lastModifiedBy>
  <cp:lastPrinted>2016-05-23T22:54:54Z</cp:lastPrinted>
  <dcterms:created xsi:type="dcterms:W3CDTF">2011-06-02T16:07:19Z</dcterms:created>
  <dcterms:modified xsi:type="dcterms:W3CDTF">2016-05-31T20:36:49Z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Description">
    <vt:lpwstr>Compliance Reporting Tool</vt:lpwstr>
  </property>
  <property fmtid="{D5CDD505-2E9C-101B-9397-08002B2CF9AE}" pid="3" name="EFilingId">
    <vt:lpwstr>853.000000000000</vt:lpwstr>
  </property>
  <property fmtid="{D5CDD505-2E9C-101B-9397-08002B2CF9AE}" pid="4" name="_docset_NoMedatataSyncRequired">
    <vt:lpwstr>False</vt:lpwstr>
  </property>
  <property fmtid="{D5CDD505-2E9C-101B-9397-08002B2CF9AE}" pid="5" name="ContentTypeId">
    <vt:lpwstr>0x0101006E56B4D1795A2E4DB2F0B01679ED314A003D8F405F23B3CC4ABD399289A3DA5467</vt:lpwstr>
  </property>
</Properties>
</file>