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"/>
    </mc:Choice>
  </mc:AlternateContent>
  <bookViews>
    <workbookView xWindow="0" yWindow="120" windowWidth="19032" windowHeight="10740"/>
  </bookViews>
  <sheets>
    <sheet name="Allocated" sheetId="2" r:id="rId1"/>
    <sheet name="Unallocated Summary" sheetId="3" r:id="rId2"/>
    <sheet name="Unallocated Detail" sheetId="4" state="hidden" r:id="rId3"/>
    <sheet name="UIP Detail " sheetId="23" r:id="rId4"/>
    <sheet name="Common by Account" sheetId="26" r:id="rId5"/>
    <sheet name="PSE 12M_funding" sheetId="30" state="hidden" r:id="rId6"/>
    <sheet name="Sheet1" sheetId="36" r:id="rId7"/>
  </sheets>
  <externalReferences>
    <externalReference r:id="rId8"/>
  </externalReferences>
  <definedNames>
    <definedName name="Adj_AC_8" localSheetId="5">[1]Cover!#REF!</definedName>
    <definedName name="Adj_Amt_8" localSheetId="5">[1]Cover!#REF!</definedName>
    <definedName name="Adj_Typ_8" localSheetId="5">[1]Cover!#REF!</definedName>
    <definedName name="b" localSheetId="0" hidden="1">{#N/A,#N/A,FALSE,"Coversheet";#N/A,#N/A,FALSE,"QA"}</definedName>
    <definedName name="b" localSheetId="4" hidden="1">{#N/A,#N/A,FALSE,"Coversheet";#N/A,#N/A,FALSE,"QA"}</definedName>
    <definedName name="b" localSheetId="5" hidden="1">{#N/A,#N/A,FALSE,"Coversheet";#N/A,#N/A,FALSE,"QA"}</definedName>
    <definedName name="b" localSheetId="2" hidden="1">{#N/A,#N/A,FALSE,"Coversheet";#N/A,#N/A,FALSE,"QA"}</definedName>
    <definedName name="b" localSheetId="1" hidden="1">{#N/A,#N/A,FALSE,"Coversheet";#N/A,#N/A,FALSE,"QA"}</definedName>
    <definedName name="b" hidden="1">{#N/A,#N/A,FALSE,"Coversheet";#N/A,#N/A,FALSE,"QA"}</definedName>
    <definedName name="DELETE01" localSheetId="0" hidden="1">{#N/A,#N/A,FALSE,"Coversheet";#N/A,#N/A,FALSE,"QA"}</definedName>
    <definedName name="DELETE01" localSheetId="4" hidden="1">{#N/A,#N/A,FALSE,"Coversheet";#N/A,#N/A,FALSE,"QA"}</definedName>
    <definedName name="DELETE01" localSheetId="5" hidden="1">{#N/A,#N/A,FALSE,"Coversheet";#N/A,#N/A,FALSE,"QA"}</definedName>
    <definedName name="DELETE01" localSheetId="2" hidden="1">{#N/A,#N/A,FALSE,"Coversheet";#N/A,#N/A,FALSE,"QA"}</definedName>
    <definedName name="DELETE01" localSheetId="1" hidden="1">{#N/A,#N/A,FALSE,"Coversheet";#N/A,#N/A,FALSE,"QA"}</definedName>
    <definedName name="DELETE01" hidden="1">{#N/A,#N/A,FALSE,"Coversheet";#N/A,#N/A,FALSE,"QA"}</definedName>
    <definedName name="DELETE02" localSheetId="0" hidden="1">{#N/A,#N/A,FALSE,"Schedule F";#N/A,#N/A,FALSE,"Schedule G"}</definedName>
    <definedName name="DELETE02" localSheetId="4" hidden="1">{#N/A,#N/A,FALSE,"Schedule F";#N/A,#N/A,FALSE,"Schedule G"}</definedName>
    <definedName name="DELETE02" localSheetId="5" hidden="1">{#N/A,#N/A,FALSE,"Schedule F";#N/A,#N/A,FALSE,"Schedule G"}</definedName>
    <definedName name="DELETE02" localSheetId="2" hidden="1">{#N/A,#N/A,FALSE,"Schedule F";#N/A,#N/A,FALSE,"Schedule G"}</definedName>
    <definedName name="DELETE02" localSheetId="1" hidden="1">{#N/A,#N/A,FALSE,"Schedule F";#N/A,#N/A,FALSE,"Schedule G"}</definedName>
    <definedName name="DELETE02" hidden="1">{#N/A,#N/A,FALSE,"Schedule F";#N/A,#N/A,FALSE,"Schedule G"}</definedName>
    <definedName name="Delete1" localSheetId="0" hidden="1">{#N/A,#N/A,FALSE,"Coversheet";#N/A,#N/A,FALSE,"QA"}</definedName>
    <definedName name="Delete1" localSheetId="4" hidden="1">{#N/A,#N/A,FALSE,"Coversheet";#N/A,#N/A,FALSE,"QA"}</definedName>
    <definedName name="Delete1" localSheetId="5" hidden="1">{#N/A,#N/A,FALSE,"Coversheet";#N/A,#N/A,FALSE,"QA"}</definedName>
    <definedName name="Delete1" localSheetId="2" hidden="1">{#N/A,#N/A,FALSE,"Coversheet";#N/A,#N/A,FALSE,"QA"}</definedName>
    <definedName name="Delete1" localSheetId="1" hidden="1">{#N/A,#N/A,FALSE,"Coversheet";#N/A,#N/A,FALSE,"QA"}</definedName>
    <definedName name="Delete1" hidden="1">{#N/A,#N/A,FALSE,"Coversheet";#N/A,#N/A,FALSE,"QA"}</definedName>
    <definedName name="_xlnm.Print_Area" localSheetId="4">'Common by Account'!$A$1:$H$66</definedName>
    <definedName name="_xlnm.Print_Area" localSheetId="2">'Unallocated Detail'!$A$1:$E$321</definedName>
    <definedName name="_xlnm.Print_Titles" localSheetId="3">'UIP Detail '!$1:$4</definedName>
    <definedName name="_xlnm.Print_Titles" localSheetId="2">'Unallocated Detail'!$1:$5</definedName>
    <definedName name="wrn.Customer._.Counts._.Electric.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4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5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0" hidden="1">{#N/A,#N/A,FALSE,"Pg 6b CustCount_Gas";#N/A,#N/A,FALSE,"QA";#N/A,#N/A,FALSE,"Report";#N/A,#N/A,FALSE,"forecast"}</definedName>
    <definedName name="wrn.Customer._.Counts._.Gas." localSheetId="4" hidden="1">{#N/A,#N/A,FALSE,"Pg 6b CustCount_Gas";#N/A,#N/A,FALSE,"QA";#N/A,#N/A,FALSE,"Report";#N/A,#N/A,FALSE,"forecast"}</definedName>
    <definedName name="wrn.Customer._.Counts._.Gas." localSheetId="5" hidden="1">{#N/A,#N/A,FALSE,"Pg 6b CustCount_Gas";#N/A,#N/A,FALSE,"QA";#N/A,#N/A,FALSE,"Report";#N/A,#N/A,FALSE,"forecast"}</definedName>
    <definedName name="wrn.Customer._.Counts._.Gas." localSheetId="2" hidden="1">{#N/A,#N/A,FALSE,"Pg 6b CustCount_Gas";#N/A,#N/A,FALSE,"QA";#N/A,#N/A,FALSE,"Report";#N/A,#N/A,FALSE,"forecast"}</definedName>
    <definedName name="wrn.Customer._.Counts._.Gas." localSheetId="1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Incentive._.Overhead." localSheetId="0" hidden="1">{#N/A,#N/A,FALSE,"Coversheet";#N/A,#N/A,FALSE,"QA"}</definedName>
    <definedName name="wrn.Incentive._.Overhead." localSheetId="4" hidden="1">{#N/A,#N/A,FALSE,"Coversheet";#N/A,#N/A,FALSE,"QA"}</definedName>
    <definedName name="wrn.Incentive._.Overhead." localSheetId="5" hidden="1">{#N/A,#N/A,FALSE,"Coversheet";#N/A,#N/A,FALSE,"QA"}</definedName>
    <definedName name="wrn.Incentive._.Overhead." localSheetId="2" hidden="1">{#N/A,#N/A,FALSE,"Coversheet";#N/A,#N/A,FALSE,"QA"}</definedName>
    <definedName name="wrn.Incentive._.Overhead." localSheetId="1" hidden="1">{#N/A,#N/A,FALSE,"Coversheet";#N/A,#N/A,FALSE,"QA"}</definedName>
    <definedName name="wrn.Incentive._.Overhead." hidden="1">{#N/A,#N/A,FALSE,"Coversheet";#N/A,#N/A,FALSE,"QA"}</definedName>
    <definedName name="wrn.limit_reports." localSheetId="0" hidden="1">{#N/A,#N/A,FALSE,"Schedule F";#N/A,#N/A,FALSE,"Schedule G"}</definedName>
    <definedName name="wrn.limit_reports." localSheetId="4" hidden="1">{#N/A,#N/A,FALSE,"Schedule F";#N/A,#N/A,FALSE,"Schedule G"}</definedName>
    <definedName name="wrn.limit_reports." localSheetId="5" hidden="1">{#N/A,#N/A,FALSE,"Schedule F";#N/A,#N/A,FALSE,"Schedule G"}</definedName>
    <definedName name="wrn.limit_reports." localSheetId="2" hidden="1">{#N/A,#N/A,FALSE,"Schedule F";#N/A,#N/A,FALSE,"Schedule G"}</definedName>
    <definedName name="wrn.limit_reports." localSheetId="1" hidden="1">{#N/A,#N/A,FALSE,"Schedule F";#N/A,#N/A,FALSE,"Schedule G"}</definedName>
    <definedName name="wrn.limit_reports." hidden="1">{#N/A,#N/A,FALSE,"Schedule F";#N/A,#N/A,FALSE,"Schedule G"}</definedName>
    <definedName name="wrn.MARGIN_WO_QTR." localSheetId="0" hidden="1">{#N/A,#N/A,FALSE,"Month ";#N/A,#N/A,FALSE,"YTD";#N/A,#N/A,FALSE,"12 mo ended"}</definedName>
    <definedName name="wrn.MARGIN_WO_QTR." localSheetId="4" hidden="1">{#N/A,#N/A,FALSE,"Month ";#N/A,#N/A,FALSE,"YTD";#N/A,#N/A,FALSE,"12 mo ended"}</definedName>
    <definedName name="wrn.MARGIN_WO_QTR." localSheetId="5" hidden="1">{#N/A,#N/A,FALSE,"Month ";#N/A,#N/A,FALSE,"YTD";#N/A,#N/A,FALSE,"12 mo ended"}</definedName>
    <definedName name="wrn.MARGIN_WO_QTR." localSheetId="2" hidden="1">{#N/A,#N/A,FALSE,"Month ";#N/A,#N/A,FALSE,"YTD";#N/A,#N/A,FALSE,"12 mo ended"}</definedName>
    <definedName name="wrn.MARGIN_WO_QTR." localSheetId="1" hidden="1">{#N/A,#N/A,FALSE,"Month ";#N/A,#N/A,FALSE,"YTD";#N/A,#N/A,FALSE,"12 mo ended"}</definedName>
    <definedName name="wrn.MARGIN_WO_QTR." hidden="1">{#N/A,#N/A,FALSE,"Month ";#N/A,#N/A,FALSE,"YTD";#N/A,#N/A,FALSE,"12 mo ended"}</definedName>
  </definedNames>
  <calcPr calcId="152511"/>
</workbook>
</file>

<file path=xl/calcChain.xml><?xml version="1.0" encoding="utf-8"?>
<calcChain xmlns="http://schemas.openxmlformats.org/spreadsheetml/2006/main">
  <c r="I268" i="23" l="1"/>
  <c r="I266" i="23"/>
  <c r="I267" i="23"/>
  <c r="H54" i="26" l="1"/>
  <c r="H46" i="26" l="1"/>
  <c r="H42" i="26"/>
  <c r="H43" i="26"/>
  <c r="H41" i="26"/>
  <c r="H38" i="26"/>
  <c r="H37" i="26"/>
  <c r="H31" i="26"/>
  <c r="H32" i="26"/>
  <c r="H33" i="26"/>
  <c r="H34" i="26"/>
  <c r="I270" i="23"/>
  <c r="I280" i="23"/>
  <c r="I281" i="23"/>
  <c r="I282" i="23"/>
  <c r="I283" i="23"/>
  <c r="I284" i="23"/>
  <c r="I285" i="23"/>
  <c r="I286" i="23"/>
  <c r="I287" i="23"/>
  <c r="I288" i="23"/>
  <c r="I289" i="23"/>
  <c r="I290" i="23"/>
  <c r="I291" i="23"/>
  <c r="I292" i="23"/>
  <c r="I293" i="23"/>
  <c r="I294" i="23"/>
  <c r="I295" i="23"/>
  <c r="I296" i="23"/>
  <c r="I297" i="23"/>
  <c r="I298" i="23"/>
  <c r="I299" i="23"/>
  <c r="I300" i="23"/>
  <c r="I301" i="23"/>
  <c r="I302" i="23"/>
  <c r="I279" i="23"/>
  <c r="I275" i="23"/>
  <c r="I265" i="23"/>
  <c r="I262" i="23"/>
  <c r="I256" i="23"/>
  <c r="I248" i="23"/>
  <c r="I249" i="23"/>
  <c r="I250" i="23"/>
  <c r="I251" i="23"/>
  <c r="I252" i="23"/>
  <c r="I245" i="23"/>
  <c r="I240" i="23"/>
  <c r="I236" i="23"/>
  <c r="I318" i="23"/>
  <c r="I317" i="23"/>
  <c r="I316" i="23"/>
  <c r="I306" i="23"/>
  <c r="I307" i="23"/>
  <c r="I308" i="23"/>
  <c r="I309" i="23"/>
  <c r="I310" i="23"/>
  <c r="I311" i="23"/>
  <c r="I312" i="23"/>
  <c r="I313" i="23"/>
  <c r="I314" i="23"/>
  <c r="I305" i="23"/>
  <c r="G50" i="26" l="1"/>
  <c r="F50" i="26"/>
  <c r="I227" i="23" l="1"/>
  <c r="I322" i="23"/>
  <c r="H10" i="26" l="1"/>
  <c r="H55" i="26" l="1"/>
  <c r="H23" i="26"/>
  <c r="H24" i="26"/>
  <c r="H25" i="26"/>
  <c r="H26" i="26"/>
  <c r="H27" i="26"/>
  <c r="H28" i="26"/>
  <c r="H29" i="26"/>
  <c r="H30" i="26"/>
  <c r="H22" i="26"/>
  <c r="H14" i="26"/>
  <c r="H15" i="26"/>
  <c r="H16" i="26"/>
  <c r="H17" i="26"/>
  <c r="H18" i="26"/>
  <c r="H19" i="26"/>
  <c r="H13" i="26"/>
  <c r="H8" i="26"/>
  <c r="H9" i="26"/>
  <c r="H7" i="26"/>
  <c r="I319" i="23"/>
  <c r="I320" i="23"/>
  <c r="I303" i="23"/>
  <c r="I272" i="23"/>
  <c r="I273" i="23"/>
  <c r="I263" i="23"/>
  <c r="I257" i="23"/>
  <c r="I258" i="23"/>
  <c r="I259" i="23"/>
  <c r="I253" i="23"/>
  <c r="I254" i="23"/>
  <c r="I241" i="23"/>
  <c r="I242" i="23"/>
  <c r="I243" i="23"/>
  <c r="I238" i="23"/>
  <c r="I219" i="23"/>
  <c r="I220" i="23"/>
  <c r="I221" i="23"/>
  <c r="I222" i="23"/>
  <c r="I223" i="23"/>
  <c r="I224" i="23"/>
  <c r="I225" i="23"/>
  <c r="I226" i="23"/>
  <c r="I228" i="23"/>
  <c r="I229" i="23"/>
  <c r="I230" i="23"/>
  <c r="I231" i="23"/>
  <c r="I232" i="23"/>
  <c r="I215" i="23"/>
  <c r="I216" i="23"/>
  <c r="I207" i="23"/>
  <c r="I208" i="23"/>
  <c r="I209" i="23"/>
  <c r="I210" i="23"/>
  <c r="I211" i="23"/>
  <c r="I212" i="23"/>
  <c r="I213" i="23"/>
  <c r="I200" i="23"/>
  <c r="I201" i="23"/>
  <c r="I202" i="23"/>
  <c r="I203" i="23"/>
  <c r="I204" i="23"/>
  <c r="I163" i="23"/>
  <c r="I164" i="23"/>
  <c r="I165" i="23"/>
  <c r="I166" i="23"/>
  <c r="I167" i="23"/>
  <c r="I168" i="23"/>
  <c r="I169" i="23"/>
  <c r="I170" i="23"/>
  <c r="I171" i="23"/>
  <c r="I172" i="23"/>
  <c r="I173" i="23"/>
  <c r="I174" i="23"/>
  <c r="I175" i="23"/>
  <c r="I176" i="23"/>
  <c r="I177" i="23"/>
  <c r="I178" i="23"/>
  <c r="I179" i="23"/>
  <c r="I180" i="23"/>
  <c r="I181" i="23"/>
  <c r="I182" i="23"/>
  <c r="I183" i="23"/>
  <c r="I184" i="23"/>
  <c r="I185" i="23"/>
  <c r="I186" i="23"/>
  <c r="I187" i="23"/>
  <c r="I188" i="23"/>
  <c r="I189" i="23"/>
  <c r="I190" i="23"/>
  <c r="I191" i="23"/>
  <c r="I192" i="23"/>
  <c r="I193" i="23"/>
  <c r="I194" i="23"/>
  <c r="I195" i="23"/>
  <c r="I196" i="23"/>
  <c r="I197" i="23"/>
  <c r="I160" i="23"/>
  <c r="I131" i="23"/>
  <c r="I246" i="23" l="1"/>
  <c r="I158" i="23" l="1"/>
  <c r="I159" i="23"/>
  <c r="I130" i="23"/>
  <c r="B4" i="26" l="1"/>
  <c r="I237" i="23"/>
  <c r="A3" i="23"/>
  <c r="C135" i="4"/>
  <c r="I135" i="4" s="1"/>
  <c r="D135" i="4"/>
  <c r="J135" i="4" s="1"/>
  <c r="C136" i="4"/>
  <c r="I136" i="4" s="1"/>
  <c r="D136" i="4"/>
  <c r="J136" i="4" s="1"/>
  <c r="C137" i="4"/>
  <c r="I137" i="4" s="1"/>
  <c r="D137" i="4"/>
  <c r="J137" i="4" s="1"/>
  <c r="C138" i="4"/>
  <c r="I138" i="4" s="1"/>
  <c r="D138" i="4"/>
  <c r="J138" i="4" s="1"/>
  <c r="C139" i="4"/>
  <c r="I139" i="4" s="1"/>
  <c r="D139" i="4"/>
  <c r="J139" i="4" s="1"/>
  <c r="C140" i="4"/>
  <c r="I140" i="4" s="1"/>
  <c r="D140" i="4"/>
  <c r="J140" i="4" s="1"/>
  <c r="C141" i="4"/>
  <c r="I141" i="4" s="1"/>
  <c r="D141" i="4"/>
  <c r="J141" i="4" s="1"/>
  <c r="C142" i="4"/>
  <c r="I142" i="4" s="1"/>
  <c r="D142" i="4"/>
  <c r="J142" i="4" s="1"/>
  <c r="C143" i="4"/>
  <c r="I143" i="4" s="1"/>
  <c r="D143" i="4"/>
  <c r="J143" i="4" s="1"/>
  <c r="C144" i="4"/>
  <c r="I144" i="4" s="1"/>
  <c r="D144" i="4"/>
  <c r="J144" i="4" s="1"/>
  <c r="C145" i="4"/>
  <c r="I145" i="4" s="1"/>
  <c r="D145" i="4"/>
  <c r="J145" i="4" s="1"/>
  <c r="C146" i="4"/>
  <c r="I146" i="4" s="1"/>
  <c r="D146" i="4"/>
  <c r="J146" i="4" s="1"/>
  <c r="C147" i="4"/>
  <c r="I147" i="4" s="1"/>
  <c r="D147" i="4"/>
  <c r="J147" i="4" s="1"/>
  <c r="C148" i="4"/>
  <c r="I148" i="4" s="1"/>
  <c r="D148" i="4"/>
  <c r="J148" i="4" s="1"/>
  <c r="C149" i="4"/>
  <c r="I149" i="4" s="1"/>
  <c r="D149" i="4"/>
  <c r="J149" i="4" s="1"/>
  <c r="C150" i="4"/>
  <c r="I150" i="4" s="1"/>
  <c r="D150" i="4"/>
  <c r="J150" i="4" s="1"/>
  <c r="C151" i="4"/>
  <c r="I151" i="4" s="1"/>
  <c r="D151" i="4"/>
  <c r="J151" i="4" s="1"/>
  <c r="C152" i="4"/>
  <c r="I152" i="4" s="1"/>
  <c r="D152" i="4"/>
  <c r="J152" i="4" s="1"/>
  <c r="C153" i="4"/>
  <c r="I153" i="4" s="1"/>
  <c r="D153" i="4"/>
  <c r="J153" i="4" s="1"/>
  <c r="C154" i="4"/>
  <c r="I154" i="4" s="1"/>
  <c r="D154" i="4"/>
  <c r="J154" i="4" s="1"/>
  <c r="C155" i="4"/>
  <c r="I155" i="4" s="1"/>
  <c r="D155" i="4"/>
  <c r="J155" i="4" s="1"/>
  <c r="C156" i="4"/>
  <c r="I156" i="4" s="1"/>
  <c r="D156" i="4"/>
  <c r="J156" i="4" s="1"/>
  <c r="C157" i="4"/>
  <c r="I157" i="4" s="1"/>
  <c r="D157" i="4"/>
  <c r="J157" i="4" s="1"/>
  <c r="C158" i="4"/>
  <c r="I158" i="4" s="1"/>
  <c r="D158" i="4"/>
  <c r="J158" i="4" s="1"/>
  <c r="C159" i="4"/>
  <c r="I159" i="4" s="1"/>
  <c r="D159" i="4"/>
  <c r="J159" i="4" s="1"/>
  <c r="C160" i="4"/>
  <c r="I160" i="4" s="1"/>
  <c r="D160" i="4"/>
  <c r="J160" i="4" s="1"/>
  <c r="C134" i="4"/>
  <c r="D134" i="4"/>
  <c r="J134" i="4" s="1"/>
  <c r="I162" i="4"/>
  <c r="J162" i="4"/>
  <c r="C163" i="4"/>
  <c r="I163" i="4" s="1"/>
  <c r="D163" i="4"/>
  <c r="J163" i="4" s="1"/>
  <c r="C164" i="4"/>
  <c r="I164" i="4" s="1"/>
  <c r="D164" i="4"/>
  <c r="J164" i="4" s="1"/>
  <c r="C165" i="4"/>
  <c r="I165" i="4" s="1"/>
  <c r="D165" i="4"/>
  <c r="J165" i="4" s="1"/>
  <c r="C166" i="4"/>
  <c r="I166" i="4" s="1"/>
  <c r="D166" i="4"/>
  <c r="J166" i="4" s="1"/>
  <c r="C167" i="4"/>
  <c r="I167" i="4" s="1"/>
  <c r="D167" i="4"/>
  <c r="J167" i="4" s="1"/>
  <c r="C168" i="4"/>
  <c r="I168" i="4" s="1"/>
  <c r="D168" i="4"/>
  <c r="J168" i="4" s="1"/>
  <c r="C169" i="4"/>
  <c r="I169" i="4" s="1"/>
  <c r="D169" i="4"/>
  <c r="J169" i="4" s="1"/>
  <c r="C170" i="4"/>
  <c r="I170" i="4" s="1"/>
  <c r="D170" i="4"/>
  <c r="J170" i="4" s="1"/>
  <c r="C171" i="4"/>
  <c r="I171" i="4" s="1"/>
  <c r="D171" i="4"/>
  <c r="J171" i="4" s="1"/>
  <c r="C172" i="4"/>
  <c r="I172" i="4" s="1"/>
  <c r="D172" i="4"/>
  <c r="J172" i="4" s="1"/>
  <c r="C173" i="4"/>
  <c r="I173" i="4" s="1"/>
  <c r="D173" i="4"/>
  <c r="J173" i="4" s="1"/>
  <c r="C174" i="4"/>
  <c r="I174" i="4" s="1"/>
  <c r="D174" i="4"/>
  <c r="J174" i="4" s="1"/>
  <c r="C175" i="4"/>
  <c r="I175" i="4" s="1"/>
  <c r="D175" i="4"/>
  <c r="J175" i="4" s="1"/>
  <c r="C176" i="4"/>
  <c r="I176" i="4" s="1"/>
  <c r="D176" i="4"/>
  <c r="J176" i="4" s="1"/>
  <c r="C177" i="4"/>
  <c r="I177" i="4" s="1"/>
  <c r="D177" i="4"/>
  <c r="J177" i="4" s="1"/>
  <c r="C178" i="4"/>
  <c r="I178" i="4" s="1"/>
  <c r="D178" i="4"/>
  <c r="J178" i="4" s="1"/>
  <c r="C179" i="4"/>
  <c r="I179" i="4" s="1"/>
  <c r="D179" i="4"/>
  <c r="J179" i="4" s="1"/>
  <c r="C180" i="4"/>
  <c r="I180" i="4" s="1"/>
  <c r="D180" i="4"/>
  <c r="J180" i="4" s="1"/>
  <c r="C181" i="4"/>
  <c r="I181" i="4" s="1"/>
  <c r="D181" i="4"/>
  <c r="J181" i="4" s="1"/>
  <c r="C182" i="4"/>
  <c r="I182" i="4" s="1"/>
  <c r="D182" i="4"/>
  <c r="J182" i="4" s="1"/>
  <c r="C183" i="4"/>
  <c r="I183" i="4" s="1"/>
  <c r="D183" i="4"/>
  <c r="J183" i="4" s="1"/>
  <c r="C184" i="4"/>
  <c r="I184" i="4" s="1"/>
  <c r="D184" i="4"/>
  <c r="J184" i="4" s="1"/>
  <c r="C185" i="4"/>
  <c r="I185" i="4" s="1"/>
  <c r="D185" i="4"/>
  <c r="J185" i="4" s="1"/>
  <c r="C186" i="4"/>
  <c r="I186" i="4" s="1"/>
  <c r="D186" i="4"/>
  <c r="J186" i="4" s="1"/>
  <c r="C187" i="4"/>
  <c r="I187" i="4" s="1"/>
  <c r="D187" i="4"/>
  <c r="J187" i="4" s="1"/>
  <c r="C188" i="4"/>
  <c r="I188" i="4" s="1"/>
  <c r="D188" i="4"/>
  <c r="J188" i="4" s="1"/>
  <c r="C189" i="4"/>
  <c r="I189" i="4" s="1"/>
  <c r="D189" i="4"/>
  <c r="J189" i="4" s="1"/>
  <c r="C190" i="4"/>
  <c r="I190" i="4" s="1"/>
  <c r="D190" i="4"/>
  <c r="J190" i="4" s="1"/>
  <c r="C191" i="4"/>
  <c r="I191" i="4" s="1"/>
  <c r="D191" i="4"/>
  <c r="J191" i="4" s="1"/>
  <c r="C192" i="4"/>
  <c r="I192" i="4" s="1"/>
  <c r="D192" i="4"/>
  <c r="J192" i="4" s="1"/>
  <c r="C193" i="4"/>
  <c r="I193" i="4" s="1"/>
  <c r="D193" i="4"/>
  <c r="J193" i="4" s="1"/>
  <c r="C194" i="4"/>
  <c r="I194" i="4" s="1"/>
  <c r="D194" i="4"/>
  <c r="J194" i="4" s="1"/>
  <c r="C195" i="4"/>
  <c r="I195" i="4" s="1"/>
  <c r="D195" i="4"/>
  <c r="J195" i="4" s="1"/>
  <c r="C196" i="4"/>
  <c r="I196" i="4" s="1"/>
  <c r="D196" i="4"/>
  <c r="J196" i="4" s="1"/>
  <c r="I198" i="4"/>
  <c r="J198" i="4"/>
  <c r="C199" i="4"/>
  <c r="I199" i="4" s="1"/>
  <c r="D199" i="4"/>
  <c r="J199" i="4" s="1"/>
  <c r="C200" i="4"/>
  <c r="I200" i="4" s="1"/>
  <c r="D200" i="4"/>
  <c r="J200" i="4" s="1"/>
  <c r="C201" i="4"/>
  <c r="I201" i="4" s="1"/>
  <c r="D201" i="4"/>
  <c r="J201" i="4" s="1"/>
  <c r="C202" i="4"/>
  <c r="I202" i="4" s="1"/>
  <c r="D202" i="4"/>
  <c r="J202" i="4" s="1"/>
  <c r="C203" i="4"/>
  <c r="I203" i="4" s="1"/>
  <c r="D203" i="4"/>
  <c r="J203" i="4" s="1"/>
  <c r="C204" i="4"/>
  <c r="I204" i="4" s="1"/>
  <c r="I205" i="4"/>
  <c r="J205" i="4"/>
  <c r="C206" i="4"/>
  <c r="I206" i="4" s="1"/>
  <c r="D206" i="4"/>
  <c r="J206" i="4" s="1"/>
  <c r="C207" i="4"/>
  <c r="I207" i="4" s="1"/>
  <c r="D207" i="4"/>
  <c r="J207" i="4" s="1"/>
  <c r="C208" i="4"/>
  <c r="I208" i="4" s="1"/>
  <c r="D208" i="4"/>
  <c r="J208" i="4" s="1"/>
  <c r="C209" i="4"/>
  <c r="I209" i="4" s="1"/>
  <c r="D209" i="4"/>
  <c r="J209" i="4" s="1"/>
  <c r="C210" i="4"/>
  <c r="I210" i="4" s="1"/>
  <c r="D210" i="4"/>
  <c r="J210" i="4" s="1"/>
  <c r="C211" i="4"/>
  <c r="I211" i="4" s="1"/>
  <c r="D211" i="4"/>
  <c r="J211" i="4" s="1"/>
  <c r="C212" i="4"/>
  <c r="I212" i="4" s="1"/>
  <c r="D212" i="4"/>
  <c r="J212" i="4" s="1"/>
  <c r="C213" i="4"/>
  <c r="I213" i="4" s="1"/>
  <c r="I214" i="4"/>
  <c r="J214" i="4"/>
  <c r="C215" i="4"/>
  <c r="I215" i="4" s="1"/>
  <c r="D215" i="4"/>
  <c r="J215" i="4" s="1"/>
  <c r="I217" i="4"/>
  <c r="J217" i="4"/>
  <c r="C218" i="4"/>
  <c r="I218" i="4" s="1"/>
  <c r="D218" i="4"/>
  <c r="J218" i="4" s="1"/>
  <c r="C219" i="4"/>
  <c r="I219" i="4" s="1"/>
  <c r="D219" i="4"/>
  <c r="J219" i="4" s="1"/>
  <c r="C220" i="4"/>
  <c r="I220" i="4" s="1"/>
  <c r="D220" i="4"/>
  <c r="J220" i="4" s="1"/>
  <c r="C221" i="4"/>
  <c r="I221" i="4" s="1"/>
  <c r="D221" i="4"/>
  <c r="J221" i="4" s="1"/>
  <c r="C222" i="4"/>
  <c r="I222" i="4" s="1"/>
  <c r="D222" i="4"/>
  <c r="J222" i="4" s="1"/>
  <c r="C223" i="4"/>
  <c r="I223" i="4" s="1"/>
  <c r="D223" i="4"/>
  <c r="J223" i="4" s="1"/>
  <c r="C224" i="4"/>
  <c r="I224" i="4" s="1"/>
  <c r="D224" i="4"/>
  <c r="J224" i="4" s="1"/>
  <c r="C225" i="4"/>
  <c r="I225" i="4" s="1"/>
  <c r="D225" i="4"/>
  <c r="J225" i="4" s="1"/>
  <c r="C226" i="4"/>
  <c r="I226" i="4" s="1"/>
  <c r="D226" i="4"/>
  <c r="J226" i="4" s="1"/>
  <c r="C227" i="4"/>
  <c r="I227" i="4" s="1"/>
  <c r="D227" i="4"/>
  <c r="J227" i="4" s="1"/>
  <c r="C228" i="4"/>
  <c r="I228" i="4" s="1"/>
  <c r="D228" i="4"/>
  <c r="J228" i="4" s="1"/>
  <c r="C229" i="4"/>
  <c r="I229" i="4" s="1"/>
  <c r="D229" i="4"/>
  <c r="J229" i="4" s="1"/>
  <c r="C230" i="4"/>
  <c r="I230" i="4" s="1"/>
  <c r="D230" i="4"/>
  <c r="J230" i="4" s="1"/>
  <c r="C67" i="4"/>
  <c r="I67" i="4" s="1"/>
  <c r="C68" i="4"/>
  <c r="I68" i="4" s="1"/>
  <c r="C69" i="4"/>
  <c r="I69" i="4" s="1"/>
  <c r="C70" i="4"/>
  <c r="I70" i="4" s="1"/>
  <c r="C71" i="4"/>
  <c r="I71" i="4" s="1"/>
  <c r="C72" i="4"/>
  <c r="I72" i="4" s="1"/>
  <c r="C73" i="4"/>
  <c r="I73" i="4" s="1"/>
  <c r="C74" i="4"/>
  <c r="I74" i="4" s="1"/>
  <c r="C75" i="4"/>
  <c r="I75" i="4" s="1"/>
  <c r="C76" i="4"/>
  <c r="I76" i="4" s="1"/>
  <c r="C77" i="4"/>
  <c r="I77" i="4" s="1"/>
  <c r="C78" i="4"/>
  <c r="I78" i="4" s="1"/>
  <c r="C79" i="4"/>
  <c r="I79" i="4" s="1"/>
  <c r="C80" i="4"/>
  <c r="I80" i="4" s="1"/>
  <c r="C81" i="4"/>
  <c r="I81" i="4" s="1"/>
  <c r="C82" i="4"/>
  <c r="I82" i="4" s="1"/>
  <c r="C83" i="4"/>
  <c r="I83" i="4" s="1"/>
  <c r="C84" i="4"/>
  <c r="I84" i="4" s="1"/>
  <c r="C85" i="4"/>
  <c r="I85" i="4" s="1"/>
  <c r="C86" i="4"/>
  <c r="I86" i="4" s="1"/>
  <c r="C87" i="4"/>
  <c r="I87" i="4" s="1"/>
  <c r="C88" i="4"/>
  <c r="I88" i="4" s="1"/>
  <c r="C89" i="4"/>
  <c r="I89" i="4" s="1"/>
  <c r="C90" i="4"/>
  <c r="I90" i="4" s="1"/>
  <c r="C91" i="4"/>
  <c r="I91" i="4" s="1"/>
  <c r="C92" i="4"/>
  <c r="I92" i="4" s="1"/>
  <c r="C93" i="4"/>
  <c r="C94" i="4"/>
  <c r="I94" i="4" s="1"/>
  <c r="C95" i="4"/>
  <c r="I95" i="4" s="1"/>
  <c r="C96" i="4"/>
  <c r="I96" i="4" s="1"/>
  <c r="C97" i="4"/>
  <c r="I97" i="4" s="1"/>
  <c r="C98" i="4"/>
  <c r="I98" i="4" s="1"/>
  <c r="C99" i="4"/>
  <c r="I99" i="4" s="1"/>
  <c r="C100" i="4"/>
  <c r="I100" i="4" s="1"/>
  <c r="C101" i="4"/>
  <c r="I101" i="4" s="1"/>
  <c r="C102" i="4"/>
  <c r="I102" i="4" s="1"/>
  <c r="C103" i="4"/>
  <c r="I103" i="4" s="1"/>
  <c r="C104" i="4"/>
  <c r="I104" i="4" s="1"/>
  <c r="C105" i="4"/>
  <c r="I105" i="4" s="1"/>
  <c r="C106" i="4"/>
  <c r="I106" i="4" s="1"/>
  <c r="C107" i="4"/>
  <c r="I107" i="4" s="1"/>
  <c r="C108" i="4"/>
  <c r="I108" i="4" s="1"/>
  <c r="C109" i="4"/>
  <c r="I109" i="4" s="1"/>
  <c r="C110" i="4"/>
  <c r="I110" i="4" s="1"/>
  <c r="C111" i="4"/>
  <c r="I111" i="4" s="1"/>
  <c r="C112" i="4"/>
  <c r="I112" i="4" s="1"/>
  <c r="C113" i="4"/>
  <c r="I113" i="4" s="1"/>
  <c r="C114" i="4"/>
  <c r="I114" i="4" s="1"/>
  <c r="C115" i="4"/>
  <c r="I115" i="4" s="1"/>
  <c r="C116" i="4"/>
  <c r="I116" i="4" s="1"/>
  <c r="C117" i="4"/>
  <c r="I117" i="4" s="1"/>
  <c r="C118" i="4"/>
  <c r="I118" i="4" s="1"/>
  <c r="C119" i="4"/>
  <c r="I119" i="4" s="1"/>
  <c r="C120" i="4"/>
  <c r="I120" i="4" s="1"/>
  <c r="C121" i="4"/>
  <c r="I121" i="4" s="1"/>
  <c r="C122" i="4"/>
  <c r="I122" i="4" s="1"/>
  <c r="C123" i="4"/>
  <c r="I123" i="4" s="1"/>
  <c r="C124" i="4"/>
  <c r="I124" i="4" s="1"/>
  <c r="C125" i="4"/>
  <c r="I125" i="4" s="1"/>
  <c r="C126" i="4"/>
  <c r="I126" i="4" s="1"/>
  <c r="C127" i="4"/>
  <c r="I127" i="4" s="1"/>
  <c r="C128" i="4"/>
  <c r="I128" i="4" s="1"/>
  <c r="C129" i="4"/>
  <c r="I129" i="4" s="1"/>
  <c r="C130" i="4"/>
  <c r="I130" i="4" s="1"/>
  <c r="C131" i="4"/>
  <c r="I131" i="4" s="1"/>
  <c r="D67" i="4"/>
  <c r="J67" i="4" s="1"/>
  <c r="D68" i="4"/>
  <c r="J68" i="4" s="1"/>
  <c r="D69" i="4"/>
  <c r="J69" i="4" s="1"/>
  <c r="D70" i="4"/>
  <c r="J70" i="4" s="1"/>
  <c r="D71" i="4"/>
  <c r="J71" i="4" s="1"/>
  <c r="D72" i="4"/>
  <c r="J72" i="4" s="1"/>
  <c r="D73" i="4"/>
  <c r="J73" i="4" s="1"/>
  <c r="D74" i="4"/>
  <c r="J74" i="4" s="1"/>
  <c r="D75" i="4"/>
  <c r="J75" i="4" s="1"/>
  <c r="D76" i="4"/>
  <c r="J76" i="4" s="1"/>
  <c r="D77" i="4"/>
  <c r="J77" i="4" s="1"/>
  <c r="D78" i="4"/>
  <c r="J78" i="4" s="1"/>
  <c r="D79" i="4"/>
  <c r="J79" i="4" s="1"/>
  <c r="D80" i="4"/>
  <c r="J80" i="4" s="1"/>
  <c r="D81" i="4"/>
  <c r="J81" i="4" s="1"/>
  <c r="D82" i="4"/>
  <c r="J82" i="4" s="1"/>
  <c r="D83" i="4"/>
  <c r="J83" i="4" s="1"/>
  <c r="D84" i="4"/>
  <c r="J84" i="4" s="1"/>
  <c r="D85" i="4"/>
  <c r="J85" i="4" s="1"/>
  <c r="D86" i="4"/>
  <c r="J86" i="4" s="1"/>
  <c r="D87" i="4"/>
  <c r="J87" i="4" s="1"/>
  <c r="D88" i="4"/>
  <c r="J88" i="4" s="1"/>
  <c r="D89" i="4"/>
  <c r="J89" i="4" s="1"/>
  <c r="D90" i="4"/>
  <c r="J90" i="4" s="1"/>
  <c r="D91" i="4"/>
  <c r="J91" i="4" s="1"/>
  <c r="D92" i="4"/>
  <c r="J92" i="4" s="1"/>
  <c r="D93" i="4"/>
  <c r="J93" i="4" s="1"/>
  <c r="D94" i="4"/>
  <c r="J94" i="4" s="1"/>
  <c r="D95" i="4"/>
  <c r="J95" i="4" s="1"/>
  <c r="D96" i="4"/>
  <c r="J96" i="4" s="1"/>
  <c r="D97" i="4"/>
  <c r="J97" i="4" s="1"/>
  <c r="D98" i="4"/>
  <c r="J98" i="4" s="1"/>
  <c r="D99" i="4"/>
  <c r="J99" i="4" s="1"/>
  <c r="D100" i="4"/>
  <c r="J100" i="4" s="1"/>
  <c r="D101" i="4"/>
  <c r="J101" i="4" s="1"/>
  <c r="D102" i="4"/>
  <c r="J102" i="4" s="1"/>
  <c r="D103" i="4"/>
  <c r="J103" i="4" s="1"/>
  <c r="D104" i="4"/>
  <c r="J104" i="4" s="1"/>
  <c r="D105" i="4"/>
  <c r="J105" i="4" s="1"/>
  <c r="D106" i="4"/>
  <c r="J106" i="4" s="1"/>
  <c r="D107" i="4"/>
  <c r="J107" i="4" s="1"/>
  <c r="D108" i="4"/>
  <c r="J108" i="4" s="1"/>
  <c r="D109" i="4"/>
  <c r="J109" i="4" s="1"/>
  <c r="D110" i="4"/>
  <c r="J110" i="4" s="1"/>
  <c r="D111" i="4"/>
  <c r="J111" i="4" s="1"/>
  <c r="D112" i="4"/>
  <c r="J112" i="4" s="1"/>
  <c r="D113" i="4"/>
  <c r="J113" i="4" s="1"/>
  <c r="D114" i="4"/>
  <c r="J114" i="4" s="1"/>
  <c r="D115" i="4"/>
  <c r="J115" i="4" s="1"/>
  <c r="D116" i="4"/>
  <c r="J116" i="4" s="1"/>
  <c r="D117" i="4"/>
  <c r="J117" i="4" s="1"/>
  <c r="D118" i="4"/>
  <c r="J118" i="4" s="1"/>
  <c r="D119" i="4"/>
  <c r="J119" i="4" s="1"/>
  <c r="D120" i="4"/>
  <c r="J120" i="4" s="1"/>
  <c r="D121" i="4"/>
  <c r="J121" i="4" s="1"/>
  <c r="D122" i="4"/>
  <c r="J122" i="4" s="1"/>
  <c r="D123" i="4"/>
  <c r="J123" i="4" s="1"/>
  <c r="D124" i="4"/>
  <c r="J124" i="4" s="1"/>
  <c r="D125" i="4"/>
  <c r="J125" i="4" s="1"/>
  <c r="D126" i="4"/>
  <c r="J126" i="4" s="1"/>
  <c r="D127" i="4"/>
  <c r="J127" i="4" s="1"/>
  <c r="D128" i="4"/>
  <c r="J128" i="4" s="1"/>
  <c r="D129" i="4"/>
  <c r="J129" i="4" s="1"/>
  <c r="D130" i="4"/>
  <c r="J130" i="4" s="1"/>
  <c r="D131" i="4"/>
  <c r="J131" i="4" s="1"/>
  <c r="I233" i="4"/>
  <c r="J233" i="4"/>
  <c r="I234" i="4"/>
  <c r="J234" i="4"/>
  <c r="I235" i="4"/>
  <c r="J235" i="4"/>
  <c r="C236" i="4"/>
  <c r="I236" i="4" s="1"/>
  <c r="D236" i="4"/>
  <c r="J236" i="4" s="1"/>
  <c r="C237" i="4"/>
  <c r="I237" i="4" s="1"/>
  <c r="D237" i="4"/>
  <c r="J237" i="4" s="1"/>
  <c r="I239" i="4"/>
  <c r="J239" i="4"/>
  <c r="C240" i="4"/>
  <c r="I240" i="4" s="1"/>
  <c r="D240" i="4"/>
  <c r="J240" i="4" s="1"/>
  <c r="C241" i="4"/>
  <c r="I241" i="4" s="1"/>
  <c r="D241" i="4"/>
  <c r="J241" i="4" s="1"/>
  <c r="C242" i="4"/>
  <c r="I242" i="4" s="1"/>
  <c r="D242" i="4"/>
  <c r="J242" i="4" s="1"/>
  <c r="I244" i="4"/>
  <c r="J244" i="4"/>
  <c r="C245" i="4"/>
  <c r="I245" i="4" s="1"/>
  <c r="D245" i="4"/>
  <c r="J245" i="4" s="1"/>
  <c r="I247" i="4"/>
  <c r="J247" i="4"/>
  <c r="C248" i="4"/>
  <c r="I248" i="4" s="1"/>
  <c r="D248" i="4"/>
  <c r="J248" i="4" s="1"/>
  <c r="C249" i="4"/>
  <c r="I249" i="4" s="1"/>
  <c r="D249" i="4"/>
  <c r="J249" i="4" s="1"/>
  <c r="C250" i="4"/>
  <c r="I250" i="4" s="1"/>
  <c r="D250" i="4"/>
  <c r="J250" i="4" s="1"/>
  <c r="C251" i="4"/>
  <c r="I251" i="4" s="1"/>
  <c r="D251" i="4"/>
  <c r="J251" i="4" s="1"/>
  <c r="C252" i="4"/>
  <c r="I252" i="4" s="1"/>
  <c r="D252" i="4"/>
  <c r="J252" i="4" s="1"/>
  <c r="C253" i="4"/>
  <c r="I253" i="4" s="1"/>
  <c r="D253" i="4"/>
  <c r="J253" i="4" s="1"/>
  <c r="I255" i="4"/>
  <c r="J255" i="4"/>
  <c r="C256" i="4"/>
  <c r="I256" i="4" s="1"/>
  <c r="D256" i="4"/>
  <c r="J256" i="4" s="1"/>
  <c r="C257" i="4"/>
  <c r="I257" i="4" s="1"/>
  <c r="D257" i="4"/>
  <c r="J257" i="4" s="1"/>
  <c r="C258" i="4"/>
  <c r="I258" i="4" s="1"/>
  <c r="I260" i="4"/>
  <c r="J260" i="4"/>
  <c r="I261" i="4"/>
  <c r="J261" i="4"/>
  <c r="C262" i="4"/>
  <c r="I262" i="4" s="1"/>
  <c r="D262" i="4"/>
  <c r="J262" i="4" s="1"/>
  <c r="D263" i="4"/>
  <c r="J263" i="4" s="1"/>
  <c r="I264" i="4"/>
  <c r="J264" i="4"/>
  <c r="C265" i="4"/>
  <c r="I265" i="4" s="1"/>
  <c r="D265" i="4"/>
  <c r="J265" i="4" s="1"/>
  <c r="C266" i="4"/>
  <c r="I266" i="4" s="1"/>
  <c r="D266" i="4"/>
  <c r="J266" i="4" s="1"/>
  <c r="D267" i="4"/>
  <c r="J267" i="4" s="1"/>
  <c r="I268" i="4"/>
  <c r="J268" i="4"/>
  <c r="C269" i="4"/>
  <c r="I269" i="4" s="1"/>
  <c r="D269" i="4"/>
  <c r="J269" i="4" s="1"/>
  <c r="C270" i="4"/>
  <c r="I270" i="4" s="1"/>
  <c r="D270" i="4"/>
  <c r="J270" i="4" s="1"/>
  <c r="C271" i="4"/>
  <c r="I271" i="4" s="1"/>
  <c r="D271" i="4"/>
  <c r="J271" i="4" s="1"/>
  <c r="C272" i="4"/>
  <c r="I272" i="4" s="1"/>
  <c r="D272" i="4"/>
  <c r="J272" i="4" s="1"/>
  <c r="I273" i="4"/>
  <c r="J273" i="4"/>
  <c r="C9" i="4"/>
  <c r="I9" i="4" s="1"/>
  <c r="C10" i="4"/>
  <c r="I10" i="4" s="1"/>
  <c r="C11" i="4"/>
  <c r="I11" i="4" s="1"/>
  <c r="C12" i="4"/>
  <c r="I12" i="4" s="1"/>
  <c r="C13" i="4"/>
  <c r="I13" i="4" s="1"/>
  <c r="C14" i="4"/>
  <c r="I14" i="4" s="1"/>
  <c r="C15" i="4"/>
  <c r="I15" i="4" s="1"/>
  <c r="C16" i="4"/>
  <c r="I16" i="4" s="1"/>
  <c r="C17" i="4"/>
  <c r="I17" i="4" s="1"/>
  <c r="C20" i="4"/>
  <c r="C21" i="4" s="1"/>
  <c r="C23" i="4"/>
  <c r="I23" i="4" s="1"/>
  <c r="C24" i="4"/>
  <c r="I24" i="4" s="1"/>
  <c r="C27" i="4"/>
  <c r="I27" i="4" s="1"/>
  <c r="C28" i="4"/>
  <c r="I28" i="4" s="1"/>
  <c r="C29" i="4"/>
  <c r="I29" i="4" s="1"/>
  <c r="C30" i="4"/>
  <c r="I30" i="4" s="1"/>
  <c r="C31" i="4"/>
  <c r="I31" i="4" s="1"/>
  <c r="C32" i="4"/>
  <c r="I32" i="4" s="1"/>
  <c r="C33" i="4"/>
  <c r="I33" i="4" s="1"/>
  <c r="C34" i="4"/>
  <c r="I34" i="4" s="1"/>
  <c r="C35" i="4"/>
  <c r="I35" i="4" s="1"/>
  <c r="C36" i="4"/>
  <c r="I36" i="4" s="1"/>
  <c r="C42" i="4"/>
  <c r="I42" i="4" s="1"/>
  <c r="C43" i="4"/>
  <c r="I43" i="4" s="1"/>
  <c r="C46" i="4"/>
  <c r="I46" i="4" s="1"/>
  <c r="C47" i="4"/>
  <c r="I47" i="4" s="1"/>
  <c r="C48" i="4"/>
  <c r="I48" i="4" s="1"/>
  <c r="C49" i="4"/>
  <c r="I49" i="4" s="1"/>
  <c r="C50" i="4"/>
  <c r="I50" i="4" s="1"/>
  <c r="C51" i="4"/>
  <c r="I51" i="4" s="1"/>
  <c r="C52" i="4"/>
  <c r="I52" i="4" s="1"/>
  <c r="C55" i="4"/>
  <c r="C56" i="4" s="1"/>
  <c r="C58" i="4"/>
  <c r="C59" i="4" s="1"/>
  <c r="I59" i="4" s="1"/>
  <c r="D9" i="4"/>
  <c r="J9" i="4" s="1"/>
  <c r="D10" i="4"/>
  <c r="J10" i="4" s="1"/>
  <c r="D11" i="4"/>
  <c r="J11" i="4" s="1"/>
  <c r="D12" i="4"/>
  <c r="J12" i="4" s="1"/>
  <c r="D13" i="4"/>
  <c r="D14" i="4"/>
  <c r="J14" i="4" s="1"/>
  <c r="D15" i="4"/>
  <c r="J15" i="4" s="1"/>
  <c r="D16" i="4"/>
  <c r="J16" i="4" s="1"/>
  <c r="D17" i="4"/>
  <c r="J17" i="4" s="1"/>
  <c r="D20" i="4"/>
  <c r="D21" i="4" s="1"/>
  <c r="D23" i="4"/>
  <c r="J23" i="4" s="1"/>
  <c r="D24" i="4"/>
  <c r="J24" i="4" s="1"/>
  <c r="D27" i="4"/>
  <c r="J27" i="4" s="1"/>
  <c r="D28" i="4"/>
  <c r="J28" i="4" s="1"/>
  <c r="D29" i="4"/>
  <c r="J29" i="4" s="1"/>
  <c r="D30" i="4"/>
  <c r="J30" i="4" s="1"/>
  <c r="D31" i="4"/>
  <c r="J31" i="4" s="1"/>
  <c r="D32" i="4"/>
  <c r="J32" i="4" s="1"/>
  <c r="D33" i="4"/>
  <c r="J33" i="4" s="1"/>
  <c r="D34" i="4"/>
  <c r="J34" i="4" s="1"/>
  <c r="D35" i="4"/>
  <c r="J35" i="4" s="1"/>
  <c r="D36" i="4"/>
  <c r="J36" i="4" s="1"/>
  <c r="D42" i="4"/>
  <c r="J42" i="4" s="1"/>
  <c r="D43" i="4"/>
  <c r="J43" i="4" s="1"/>
  <c r="D46" i="4"/>
  <c r="J46" i="4" s="1"/>
  <c r="D47" i="4"/>
  <c r="J47" i="4" s="1"/>
  <c r="D48" i="4"/>
  <c r="J48" i="4" s="1"/>
  <c r="D49" i="4"/>
  <c r="J49" i="4" s="1"/>
  <c r="D50" i="4"/>
  <c r="J50" i="4" s="1"/>
  <c r="D51" i="4"/>
  <c r="J51" i="4" s="1"/>
  <c r="D52" i="4"/>
  <c r="J52" i="4" s="1"/>
  <c r="D55" i="4"/>
  <c r="D56" i="4" s="1"/>
  <c r="D58" i="4"/>
  <c r="D59" i="4" s="1"/>
  <c r="J59" i="4" s="1"/>
  <c r="I275" i="4"/>
  <c r="J275" i="4"/>
  <c r="I276" i="4"/>
  <c r="J276" i="4"/>
  <c r="I277" i="4"/>
  <c r="J277" i="4"/>
  <c r="C278" i="4"/>
  <c r="I278" i="4" s="1"/>
  <c r="D278" i="4"/>
  <c r="J278" i="4" s="1"/>
  <c r="C279" i="4"/>
  <c r="I279" i="4" s="1"/>
  <c r="D279" i="4"/>
  <c r="J279" i="4" s="1"/>
  <c r="C280" i="4"/>
  <c r="I280" i="4" s="1"/>
  <c r="D280" i="4"/>
  <c r="J280" i="4" s="1"/>
  <c r="C281" i="4"/>
  <c r="I281" i="4" s="1"/>
  <c r="D281" i="4"/>
  <c r="J281" i="4" s="1"/>
  <c r="C282" i="4"/>
  <c r="I282" i="4" s="1"/>
  <c r="D282" i="4"/>
  <c r="J282" i="4" s="1"/>
  <c r="C283" i="4"/>
  <c r="I283" i="4" s="1"/>
  <c r="D283" i="4"/>
  <c r="J283" i="4" s="1"/>
  <c r="C284" i="4"/>
  <c r="I284" i="4" s="1"/>
  <c r="D284" i="4"/>
  <c r="J284" i="4" s="1"/>
  <c r="C285" i="4"/>
  <c r="I285" i="4" s="1"/>
  <c r="D285" i="4"/>
  <c r="J285" i="4" s="1"/>
  <c r="C286" i="4"/>
  <c r="I286" i="4" s="1"/>
  <c r="D286" i="4"/>
  <c r="J286" i="4" s="1"/>
  <c r="C287" i="4"/>
  <c r="I287" i="4" s="1"/>
  <c r="D287" i="4"/>
  <c r="J287" i="4" s="1"/>
  <c r="C288" i="4"/>
  <c r="I288" i="4" s="1"/>
  <c r="D288" i="4"/>
  <c r="J288" i="4" s="1"/>
  <c r="C289" i="4"/>
  <c r="I289" i="4" s="1"/>
  <c r="D289" i="4"/>
  <c r="J289" i="4" s="1"/>
  <c r="C290" i="4"/>
  <c r="I290" i="4" s="1"/>
  <c r="D290" i="4"/>
  <c r="J290" i="4" s="1"/>
  <c r="C291" i="4"/>
  <c r="I291" i="4" s="1"/>
  <c r="D291" i="4"/>
  <c r="J291" i="4" s="1"/>
  <c r="C292" i="4"/>
  <c r="I292" i="4" s="1"/>
  <c r="D292" i="4"/>
  <c r="J292" i="4" s="1"/>
  <c r="C293" i="4"/>
  <c r="I293" i="4" s="1"/>
  <c r="D293" i="4"/>
  <c r="J293" i="4" s="1"/>
  <c r="C294" i="4"/>
  <c r="I294" i="4" s="1"/>
  <c r="D294" i="4"/>
  <c r="J294" i="4" s="1"/>
  <c r="C295" i="4"/>
  <c r="I295" i="4" s="1"/>
  <c r="D295" i="4"/>
  <c r="J295" i="4" s="1"/>
  <c r="C296" i="4"/>
  <c r="I296" i="4" s="1"/>
  <c r="D296" i="4"/>
  <c r="J296" i="4" s="1"/>
  <c r="C297" i="4"/>
  <c r="I297" i="4" s="1"/>
  <c r="D297" i="4"/>
  <c r="J297" i="4" s="1"/>
  <c r="C298" i="4"/>
  <c r="I298" i="4" s="1"/>
  <c r="D298" i="4"/>
  <c r="J298" i="4" s="1"/>
  <c r="C299" i="4"/>
  <c r="I299" i="4" s="1"/>
  <c r="D299" i="4"/>
  <c r="J299" i="4" s="1"/>
  <c r="C300" i="4"/>
  <c r="I300" i="4" s="1"/>
  <c r="D300" i="4"/>
  <c r="J300" i="4" s="1"/>
  <c r="C301" i="4"/>
  <c r="I301" i="4" s="1"/>
  <c r="D301" i="4"/>
  <c r="J301" i="4" s="1"/>
  <c r="C302" i="4"/>
  <c r="I302" i="4" s="1"/>
  <c r="D302" i="4"/>
  <c r="J302" i="4" s="1"/>
  <c r="I303" i="4"/>
  <c r="J303" i="4"/>
  <c r="C304" i="4"/>
  <c r="I304" i="4" s="1"/>
  <c r="D304" i="4"/>
  <c r="J304" i="4" s="1"/>
  <c r="C305" i="4"/>
  <c r="I305" i="4" s="1"/>
  <c r="D305" i="4"/>
  <c r="J305" i="4" s="1"/>
  <c r="C306" i="4"/>
  <c r="I306" i="4" s="1"/>
  <c r="D306" i="4"/>
  <c r="J306" i="4" s="1"/>
  <c r="C307" i="4"/>
  <c r="I307" i="4" s="1"/>
  <c r="D307" i="4"/>
  <c r="J307" i="4" s="1"/>
  <c r="C308" i="4"/>
  <c r="I308" i="4" s="1"/>
  <c r="D308" i="4"/>
  <c r="J308" i="4" s="1"/>
  <c r="C309" i="4"/>
  <c r="I309" i="4" s="1"/>
  <c r="D309" i="4"/>
  <c r="J309" i="4" s="1"/>
  <c r="C310" i="4"/>
  <c r="I310" i="4" s="1"/>
  <c r="D310" i="4"/>
  <c r="J310" i="4" s="1"/>
  <c r="C311" i="4"/>
  <c r="I311" i="4" s="1"/>
  <c r="D311" i="4"/>
  <c r="J311" i="4" s="1"/>
  <c r="C312" i="4"/>
  <c r="I312" i="4" s="1"/>
  <c r="D312" i="4"/>
  <c r="J312" i="4" s="1"/>
  <c r="D313" i="4"/>
  <c r="J313" i="4" s="1"/>
  <c r="I314" i="4"/>
  <c r="J314" i="4"/>
  <c r="C315" i="4"/>
  <c r="I315" i="4" s="1"/>
  <c r="D315" i="4"/>
  <c r="J315" i="4" s="1"/>
  <c r="C316" i="4"/>
  <c r="I316" i="4" s="1"/>
  <c r="D316" i="4"/>
  <c r="J316" i="4" s="1"/>
  <c r="D317" i="4"/>
  <c r="J317" i="4" s="1"/>
  <c r="I318" i="4"/>
  <c r="J318" i="4"/>
  <c r="D319" i="4"/>
  <c r="J319" i="4" s="1"/>
  <c r="I320" i="4"/>
  <c r="J320" i="4"/>
  <c r="I322" i="4"/>
  <c r="J322" i="4"/>
  <c r="I323" i="4"/>
  <c r="J323" i="4"/>
  <c r="I325" i="4"/>
  <c r="J325" i="4"/>
  <c r="I326" i="4"/>
  <c r="J326" i="4"/>
  <c r="I327" i="4"/>
  <c r="J327" i="4"/>
  <c r="I328" i="4"/>
  <c r="J328" i="4"/>
  <c r="I329" i="4"/>
  <c r="J329" i="4"/>
  <c r="I330" i="4"/>
  <c r="J330" i="4"/>
  <c r="I331" i="4"/>
  <c r="J331" i="4"/>
  <c r="I332" i="4"/>
  <c r="J332" i="4"/>
  <c r="I333" i="4"/>
  <c r="J333" i="4"/>
  <c r="I334" i="4"/>
  <c r="J334" i="4"/>
  <c r="I335" i="4"/>
  <c r="J335" i="4"/>
  <c r="I336" i="4"/>
  <c r="J336" i="4"/>
  <c r="I337" i="4"/>
  <c r="J337" i="4"/>
  <c r="I338" i="4"/>
  <c r="J338" i="4"/>
  <c r="I339" i="4"/>
  <c r="J339" i="4"/>
  <c r="I340" i="4"/>
  <c r="J340" i="4"/>
  <c r="I341" i="4"/>
  <c r="J341" i="4"/>
  <c r="I342" i="4"/>
  <c r="J342" i="4"/>
  <c r="I343" i="4"/>
  <c r="J343" i="4"/>
  <c r="I344" i="4"/>
  <c r="J344" i="4"/>
  <c r="I345" i="4"/>
  <c r="J345" i="4"/>
  <c r="I346" i="4"/>
  <c r="J346" i="4"/>
  <c r="I347" i="4"/>
  <c r="J347" i="4"/>
  <c r="I348" i="4"/>
  <c r="J348" i="4"/>
  <c r="I349" i="4"/>
  <c r="J349" i="4"/>
  <c r="I350" i="4"/>
  <c r="J350" i="4"/>
  <c r="I351" i="4"/>
  <c r="J351" i="4"/>
  <c r="I352" i="4"/>
  <c r="J352" i="4"/>
  <c r="I353" i="4"/>
  <c r="J353" i="4"/>
  <c r="I354" i="4"/>
  <c r="J354" i="4"/>
  <c r="I355" i="4"/>
  <c r="J355" i="4"/>
  <c r="I356" i="4"/>
  <c r="J356" i="4"/>
  <c r="I357" i="4"/>
  <c r="J357" i="4"/>
  <c r="I358" i="4"/>
  <c r="J358" i="4"/>
  <c r="I359" i="4"/>
  <c r="J359" i="4"/>
  <c r="I360" i="4"/>
  <c r="J360" i="4"/>
  <c r="I361" i="4"/>
  <c r="J361" i="4"/>
  <c r="I362" i="4"/>
  <c r="J362" i="4"/>
  <c r="I363" i="4"/>
  <c r="J363" i="4"/>
  <c r="I364" i="4"/>
  <c r="J364" i="4"/>
  <c r="I365" i="4"/>
  <c r="J365" i="4"/>
  <c r="I366" i="4"/>
  <c r="J366" i="4"/>
  <c r="I367" i="4"/>
  <c r="J367" i="4"/>
  <c r="I368" i="4"/>
  <c r="J368" i="4"/>
  <c r="I369" i="4"/>
  <c r="J369" i="4"/>
  <c r="I370" i="4"/>
  <c r="J370" i="4"/>
  <c r="I371" i="4"/>
  <c r="J371" i="4"/>
  <c r="I372" i="4"/>
  <c r="J372" i="4"/>
  <c r="I373" i="4"/>
  <c r="J373" i="4"/>
  <c r="I374" i="4"/>
  <c r="J374" i="4"/>
  <c r="I375" i="4"/>
  <c r="J375" i="4"/>
  <c r="I376" i="4"/>
  <c r="J376" i="4"/>
  <c r="I377" i="4"/>
  <c r="J377" i="4"/>
  <c r="I378" i="4"/>
  <c r="J378" i="4"/>
  <c r="I379" i="4"/>
  <c r="J379" i="4"/>
  <c r="I380" i="4"/>
  <c r="J380" i="4"/>
  <c r="I381" i="4"/>
  <c r="J381" i="4"/>
  <c r="I382" i="4"/>
  <c r="J382" i="4"/>
  <c r="I383" i="4"/>
  <c r="J383" i="4"/>
  <c r="I384" i="4"/>
  <c r="J384" i="4"/>
  <c r="I385" i="4"/>
  <c r="J385" i="4"/>
  <c r="I386" i="4"/>
  <c r="J386" i="4"/>
  <c r="I387" i="4"/>
  <c r="J387" i="4"/>
  <c r="I388" i="4"/>
  <c r="J388" i="4"/>
  <c r="I389" i="4"/>
  <c r="J389" i="4"/>
  <c r="I390" i="4"/>
  <c r="J390" i="4"/>
  <c r="I391" i="4"/>
  <c r="J391" i="4"/>
  <c r="I392" i="4"/>
  <c r="J392" i="4"/>
  <c r="I393" i="4"/>
  <c r="J393" i="4"/>
  <c r="I394" i="4"/>
  <c r="J394" i="4"/>
  <c r="I395" i="4"/>
  <c r="J395" i="4"/>
  <c r="I396" i="4"/>
  <c r="J396" i="4"/>
  <c r="I397" i="4"/>
  <c r="J397" i="4"/>
  <c r="I398" i="4"/>
  <c r="J398" i="4"/>
  <c r="I399" i="4"/>
  <c r="J399" i="4"/>
  <c r="I400" i="4"/>
  <c r="J400" i="4"/>
  <c r="I401" i="4"/>
  <c r="J401" i="4"/>
  <c r="I402" i="4"/>
  <c r="J402" i="4"/>
  <c r="I403" i="4"/>
  <c r="J403" i="4"/>
  <c r="I404" i="4"/>
  <c r="J404" i="4"/>
  <c r="I405" i="4"/>
  <c r="J405" i="4"/>
  <c r="I406" i="4"/>
  <c r="J406" i="4"/>
  <c r="I407" i="4"/>
  <c r="J407" i="4"/>
  <c r="I408" i="4"/>
  <c r="J408" i="4"/>
  <c r="B141" i="4"/>
  <c r="B142" i="4"/>
  <c r="B143" i="4"/>
  <c r="B144" i="4"/>
  <c r="B145" i="4"/>
  <c r="B146" i="4"/>
  <c r="B147" i="4"/>
  <c r="B148" i="4"/>
  <c r="B149" i="4"/>
  <c r="B150" i="4"/>
  <c r="B151" i="4"/>
  <c r="B152" i="4"/>
  <c r="B153" i="4"/>
  <c r="B154" i="4"/>
  <c r="B155" i="4"/>
  <c r="B156" i="4"/>
  <c r="B157" i="4"/>
  <c r="B158" i="4"/>
  <c r="B159" i="4"/>
  <c r="B160" i="4"/>
  <c r="H9" i="4"/>
  <c r="G54" i="26"/>
  <c r="G55" i="26"/>
  <c r="D55" i="26" s="1"/>
  <c r="G7" i="26"/>
  <c r="G8" i="26"/>
  <c r="G9" i="26"/>
  <c r="G10" i="26"/>
  <c r="D10" i="26" s="1"/>
  <c r="G13" i="26"/>
  <c r="G14" i="26"/>
  <c r="G15" i="26"/>
  <c r="G16" i="26"/>
  <c r="D16" i="26" s="1"/>
  <c r="G17" i="26"/>
  <c r="D17" i="26" s="1"/>
  <c r="G18" i="26"/>
  <c r="D18" i="26" s="1"/>
  <c r="G22" i="26"/>
  <c r="D22" i="26" s="1"/>
  <c r="G23" i="26"/>
  <c r="G24" i="26"/>
  <c r="G25" i="26"/>
  <c r="D25" i="26" s="1"/>
  <c r="G26" i="26"/>
  <c r="G27" i="26"/>
  <c r="G28" i="26"/>
  <c r="G29" i="26"/>
  <c r="G30" i="26"/>
  <c r="G31" i="26"/>
  <c r="D31" i="26" s="1"/>
  <c r="G32" i="26"/>
  <c r="G33" i="26"/>
  <c r="G34" i="26"/>
  <c r="G37" i="26"/>
  <c r="D37" i="26" s="1"/>
  <c r="G38" i="26"/>
  <c r="D38" i="26" s="1"/>
  <c r="G41" i="26"/>
  <c r="D41" i="26" s="1"/>
  <c r="G42" i="26"/>
  <c r="G43" i="26"/>
  <c r="G46" i="26"/>
  <c r="D46" i="26" s="1"/>
  <c r="D47" i="26" s="1"/>
  <c r="F54" i="26"/>
  <c r="C54" i="26" s="1"/>
  <c r="F55" i="26"/>
  <c r="F46" i="26"/>
  <c r="F41" i="26"/>
  <c r="F42" i="26"/>
  <c r="C42" i="26" s="1"/>
  <c r="F43" i="26"/>
  <c r="C43" i="26" s="1"/>
  <c r="F37" i="26"/>
  <c r="F38" i="26"/>
  <c r="F22" i="26"/>
  <c r="F23" i="26"/>
  <c r="C23" i="26" s="1"/>
  <c r="F24" i="26"/>
  <c r="F25" i="26"/>
  <c r="F26" i="26"/>
  <c r="C26" i="26" s="1"/>
  <c r="F27" i="26"/>
  <c r="C27" i="26" s="1"/>
  <c r="F28" i="26"/>
  <c r="F29" i="26"/>
  <c r="C29" i="26" s="1"/>
  <c r="F30" i="26"/>
  <c r="C30" i="26" s="1"/>
  <c r="F31" i="26"/>
  <c r="F32" i="26"/>
  <c r="F33" i="26"/>
  <c r="C33" i="26" s="1"/>
  <c r="F34" i="26"/>
  <c r="C34" i="26" s="1"/>
  <c r="F13" i="26"/>
  <c r="F14" i="26"/>
  <c r="F15" i="26"/>
  <c r="C15" i="26" s="1"/>
  <c r="F16" i="26"/>
  <c r="F17" i="26"/>
  <c r="F18" i="26"/>
  <c r="F7" i="26"/>
  <c r="C7" i="26" s="1"/>
  <c r="F8" i="26"/>
  <c r="C8" i="26" s="1"/>
  <c r="F9" i="26"/>
  <c r="F10" i="26"/>
  <c r="C10" i="26" s="1"/>
  <c r="I271" i="23"/>
  <c r="H8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H45" i="4"/>
  <c r="H46" i="4"/>
  <c r="H47" i="4"/>
  <c r="H48" i="4"/>
  <c r="H49" i="4"/>
  <c r="H50" i="4"/>
  <c r="H51" i="4"/>
  <c r="H52" i="4"/>
  <c r="H53" i="4"/>
  <c r="H54" i="4"/>
  <c r="H55" i="4"/>
  <c r="H56" i="4"/>
  <c r="H57" i="4"/>
  <c r="H58" i="4"/>
  <c r="H59" i="4"/>
  <c r="H63" i="4"/>
  <c r="H64" i="4"/>
  <c r="H65" i="4"/>
  <c r="H66" i="4"/>
  <c r="H67" i="4"/>
  <c r="H68" i="4"/>
  <c r="H69" i="4"/>
  <c r="H70" i="4"/>
  <c r="H71" i="4"/>
  <c r="H72" i="4"/>
  <c r="H73" i="4"/>
  <c r="H74" i="4"/>
  <c r="H75" i="4"/>
  <c r="H76" i="4"/>
  <c r="H77" i="4"/>
  <c r="H78" i="4"/>
  <c r="H79" i="4"/>
  <c r="H80" i="4"/>
  <c r="H81" i="4"/>
  <c r="H82" i="4"/>
  <c r="H83" i="4"/>
  <c r="H84" i="4"/>
  <c r="H85" i="4"/>
  <c r="H86" i="4"/>
  <c r="H87" i="4"/>
  <c r="H88" i="4"/>
  <c r="H89" i="4"/>
  <c r="H90" i="4"/>
  <c r="H91" i="4"/>
  <c r="H92" i="4"/>
  <c r="H93" i="4"/>
  <c r="H94" i="4"/>
  <c r="H95" i="4"/>
  <c r="H96" i="4"/>
  <c r="H97" i="4"/>
  <c r="H98" i="4"/>
  <c r="H99" i="4"/>
  <c r="H100" i="4"/>
  <c r="H101" i="4"/>
  <c r="H102" i="4"/>
  <c r="H103" i="4"/>
  <c r="H104" i="4"/>
  <c r="H105" i="4"/>
  <c r="H106" i="4"/>
  <c r="H107" i="4"/>
  <c r="H108" i="4"/>
  <c r="H109" i="4"/>
  <c r="H110" i="4"/>
  <c r="H111" i="4"/>
  <c r="H112" i="4"/>
  <c r="H113" i="4"/>
  <c r="H114" i="4"/>
  <c r="H115" i="4"/>
  <c r="H116" i="4"/>
  <c r="H117" i="4"/>
  <c r="H118" i="4"/>
  <c r="H119" i="4"/>
  <c r="H120" i="4"/>
  <c r="H121" i="4"/>
  <c r="H122" i="4"/>
  <c r="H123" i="4"/>
  <c r="H124" i="4"/>
  <c r="H125" i="4"/>
  <c r="H126" i="4"/>
  <c r="H127" i="4"/>
  <c r="H128" i="4"/>
  <c r="H129" i="4"/>
  <c r="H130" i="4"/>
  <c r="H131" i="4"/>
  <c r="H132" i="4"/>
  <c r="H133" i="4"/>
  <c r="H134" i="4"/>
  <c r="H135" i="4"/>
  <c r="H136" i="4"/>
  <c r="H137" i="4"/>
  <c r="H138" i="4"/>
  <c r="H139" i="4"/>
  <c r="H140" i="4"/>
  <c r="H141" i="4"/>
  <c r="H142" i="4"/>
  <c r="H143" i="4"/>
  <c r="H144" i="4"/>
  <c r="H145" i="4"/>
  <c r="H146" i="4"/>
  <c r="H147" i="4"/>
  <c r="H148" i="4"/>
  <c r="H149" i="4"/>
  <c r="H150" i="4"/>
  <c r="H151" i="4"/>
  <c r="H152" i="4"/>
  <c r="H153" i="4"/>
  <c r="H154" i="4"/>
  <c r="H155" i="4"/>
  <c r="H156" i="4"/>
  <c r="H157" i="4"/>
  <c r="H158" i="4"/>
  <c r="H159" i="4"/>
  <c r="H160" i="4"/>
  <c r="H161" i="4"/>
  <c r="H162" i="4"/>
  <c r="H163" i="4"/>
  <c r="H164" i="4"/>
  <c r="H165" i="4"/>
  <c r="H166" i="4"/>
  <c r="H167" i="4"/>
  <c r="H168" i="4"/>
  <c r="H169" i="4"/>
  <c r="H170" i="4"/>
  <c r="H171" i="4"/>
  <c r="H172" i="4"/>
  <c r="H173" i="4"/>
  <c r="H174" i="4"/>
  <c r="H175" i="4"/>
  <c r="H176" i="4"/>
  <c r="H177" i="4"/>
  <c r="H178" i="4"/>
  <c r="H179" i="4"/>
  <c r="H180" i="4"/>
  <c r="H181" i="4"/>
  <c r="H182" i="4"/>
  <c r="H183" i="4"/>
  <c r="H184" i="4"/>
  <c r="H185" i="4"/>
  <c r="H186" i="4"/>
  <c r="H187" i="4"/>
  <c r="H188" i="4"/>
  <c r="H189" i="4"/>
  <c r="H190" i="4"/>
  <c r="H191" i="4"/>
  <c r="H192" i="4"/>
  <c r="H193" i="4"/>
  <c r="H194" i="4"/>
  <c r="H195" i="4"/>
  <c r="H196" i="4"/>
  <c r="H197" i="4"/>
  <c r="H198" i="4"/>
  <c r="H199" i="4"/>
  <c r="H200" i="4"/>
  <c r="H201" i="4"/>
  <c r="H202" i="4"/>
  <c r="H203" i="4"/>
  <c r="H204" i="4"/>
  <c r="H205" i="4"/>
  <c r="H206" i="4"/>
  <c r="H207" i="4"/>
  <c r="H208" i="4"/>
  <c r="H209" i="4"/>
  <c r="H210" i="4"/>
  <c r="H211" i="4"/>
  <c r="H212" i="4"/>
  <c r="H213" i="4"/>
  <c r="H214" i="4"/>
  <c r="H215" i="4"/>
  <c r="H216" i="4"/>
  <c r="H217" i="4"/>
  <c r="H218" i="4"/>
  <c r="H219" i="4"/>
  <c r="H220" i="4"/>
  <c r="H221" i="4"/>
  <c r="H222" i="4"/>
  <c r="H223" i="4"/>
  <c r="H224" i="4"/>
  <c r="H225" i="4"/>
  <c r="H226" i="4"/>
  <c r="H227" i="4"/>
  <c r="H228" i="4"/>
  <c r="H229" i="4"/>
  <c r="H230" i="4"/>
  <c r="H231" i="4"/>
  <c r="H232" i="4"/>
  <c r="H233" i="4"/>
  <c r="H234" i="4"/>
  <c r="H235" i="4"/>
  <c r="H236" i="4"/>
  <c r="H237" i="4"/>
  <c r="H238" i="4"/>
  <c r="H239" i="4"/>
  <c r="H240" i="4"/>
  <c r="H241" i="4"/>
  <c r="H242" i="4"/>
  <c r="H243" i="4"/>
  <c r="H244" i="4"/>
  <c r="H245" i="4"/>
  <c r="H246" i="4"/>
  <c r="H247" i="4"/>
  <c r="H248" i="4"/>
  <c r="H249" i="4"/>
  <c r="H250" i="4"/>
  <c r="H251" i="4"/>
  <c r="H252" i="4"/>
  <c r="H253" i="4"/>
  <c r="H254" i="4"/>
  <c r="H255" i="4"/>
  <c r="H256" i="4"/>
  <c r="H257" i="4"/>
  <c r="H258" i="4"/>
  <c r="H259" i="4"/>
  <c r="H260" i="4"/>
  <c r="H261" i="4"/>
  <c r="H262" i="4"/>
  <c r="H263" i="4"/>
  <c r="H264" i="4"/>
  <c r="H265" i="4"/>
  <c r="H266" i="4"/>
  <c r="H267" i="4"/>
  <c r="H268" i="4"/>
  <c r="H269" i="4"/>
  <c r="H270" i="4"/>
  <c r="H271" i="4"/>
  <c r="H272" i="4"/>
  <c r="H273" i="4"/>
  <c r="H275" i="4"/>
  <c r="H276" i="4"/>
  <c r="H277" i="4"/>
  <c r="H278" i="4"/>
  <c r="H279" i="4"/>
  <c r="H280" i="4"/>
  <c r="H281" i="4"/>
  <c r="H282" i="4"/>
  <c r="H283" i="4"/>
  <c r="H284" i="4"/>
  <c r="H285" i="4"/>
  <c r="H286" i="4"/>
  <c r="H287" i="4"/>
  <c r="H288" i="4"/>
  <c r="H289" i="4"/>
  <c r="H290" i="4"/>
  <c r="H291" i="4"/>
  <c r="H292" i="4"/>
  <c r="H293" i="4"/>
  <c r="H294" i="4"/>
  <c r="H295" i="4"/>
  <c r="H296" i="4"/>
  <c r="H297" i="4"/>
  <c r="H298" i="4"/>
  <c r="H299" i="4"/>
  <c r="H300" i="4"/>
  <c r="H301" i="4"/>
  <c r="H302" i="4"/>
  <c r="H303" i="4"/>
  <c r="H304" i="4"/>
  <c r="H305" i="4"/>
  <c r="H306" i="4"/>
  <c r="H307" i="4"/>
  <c r="H308" i="4"/>
  <c r="H309" i="4"/>
  <c r="H310" i="4"/>
  <c r="H311" i="4"/>
  <c r="H312" i="4"/>
  <c r="H313" i="4"/>
  <c r="H314" i="4"/>
  <c r="H315" i="4"/>
  <c r="H316" i="4"/>
  <c r="H317" i="4"/>
  <c r="H318" i="4"/>
  <c r="H319" i="4"/>
  <c r="I19" i="4"/>
  <c r="I22" i="4"/>
  <c r="I26" i="4"/>
  <c r="I39" i="4"/>
  <c r="I40" i="4"/>
  <c r="I41" i="4"/>
  <c r="I45" i="4"/>
  <c r="I54" i="4"/>
  <c r="I57" i="4"/>
  <c r="I63" i="4"/>
  <c r="I64" i="4"/>
  <c r="I65" i="4"/>
  <c r="I66" i="4"/>
  <c r="I93" i="4"/>
  <c r="I133" i="4"/>
  <c r="J13" i="4"/>
  <c r="J19" i="4"/>
  <c r="J22" i="4"/>
  <c r="J26" i="4"/>
  <c r="J39" i="4"/>
  <c r="J40" i="4"/>
  <c r="J41" i="4"/>
  <c r="J45" i="4"/>
  <c r="J54" i="4"/>
  <c r="J57" i="4"/>
  <c r="J63" i="4"/>
  <c r="J64" i="4"/>
  <c r="J65" i="4"/>
  <c r="J66" i="4"/>
  <c r="J133" i="4"/>
  <c r="B9" i="4"/>
  <c r="B10" i="4"/>
  <c r="B11" i="4"/>
  <c r="B12" i="4"/>
  <c r="B13" i="4"/>
  <c r="B14" i="4"/>
  <c r="B15" i="4"/>
  <c r="B16" i="4"/>
  <c r="B17" i="4"/>
  <c r="B20" i="4"/>
  <c r="B21" i="4" s="1"/>
  <c r="B23" i="4"/>
  <c r="B24" i="4"/>
  <c r="B27" i="4"/>
  <c r="B28" i="4"/>
  <c r="B29" i="4"/>
  <c r="B30" i="4"/>
  <c r="B31" i="4"/>
  <c r="B32" i="4"/>
  <c r="B33" i="4"/>
  <c r="B34" i="4"/>
  <c r="B35" i="4"/>
  <c r="B36" i="4"/>
  <c r="B42" i="4"/>
  <c r="B43" i="4"/>
  <c r="B46" i="4"/>
  <c r="B47" i="4"/>
  <c r="B48" i="4"/>
  <c r="B49" i="4"/>
  <c r="B50" i="4"/>
  <c r="B51" i="4"/>
  <c r="B52" i="4"/>
  <c r="B55" i="4"/>
  <c r="B56" i="4" s="1"/>
  <c r="B58" i="4"/>
  <c r="B59" i="4" s="1"/>
  <c r="B67" i="4"/>
  <c r="B68" i="4"/>
  <c r="B69" i="4"/>
  <c r="B70" i="4"/>
  <c r="B71" i="4"/>
  <c r="B72" i="4"/>
  <c r="B73" i="4"/>
  <c r="B74" i="4"/>
  <c r="B75" i="4"/>
  <c r="B76" i="4"/>
  <c r="B77" i="4"/>
  <c r="B78" i="4"/>
  <c r="B79" i="4"/>
  <c r="B80" i="4"/>
  <c r="B81" i="4"/>
  <c r="B82" i="4"/>
  <c r="B83" i="4"/>
  <c r="B84" i="4"/>
  <c r="B85" i="4"/>
  <c r="B86" i="4"/>
  <c r="B87" i="4"/>
  <c r="B88" i="4"/>
  <c r="B89" i="4"/>
  <c r="B90" i="4"/>
  <c r="B91" i="4"/>
  <c r="B92" i="4"/>
  <c r="B93" i="4"/>
  <c r="B94" i="4"/>
  <c r="B95" i="4"/>
  <c r="B96" i="4"/>
  <c r="B97" i="4"/>
  <c r="B98" i="4"/>
  <c r="B99" i="4"/>
  <c r="B100" i="4"/>
  <c r="B101" i="4"/>
  <c r="B102" i="4"/>
  <c r="B103" i="4"/>
  <c r="B104" i="4"/>
  <c r="B105" i="4"/>
  <c r="B106" i="4"/>
  <c r="B107" i="4"/>
  <c r="B108" i="4"/>
  <c r="B109" i="4"/>
  <c r="B110" i="4"/>
  <c r="B111" i="4"/>
  <c r="B112" i="4"/>
  <c r="B113" i="4"/>
  <c r="B114" i="4"/>
  <c r="B115" i="4"/>
  <c r="B116" i="4"/>
  <c r="B117" i="4"/>
  <c r="B118" i="4"/>
  <c r="B119" i="4"/>
  <c r="B120" i="4"/>
  <c r="B121" i="4"/>
  <c r="B122" i="4"/>
  <c r="B123" i="4"/>
  <c r="B124" i="4"/>
  <c r="B125" i="4"/>
  <c r="B126" i="4"/>
  <c r="B127" i="4"/>
  <c r="B128" i="4"/>
  <c r="B129" i="4"/>
  <c r="B130" i="4"/>
  <c r="B131" i="4"/>
  <c r="B134" i="4"/>
  <c r="B135" i="4"/>
  <c r="B136" i="4"/>
  <c r="B137" i="4"/>
  <c r="B138" i="4"/>
  <c r="B139" i="4"/>
  <c r="B140" i="4"/>
  <c r="B163" i="4"/>
  <c r="B164" i="4"/>
  <c r="B165" i="4"/>
  <c r="B166" i="4"/>
  <c r="B167" i="4"/>
  <c r="B168" i="4"/>
  <c r="B169" i="4"/>
  <c r="B170" i="4"/>
  <c r="B171" i="4"/>
  <c r="B172" i="4"/>
  <c r="B173" i="4"/>
  <c r="B174" i="4"/>
  <c r="B175" i="4"/>
  <c r="B176" i="4"/>
  <c r="B177" i="4"/>
  <c r="B178" i="4"/>
  <c r="B179" i="4"/>
  <c r="B180" i="4"/>
  <c r="B181" i="4"/>
  <c r="B182" i="4"/>
  <c r="B183" i="4"/>
  <c r="B184" i="4"/>
  <c r="B185" i="4"/>
  <c r="B186" i="4"/>
  <c r="B187" i="4"/>
  <c r="B188" i="4"/>
  <c r="B189" i="4"/>
  <c r="B190" i="4"/>
  <c r="B191" i="4"/>
  <c r="B192" i="4"/>
  <c r="B193" i="4"/>
  <c r="B194" i="4"/>
  <c r="B195" i="4"/>
  <c r="B196" i="4"/>
  <c r="B199" i="4"/>
  <c r="B200" i="4"/>
  <c r="B201" i="4"/>
  <c r="B202" i="4"/>
  <c r="B203" i="4"/>
  <c r="B206" i="4"/>
  <c r="B207" i="4"/>
  <c r="B208" i="4"/>
  <c r="B209" i="4"/>
  <c r="B210" i="4"/>
  <c r="B211" i="4"/>
  <c r="B212" i="4"/>
  <c r="B215" i="4"/>
  <c r="B216" i="4" s="1"/>
  <c r="B218" i="4"/>
  <c r="B219" i="4"/>
  <c r="B220" i="4"/>
  <c r="B221" i="4"/>
  <c r="B222" i="4"/>
  <c r="B223" i="4"/>
  <c r="B224" i="4"/>
  <c r="B225" i="4"/>
  <c r="B226" i="4"/>
  <c r="B227" i="4"/>
  <c r="B228" i="4"/>
  <c r="B229" i="4"/>
  <c r="B230" i="4"/>
  <c r="B236" i="4"/>
  <c r="B237" i="4"/>
  <c r="B240" i="4"/>
  <c r="B241" i="4"/>
  <c r="B242" i="4"/>
  <c r="B245" i="4"/>
  <c r="B246" i="4" s="1"/>
  <c r="B248" i="4"/>
  <c r="B249" i="4"/>
  <c r="B250" i="4"/>
  <c r="B251" i="4"/>
  <c r="B252" i="4"/>
  <c r="B253" i="4"/>
  <c r="B256" i="4"/>
  <c r="B257" i="4"/>
  <c r="B262" i="4"/>
  <c r="B263" i="4" s="1"/>
  <c r="B265" i="4"/>
  <c r="B266" i="4"/>
  <c r="B269" i="4"/>
  <c r="B270" i="4"/>
  <c r="B271" i="4"/>
  <c r="B278" i="4"/>
  <c r="B279" i="4"/>
  <c r="B280" i="4"/>
  <c r="B281" i="4"/>
  <c r="B282" i="4"/>
  <c r="B283" i="4"/>
  <c r="B284" i="4"/>
  <c r="B285" i="4"/>
  <c r="B286" i="4"/>
  <c r="B287" i="4"/>
  <c r="B288" i="4"/>
  <c r="B289" i="4"/>
  <c r="B290" i="4"/>
  <c r="B291" i="4"/>
  <c r="B292" i="4"/>
  <c r="B293" i="4"/>
  <c r="B294" i="4"/>
  <c r="B295" i="4"/>
  <c r="B296" i="4"/>
  <c r="B297" i="4"/>
  <c r="B298" i="4"/>
  <c r="B299" i="4"/>
  <c r="B300" i="4"/>
  <c r="B301" i="4"/>
  <c r="B304" i="4"/>
  <c r="B305" i="4"/>
  <c r="B306" i="4"/>
  <c r="B307" i="4"/>
  <c r="B308" i="4"/>
  <c r="B309" i="4"/>
  <c r="B310" i="4"/>
  <c r="B311" i="4"/>
  <c r="B312" i="4"/>
  <c r="B315" i="4"/>
  <c r="B316" i="4"/>
  <c r="H51" i="26"/>
  <c r="D51" i="26"/>
  <c r="C51" i="26"/>
  <c r="G19" i="26"/>
  <c r="D19" i="26" s="1"/>
  <c r="F19" i="26"/>
  <c r="H65" i="26"/>
  <c r="H64" i="26"/>
  <c r="H63" i="26"/>
  <c r="H62" i="26"/>
  <c r="H61" i="26"/>
  <c r="I218" i="23"/>
  <c r="I206" i="23"/>
  <c r="I199" i="23"/>
  <c r="I162" i="23"/>
  <c r="I157" i="23"/>
  <c r="I156" i="23"/>
  <c r="I155" i="23"/>
  <c r="I154" i="23"/>
  <c r="I153" i="23"/>
  <c r="I152" i="23"/>
  <c r="I151" i="23"/>
  <c r="I150" i="23"/>
  <c r="I149" i="23"/>
  <c r="I148" i="23"/>
  <c r="I147" i="23"/>
  <c r="I146" i="23"/>
  <c r="I145" i="23"/>
  <c r="I144" i="23"/>
  <c r="I143" i="23"/>
  <c r="I142" i="23"/>
  <c r="I141" i="23"/>
  <c r="I140" i="23"/>
  <c r="I139" i="23"/>
  <c r="I138" i="23"/>
  <c r="I137" i="23"/>
  <c r="I136" i="23"/>
  <c r="I135" i="23"/>
  <c r="I134" i="23"/>
  <c r="I133" i="23"/>
  <c r="I129" i="23"/>
  <c r="I128" i="23"/>
  <c r="I127" i="23"/>
  <c r="I126" i="23"/>
  <c r="I125" i="23"/>
  <c r="I124" i="23"/>
  <c r="I123" i="23"/>
  <c r="I122" i="23"/>
  <c r="I121" i="23"/>
  <c r="I120" i="23"/>
  <c r="I119" i="23"/>
  <c r="I118" i="23"/>
  <c r="I117" i="23"/>
  <c r="I116" i="23"/>
  <c r="I115" i="23"/>
  <c r="I114" i="23"/>
  <c r="I113" i="23"/>
  <c r="I112" i="23"/>
  <c r="I111" i="23"/>
  <c r="I110" i="23"/>
  <c r="I109" i="23"/>
  <c r="I108" i="23"/>
  <c r="I107" i="23"/>
  <c r="I106" i="23"/>
  <c r="I105" i="23"/>
  <c r="I104" i="23"/>
  <c r="I103" i="23"/>
  <c r="I102" i="23"/>
  <c r="I101" i="23"/>
  <c r="I100" i="23"/>
  <c r="I99" i="23"/>
  <c r="I98" i="23"/>
  <c r="I97" i="23"/>
  <c r="I96" i="23"/>
  <c r="I95" i="23"/>
  <c r="I94" i="23"/>
  <c r="I93" i="23"/>
  <c r="I92" i="23"/>
  <c r="I91" i="23"/>
  <c r="I90" i="23"/>
  <c r="I89" i="23"/>
  <c r="I88" i="23"/>
  <c r="I87" i="23"/>
  <c r="I86" i="23"/>
  <c r="I85" i="23"/>
  <c r="I84" i="23"/>
  <c r="I83" i="23"/>
  <c r="I82" i="23"/>
  <c r="I81" i="23"/>
  <c r="I80" i="23"/>
  <c r="I79" i="23"/>
  <c r="I78" i="23"/>
  <c r="I77" i="23"/>
  <c r="I76" i="23"/>
  <c r="I75" i="23"/>
  <c r="I74" i="23"/>
  <c r="I73" i="23"/>
  <c r="I72" i="23"/>
  <c r="I71" i="23"/>
  <c r="I70" i="23"/>
  <c r="I69" i="23"/>
  <c r="I68" i="23"/>
  <c r="I67" i="23"/>
  <c r="I66" i="23"/>
  <c r="I65" i="23"/>
  <c r="I61" i="23"/>
  <c r="I60" i="23"/>
  <c r="I58" i="23"/>
  <c r="I57" i="23"/>
  <c r="I56" i="23"/>
  <c r="I54" i="23"/>
  <c r="I53" i="23"/>
  <c r="I51" i="23"/>
  <c r="I50" i="23"/>
  <c r="I49" i="23"/>
  <c r="I48" i="23"/>
  <c r="I47" i="23"/>
  <c r="I46" i="23"/>
  <c r="I45" i="23"/>
  <c r="I44" i="23"/>
  <c r="I42" i="23"/>
  <c r="I41" i="23"/>
  <c r="I40" i="23"/>
  <c r="I36" i="23"/>
  <c r="I35" i="23"/>
  <c r="I34" i="23"/>
  <c r="I33" i="23"/>
  <c r="I32" i="23"/>
  <c r="I31" i="23"/>
  <c r="I30" i="23"/>
  <c r="I29" i="23"/>
  <c r="I28" i="23"/>
  <c r="I27" i="23"/>
  <c r="I26" i="23"/>
  <c r="I25" i="23"/>
  <c r="I23" i="23"/>
  <c r="I22" i="23"/>
  <c r="I21" i="23"/>
  <c r="I19" i="23"/>
  <c r="I18" i="23"/>
  <c r="I16" i="23"/>
  <c r="I15" i="23"/>
  <c r="I14" i="23"/>
  <c r="I13" i="23"/>
  <c r="I12" i="23"/>
  <c r="I11" i="23"/>
  <c r="I10" i="23"/>
  <c r="I9" i="23"/>
  <c r="I8" i="23"/>
  <c r="I7" i="23"/>
  <c r="E12" i="30"/>
  <c r="C24" i="30" s="1"/>
  <c r="E15" i="30"/>
  <c r="E25" i="30" s="1"/>
  <c r="E30" i="30" s="1"/>
  <c r="E16" i="30"/>
  <c r="I17" i="30"/>
  <c r="H17" i="30"/>
  <c r="G17" i="30"/>
  <c r="E13" i="30"/>
  <c r="C32" i="30" s="1"/>
  <c r="F32" i="30" s="1"/>
  <c r="E14" i="30"/>
  <c r="C33" i="30" s="1"/>
  <c r="F17" i="30"/>
  <c r="D20" i="2"/>
  <c r="D28" i="2"/>
  <c r="D30" i="2"/>
  <c r="D32" i="2"/>
  <c r="D33" i="2"/>
  <c r="D34" i="2"/>
  <c r="D35" i="2"/>
  <c r="A3" i="26"/>
  <c r="F44" i="3"/>
  <c r="F43" i="3"/>
  <c r="E317" i="4"/>
  <c r="A3" i="4"/>
  <c r="A3" i="3"/>
  <c r="D36" i="2"/>
  <c r="D25" i="2"/>
  <c r="C46" i="3"/>
  <c r="B46" i="3"/>
  <c r="E12" i="3"/>
  <c r="E21" i="3"/>
  <c r="E38" i="3" s="1"/>
  <c r="D46" i="3"/>
  <c r="D28" i="26"/>
  <c r="D26" i="26"/>
  <c r="D24" i="26"/>
  <c r="C13" i="26"/>
  <c r="D9" i="26"/>
  <c r="D7" i="26"/>
  <c r="C37" i="26"/>
  <c r="C14" i="26"/>
  <c r="C41" i="26"/>
  <c r="D14" i="26"/>
  <c r="H56" i="26"/>
  <c r="C9" i="26"/>
  <c r="D42" i="26"/>
  <c r="D34" i="26"/>
  <c r="D32" i="26"/>
  <c r="D13" i="26"/>
  <c r="D30" i="26"/>
  <c r="C32" i="26"/>
  <c r="C28" i="26"/>
  <c r="C24" i="26"/>
  <c r="D54" i="26"/>
  <c r="H11" i="26"/>
  <c r="D26" i="2"/>
  <c r="G32" i="30" l="1"/>
  <c r="H32" i="30"/>
  <c r="C161" i="4"/>
  <c r="E17" i="30"/>
  <c r="E24" i="30"/>
  <c r="C319" i="4"/>
  <c r="I319" i="4" s="1"/>
  <c r="C317" i="4"/>
  <c r="I317" i="4" s="1"/>
  <c r="C313" i="4"/>
  <c r="I313" i="4" s="1"/>
  <c r="C267" i="4"/>
  <c r="I267" i="4" s="1"/>
  <c r="C263" i="4"/>
  <c r="I263" i="4" s="1"/>
  <c r="C246" i="4"/>
  <c r="I246" i="4" s="1"/>
  <c r="C25" i="30"/>
  <c r="F25" i="30" s="1"/>
  <c r="I25" i="30" s="1"/>
  <c r="E114" i="4"/>
  <c r="E168" i="4"/>
  <c r="I58" i="4"/>
  <c r="I134" i="4"/>
  <c r="D18" i="4"/>
  <c r="J18" i="4" s="1"/>
  <c r="B302" i="4"/>
  <c r="E223" i="4"/>
  <c r="E40" i="3"/>
  <c r="B313" i="4"/>
  <c r="B272" i="4"/>
  <c r="E145" i="4"/>
  <c r="E271" i="4"/>
  <c r="E184" i="4"/>
  <c r="E311" i="4"/>
  <c r="E289" i="4"/>
  <c r="E281" i="4"/>
  <c r="E269" i="4"/>
  <c r="E265" i="4"/>
  <c r="E241" i="4"/>
  <c r="E237" i="4"/>
  <c r="E230" i="4"/>
  <c r="E228" i="4"/>
  <c r="E226" i="4"/>
  <c r="E224" i="4"/>
  <c r="E222" i="4"/>
  <c r="E220" i="4"/>
  <c r="E218" i="4"/>
  <c r="E202" i="4"/>
  <c r="E200" i="4"/>
  <c r="E196" i="4"/>
  <c r="E194" i="4"/>
  <c r="E192" i="4"/>
  <c r="E190" i="4"/>
  <c r="E188" i="4"/>
  <c r="E186" i="4"/>
  <c r="E182" i="4"/>
  <c r="E180" i="4"/>
  <c r="E178" i="4"/>
  <c r="E176" i="4"/>
  <c r="E174" i="4"/>
  <c r="E172" i="4"/>
  <c r="E170" i="4"/>
  <c r="E166" i="4"/>
  <c r="E164" i="4"/>
  <c r="E140" i="4"/>
  <c r="E138" i="4"/>
  <c r="E136" i="4"/>
  <c r="E134" i="4"/>
  <c r="E52" i="4"/>
  <c r="E50" i="4"/>
  <c r="E48" i="4"/>
  <c r="E46" i="4"/>
  <c r="E42" i="4"/>
  <c r="E35" i="4"/>
  <c r="E33" i="4"/>
  <c r="E31" i="4"/>
  <c r="E29" i="4"/>
  <c r="E27" i="4"/>
  <c r="E23" i="4"/>
  <c r="E17" i="4"/>
  <c r="E15" i="4"/>
  <c r="E11" i="4"/>
  <c r="E9" i="4"/>
  <c r="E153" i="4"/>
  <c r="E82" i="4"/>
  <c r="E257" i="4"/>
  <c r="E253" i="4"/>
  <c r="E251" i="4"/>
  <c r="E249" i="4"/>
  <c r="E212" i="4"/>
  <c r="E210" i="4"/>
  <c r="E208" i="4"/>
  <c r="E206" i="4"/>
  <c r="E130" i="4"/>
  <c r="E128" i="4"/>
  <c r="E126" i="4"/>
  <c r="E124" i="4"/>
  <c r="E122" i="4"/>
  <c r="E120" i="4"/>
  <c r="E118" i="4"/>
  <c r="E116" i="4"/>
  <c r="E112" i="4"/>
  <c r="E110" i="4"/>
  <c r="E108" i="4"/>
  <c r="E106" i="4"/>
  <c r="E104" i="4"/>
  <c r="E102" i="4"/>
  <c r="E100" i="4"/>
  <c r="E98" i="4"/>
  <c r="E96" i="4"/>
  <c r="E94" i="4"/>
  <c r="E92" i="4"/>
  <c r="E90" i="4"/>
  <c r="E88" i="4"/>
  <c r="E86" i="4"/>
  <c r="E84" i="4"/>
  <c r="E80" i="4"/>
  <c r="E78" i="4"/>
  <c r="E76" i="4"/>
  <c r="E74" i="4"/>
  <c r="E72" i="4"/>
  <c r="E70" i="4"/>
  <c r="E68" i="4"/>
  <c r="I20" i="4"/>
  <c r="F28" i="3"/>
  <c r="F24" i="3"/>
  <c r="C22" i="2"/>
  <c r="D38" i="2"/>
  <c r="D12" i="3"/>
  <c r="F23" i="3"/>
  <c r="F31" i="3"/>
  <c r="F27" i="3"/>
  <c r="F19" i="3"/>
  <c r="D24" i="2"/>
  <c r="D19" i="2"/>
  <c r="H39" i="26"/>
  <c r="D25" i="4"/>
  <c r="J25" i="4" s="1"/>
  <c r="C55" i="26"/>
  <c r="C56" i="26" s="1"/>
  <c r="D27" i="26"/>
  <c r="E137" i="4"/>
  <c r="B243" i="4"/>
  <c r="E298" i="4"/>
  <c r="E236" i="4"/>
  <c r="E238" i="4" s="1"/>
  <c r="C31" i="26"/>
  <c r="C39" i="2"/>
  <c r="C25" i="4"/>
  <c r="I25" i="4" s="1"/>
  <c r="D132" i="4"/>
  <c r="J132" i="4" s="1"/>
  <c r="E16" i="4"/>
  <c r="E58" i="4"/>
  <c r="E59" i="4" s="1"/>
  <c r="B25" i="4"/>
  <c r="C53" i="4"/>
  <c r="I53" i="4" s="1"/>
  <c r="C37" i="4"/>
  <c r="I37" i="4" s="1"/>
  <c r="H44" i="26"/>
  <c r="H20" i="26"/>
  <c r="C46" i="26"/>
  <c r="C47" i="26" s="1"/>
  <c r="C22" i="26"/>
  <c r="C38" i="26"/>
  <c r="C39" i="26" s="1"/>
  <c r="E141" i="4"/>
  <c r="E149" i="4"/>
  <c r="E157" i="4"/>
  <c r="D23" i="26"/>
  <c r="E30" i="4"/>
  <c r="E207" i="4"/>
  <c r="J55" i="4"/>
  <c r="E227" i="4"/>
  <c r="E240" i="4"/>
  <c r="E229" i="4"/>
  <c r="E225" i="4"/>
  <c r="E221" i="4"/>
  <c r="E219" i="4"/>
  <c r="E201" i="4"/>
  <c r="E51" i="4"/>
  <c r="E34" i="4"/>
  <c r="E14" i="4"/>
  <c r="J20" i="4"/>
  <c r="C25" i="26"/>
  <c r="H47" i="26"/>
  <c r="E159" i="4"/>
  <c r="E155" i="4"/>
  <c r="E151" i="4"/>
  <c r="E147" i="4"/>
  <c r="E143" i="4"/>
  <c r="D238" i="4"/>
  <c r="J238" i="4" s="1"/>
  <c r="C17" i="26"/>
  <c r="C19" i="26"/>
  <c r="D33" i="26"/>
  <c r="D243" i="4"/>
  <c r="J243" i="4" s="1"/>
  <c r="C16" i="26"/>
  <c r="C18" i="26"/>
  <c r="D29" i="26"/>
  <c r="D44" i="4"/>
  <c r="J44" i="4" s="1"/>
  <c r="E279" i="4"/>
  <c r="E308" i="4"/>
  <c r="E293" i="4"/>
  <c r="E280" i="4"/>
  <c r="E312" i="4"/>
  <c r="E310" i="4"/>
  <c r="E306" i="4"/>
  <c r="E304" i="4"/>
  <c r="E300" i="4"/>
  <c r="E296" i="4"/>
  <c r="E294" i="4"/>
  <c r="E292" i="4"/>
  <c r="E290" i="4"/>
  <c r="E288" i="4"/>
  <c r="E286" i="4"/>
  <c r="E284" i="4"/>
  <c r="E282" i="4"/>
  <c r="B258" i="4"/>
  <c r="F37" i="3"/>
  <c r="F26" i="3"/>
  <c r="F8" i="3"/>
  <c r="D9" i="2"/>
  <c r="B231" i="4"/>
  <c r="B161" i="4"/>
  <c r="B53" i="4"/>
  <c r="B37" i="4"/>
  <c r="E55" i="4"/>
  <c r="E56" i="4" s="1"/>
  <c r="E215" i="4"/>
  <c r="E216" i="4" s="1"/>
  <c r="B44" i="4"/>
  <c r="F34" i="3"/>
  <c r="F18" i="3"/>
  <c r="D29" i="2"/>
  <c r="B22" i="2"/>
  <c r="B39" i="2" s="1"/>
  <c r="D18" i="2"/>
  <c r="E46" i="3"/>
  <c r="E48" i="3" s="1"/>
  <c r="D12" i="2"/>
  <c r="D10" i="2"/>
  <c r="B197" i="4"/>
  <c r="D53" i="4"/>
  <c r="J53" i="4" s="1"/>
  <c r="E47" i="4"/>
  <c r="E36" i="4"/>
  <c r="E32" i="4"/>
  <c r="B317" i="4"/>
  <c r="C132" i="4"/>
  <c r="I132" i="4" s="1"/>
  <c r="C11" i="26"/>
  <c r="E245" i="4"/>
  <c r="E246" i="4" s="1"/>
  <c r="E67" i="4"/>
  <c r="B254" i="4"/>
  <c r="B213" i="4"/>
  <c r="B204" i="4"/>
  <c r="C18" i="4"/>
  <c r="I18" i="4" s="1"/>
  <c r="H35" i="26"/>
  <c r="D37" i="4"/>
  <c r="J37" i="4" s="1"/>
  <c r="D56" i="26"/>
  <c r="C44" i="26"/>
  <c r="C44" i="4"/>
  <c r="I44" i="4" s="1"/>
  <c r="D15" i="26"/>
  <c r="D20" i="26" s="1"/>
  <c r="D8" i="26"/>
  <c r="D11" i="26" s="1"/>
  <c r="E10" i="4"/>
  <c r="E24" i="4"/>
  <c r="E43" i="4"/>
  <c r="E44" i="4" s="1"/>
  <c r="E135" i="4"/>
  <c r="E139" i="4"/>
  <c r="E203" i="4"/>
  <c r="E211" i="4"/>
  <c r="E307" i="4"/>
  <c r="E20" i="4"/>
  <c r="E21" i="4" s="1"/>
  <c r="E295" i="4"/>
  <c r="E291" i="4"/>
  <c r="E287" i="4"/>
  <c r="E262" i="4"/>
  <c r="E266" i="4"/>
  <c r="E256" i="4"/>
  <c r="E12" i="4"/>
  <c r="E309" i="4"/>
  <c r="E305" i="4"/>
  <c r="E301" i="4"/>
  <c r="E299" i="4"/>
  <c r="E297" i="4"/>
  <c r="E283" i="4"/>
  <c r="E278" i="4"/>
  <c r="E270" i="4"/>
  <c r="B267" i="4"/>
  <c r="E263" i="4"/>
  <c r="E252" i="4"/>
  <c r="E250" i="4"/>
  <c r="E248" i="4"/>
  <c r="E242" i="4"/>
  <c r="E209" i="4"/>
  <c r="E199" i="4"/>
  <c r="E195" i="4"/>
  <c r="E193" i="4"/>
  <c r="E191" i="4"/>
  <c r="E189" i="4"/>
  <c r="E187" i="4"/>
  <c r="E185" i="4"/>
  <c r="E183" i="4"/>
  <c r="E181" i="4"/>
  <c r="E179" i="4"/>
  <c r="E177" i="4"/>
  <c r="E175" i="4"/>
  <c r="E173" i="4"/>
  <c r="E171" i="4"/>
  <c r="E169" i="4"/>
  <c r="E167" i="4"/>
  <c r="E165" i="4"/>
  <c r="E163" i="4"/>
  <c r="E131" i="4"/>
  <c r="E129" i="4"/>
  <c r="E127" i="4"/>
  <c r="E125" i="4"/>
  <c r="E123" i="4"/>
  <c r="E121" i="4"/>
  <c r="E119" i="4"/>
  <c r="E117" i="4"/>
  <c r="E115" i="4"/>
  <c r="E113" i="4"/>
  <c r="E111" i="4"/>
  <c r="E109" i="4"/>
  <c r="E107" i="4"/>
  <c r="E105" i="4"/>
  <c r="E103" i="4"/>
  <c r="E101" i="4"/>
  <c r="E99" i="4"/>
  <c r="E97" i="4"/>
  <c r="E95" i="4"/>
  <c r="E93" i="4"/>
  <c r="E91" i="4"/>
  <c r="E89" i="4"/>
  <c r="E87" i="4"/>
  <c r="E85" i="4"/>
  <c r="E83" i="4"/>
  <c r="E81" i="4"/>
  <c r="E79" i="4"/>
  <c r="E77" i="4"/>
  <c r="E75" i="4"/>
  <c r="E73" i="4"/>
  <c r="E71" i="4"/>
  <c r="E69" i="4"/>
  <c r="E49" i="4"/>
  <c r="E28" i="4"/>
  <c r="J58" i="4"/>
  <c r="I55" i="4"/>
  <c r="D43" i="26"/>
  <c r="D44" i="26" s="1"/>
  <c r="E160" i="4"/>
  <c r="E158" i="4"/>
  <c r="E156" i="4"/>
  <c r="E154" i="4"/>
  <c r="E152" i="4"/>
  <c r="E150" i="4"/>
  <c r="E148" i="4"/>
  <c r="E146" i="4"/>
  <c r="E144" i="4"/>
  <c r="E142" i="4"/>
  <c r="D254" i="4"/>
  <c r="J254" i="4" s="1"/>
  <c r="C231" i="4"/>
  <c r="I231" i="4" s="1"/>
  <c r="D197" i="4"/>
  <c r="J197" i="4" s="1"/>
  <c r="D161" i="4"/>
  <c r="J161" i="4" s="1"/>
  <c r="D216" i="4"/>
  <c r="J216" i="4" s="1"/>
  <c r="F9" i="3"/>
  <c r="C13" i="2"/>
  <c r="C41" i="2" s="1"/>
  <c r="D11" i="2"/>
  <c r="D27" i="2"/>
  <c r="D21" i="2"/>
  <c r="B238" i="4"/>
  <c r="C34" i="30"/>
  <c r="F33" i="30"/>
  <c r="F30" i="30"/>
  <c r="I56" i="4"/>
  <c r="I161" i="4"/>
  <c r="D39" i="26"/>
  <c r="D37" i="2"/>
  <c r="F35" i="3"/>
  <c r="F33" i="3"/>
  <c r="F32" i="3"/>
  <c r="F30" i="3"/>
  <c r="F29" i="3"/>
  <c r="F25" i="3"/>
  <c r="C12" i="3"/>
  <c r="F10" i="3"/>
  <c r="B12" i="3"/>
  <c r="F11" i="3"/>
  <c r="D21" i="3"/>
  <c r="D38" i="3" s="1"/>
  <c r="D40" i="3" s="1"/>
  <c r="D48" i="3" s="1"/>
  <c r="C21" i="3"/>
  <c r="C38" i="3" s="1"/>
  <c r="B21" i="3"/>
  <c r="B38" i="3" s="1"/>
  <c r="B40" i="3" s="1"/>
  <c r="B48" i="3" s="1"/>
  <c r="F36" i="3"/>
  <c r="D258" i="4"/>
  <c r="J258" i="4" s="1"/>
  <c r="C254" i="4"/>
  <c r="I254" i="4" s="1"/>
  <c r="D246" i="4"/>
  <c r="C243" i="4"/>
  <c r="I243" i="4" s="1"/>
  <c r="C238" i="4"/>
  <c r="D231" i="4"/>
  <c r="J231" i="4" s="1"/>
  <c r="C216" i="4"/>
  <c r="I216" i="4" s="1"/>
  <c r="D213" i="4"/>
  <c r="J213" i="4" s="1"/>
  <c r="D204" i="4"/>
  <c r="J204" i="4" s="1"/>
  <c r="C197" i="4"/>
  <c r="I197" i="4" s="1"/>
  <c r="J56" i="4"/>
  <c r="B132" i="4"/>
  <c r="B18" i="4"/>
  <c r="F46" i="3"/>
  <c r="F17" i="3"/>
  <c r="F20" i="3"/>
  <c r="D31" i="2"/>
  <c r="B13" i="2"/>
  <c r="J21" i="4"/>
  <c r="I21" i="4"/>
  <c r="E13" i="4"/>
  <c r="C26" i="30" l="1"/>
  <c r="C27" i="30" s="1"/>
  <c r="C35" i="30" s="1"/>
  <c r="C37" i="30" s="1"/>
  <c r="E26" i="30"/>
  <c r="E27" i="30" s="1"/>
  <c r="E29" i="30"/>
  <c r="F24" i="30"/>
  <c r="E18" i="30"/>
  <c r="E19" i="30" s="1"/>
  <c r="E31" i="30"/>
  <c r="F31" i="30" s="1"/>
  <c r="H25" i="30"/>
  <c r="F12" i="3"/>
  <c r="B41" i="2"/>
  <c r="D22" i="2"/>
  <c r="D13" i="2"/>
  <c r="E267" i="4"/>
  <c r="B319" i="4"/>
  <c r="E319" i="4" s="1"/>
  <c r="E313" i="4"/>
  <c r="E53" i="4"/>
  <c r="E60" i="4" s="1"/>
  <c r="E161" i="4"/>
  <c r="D38" i="4"/>
  <c r="J38" i="4" s="1"/>
  <c r="B259" i="4"/>
  <c r="E258" i="4"/>
  <c r="E231" i="4"/>
  <c r="E272" i="4"/>
  <c r="E25" i="4"/>
  <c r="E204" i="4"/>
  <c r="B232" i="4"/>
  <c r="C60" i="4"/>
  <c r="I60" i="4" s="1"/>
  <c r="E213" i="4"/>
  <c r="C20" i="26"/>
  <c r="E254" i="4"/>
  <c r="C35" i="26"/>
  <c r="D232" i="4"/>
  <c r="J232" i="4" s="1"/>
  <c r="B60" i="4"/>
  <c r="D35" i="26"/>
  <c r="D58" i="26" s="1"/>
  <c r="E132" i="4"/>
  <c r="C38" i="4"/>
  <c r="I38" i="4" s="1"/>
  <c r="B38" i="4"/>
  <c r="E243" i="4"/>
  <c r="E259" i="4" s="1"/>
  <c r="C40" i="3"/>
  <c r="C48" i="3" s="1"/>
  <c r="E197" i="4"/>
  <c r="E37" i="4"/>
  <c r="B62" i="4"/>
  <c r="E302" i="4"/>
  <c r="E18" i="4"/>
  <c r="D39" i="2"/>
  <c r="D41" i="2" s="1"/>
  <c r="D60" i="4"/>
  <c r="J60" i="4" s="1"/>
  <c r="H58" i="26"/>
  <c r="G35" i="30"/>
  <c r="H35" i="30"/>
  <c r="C232" i="4"/>
  <c r="I232" i="4" s="1"/>
  <c r="I238" i="4"/>
  <c r="C259" i="4"/>
  <c r="I259" i="4" s="1"/>
  <c r="J246" i="4"/>
  <c r="D259" i="4"/>
  <c r="J259" i="4" s="1"/>
  <c r="H30" i="30"/>
  <c r="G30" i="30"/>
  <c r="H33" i="30"/>
  <c r="G33" i="30"/>
  <c r="F21" i="3"/>
  <c r="F38" i="3" s="1"/>
  <c r="F40" i="3" s="1"/>
  <c r="F48" i="3" s="1"/>
  <c r="H24" i="30" l="1"/>
  <c r="I24" i="30"/>
  <c r="F26" i="30"/>
  <c r="G29" i="30"/>
  <c r="F29" i="30"/>
  <c r="H29" i="30"/>
  <c r="E34" i="30"/>
  <c r="G31" i="30"/>
  <c r="H31" i="30"/>
  <c r="E35" i="30"/>
  <c r="E37" i="30" s="1"/>
  <c r="F37" i="30" s="1"/>
  <c r="C58" i="26"/>
  <c r="B274" i="4"/>
  <c r="B321" i="4" s="1"/>
  <c r="B324" i="4" s="1"/>
  <c r="E232" i="4"/>
  <c r="E38" i="4"/>
  <c r="E62" i="4" s="1"/>
  <c r="C62" i="4"/>
  <c r="I62" i="4" s="1"/>
  <c r="D62" i="4"/>
  <c r="J62" i="4" s="1"/>
  <c r="D274" i="4"/>
  <c r="D321" i="4" s="1"/>
  <c r="C274" i="4"/>
  <c r="I274" i="4" s="1"/>
  <c r="H34" i="30" l="1"/>
  <c r="G34" i="30"/>
  <c r="I6" i="4"/>
  <c r="E274" i="4"/>
  <c r="E321" i="4" s="1"/>
  <c r="J274" i="4"/>
  <c r="J6" i="4" s="1"/>
  <c r="C321" i="4"/>
  <c r="C324" i="4" s="1"/>
  <c r="I324" i="4" s="1"/>
  <c r="D324" i="4"/>
  <c r="J324" i="4" s="1"/>
  <c r="J321" i="4"/>
  <c r="I321" i="4" l="1"/>
  <c r="F27" i="30" l="1"/>
</calcChain>
</file>

<file path=xl/sharedStrings.xml><?xml version="1.0" encoding="utf-8"?>
<sst xmlns="http://schemas.openxmlformats.org/spreadsheetml/2006/main" count="861" uniqueCount="675">
  <si>
    <t>TOTAL DEPRECIATION, DEPLETION AND AMORTIZATION</t>
  </si>
  <si>
    <t>(29) 4081 - Taxes Other-Util Income</t>
  </si>
  <si>
    <t>(30) 4081 -  Montana Corp. License Taxes</t>
  </si>
  <si>
    <t>(30) 4091 -  Fit-Util Oper Income</t>
  </si>
  <si>
    <t>(31) 4101 - Def Fit-Util Oper Income</t>
  </si>
  <si>
    <t>(31) 4111 - Def Fit-Cr - Util Oper Income</t>
  </si>
  <si>
    <t>(31) 4114 - Inv Tax Cr Adj-Util Operations</t>
  </si>
  <si>
    <t>(99) 4082 - Taxes Other - Other Income</t>
  </si>
  <si>
    <t>(99) 4092 - Fit - Other Income</t>
  </si>
  <si>
    <t>(99) 4102 - Def Fit - Other Income</t>
  </si>
  <si>
    <t>(99) 4112 - Provision for Deferred FIT - Credit &amp; Other Income</t>
  </si>
  <si>
    <t>(99) 415 - Revenues From Merchandising And Jobbing</t>
  </si>
  <si>
    <t>(99) 416 - Expenses Of Merchandising And Jobbing</t>
  </si>
  <si>
    <t>(99) 417 - Revenues From Non-Utility Operations</t>
  </si>
  <si>
    <t>(99) 4171 - Expenses of Non-Utility Operations</t>
  </si>
  <si>
    <t>(99) 418 - Nonoperating Rental Income</t>
  </si>
  <si>
    <t>(99) 4181 - Equity in Earnings of Subsidiaries</t>
  </si>
  <si>
    <t>(99) 419 - Interest And Dividend Income</t>
  </si>
  <si>
    <t>(99) 4191 - Allowance For Other Funds Used During Construction</t>
  </si>
  <si>
    <t>(99) 421 - Misc. Non-Operating Income</t>
  </si>
  <si>
    <t>(99) 4211 - Gain On Disposition Of Property</t>
  </si>
  <si>
    <t>(99) 4212 - Loss On Disposition Of Property</t>
  </si>
  <si>
    <t>(99) 4213 - Misc. Non-Op Income - AFUDC(WUTC)</t>
  </si>
  <si>
    <t>(99) 4214 - Misc. Non-Op Income - AFUCE</t>
  </si>
  <si>
    <t>(99) 4261 - Donations</t>
  </si>
  <si>
    <t>(99) 4262 - Life Insurance</t>
  </si>
  <si>
    <t>(99) 4263 - Penalties</t>
  </si>
  <si>
    <t>(99) 4264 - Expenses For Civic &amp; Political Activities</t>
  </si>
  <si>
    <t>(99) 4265 - Other Deductions</t>
  </si>
  <si>
    <t>(999) 427 - Interest On Long Term Debt</t>
  </si>
  <si>
    <t xml:space="preserve">  (999) 4271 - Interest on Preferred Stock</t>
  </si>
  <si>
    <t>(999) 428 - Amortization Of Debt Discount &amp; Expenses</t>
  </si>
  <si>
    <t>(999) 4281 - Amortization Of Loss On Required Debt</t>
  </si>
  <si>
    <t>(999) 429 - Amortization Of Premium On Debt-Cr</t>
  </si>
  <si>
    <t>(999) 4291 - Amortization Gain On Reacquired Debt</t>
  </si>
  <si>
    <t>(999) 430 - Int on Debt to Assoc. Companies</t>
  </si>
  <si>
    <t>(999) 431 - Other Interest Expense</t>
  </si>
  <si>
    <t>(999) 432 - Allowances For Borrowed Funds</t>
  </si>
  <si>
    <t>(9999) 4111 - Def Fit-Cr - Util Oper Income</t>
  </si>
  <si>
    <t>(9999) 435 - Extraordinary Deductions</t>
  </si>
  <si>
    <t>Bellevue</t>
  </si>
  <si>
    <t>Income Taxes</t>
  </si>
  <si>
    <t>Item</t>
  </si>
  <si>
    <t>Text for B/S P&amp;L item</t>
  </si>
  <si>
    <t>4-factor allocator</t>
  </si>
  <si>
    <t>Include on the following Lines of the FERC I/S</t>
  </si>
  <si>
    <t>SUBS COA Income Accounts</t>
  </si>
  <si>
    <t>FIT-Util Oper Income Line 30</t>
  </si>
  <si>
    <t>40910200 FIT Expense (Benefit)</t>
  </si>
  <si>
    <t>A</t>
  </si>
  <si>
    <t>Amortization of Debt Discount &amp; Expenses Line 999</t>
  </si>
  <si>
    <t>42800400 Amortization of Debt Issuance Costs</t>
  </si>
  <si>
    <t>C</t>
  </si>
  <si>
    <t>Other Interest Expense Line 999</t>
  </si>
  <si>
    <t>43100210 Interest Expense</t>
  </si>
  <si>
    <t>D</t>
  </si>
  <si>
    <t>Misc General Expenses Line 23</t>
  </si>
  <si>
    <t>93020400 AR Servicing Fees</t>
  </si>
  <si>
    <t>B1</t>
  </si>
  <si>
    <t>93020300 Director's Fees</t>
  </si>
  <si>
    <t>B2</t>
  </si>
  <si>
    <t xml:space="preserve">     Total SUBS COA Income Accounts</t>
  </si>
  <si>
    <t xml:space="preserve"> Equity in Earnings of Subsidiaries Line 99</t>
  </si>
  <si>
    <t>4181 Equity in Earnings of Subsidiaries</t>
  </si>
  <si>
    <t xml:space="preserve">               (18) 5617 Gen Intercnct Studies</t>
  </si>
  <si>
    <t>E</t>
  </si>
  <si>
    <t>Below the Line</t>
  </si>
  <si>
    <t>PSE</t>
  </si>
  <si>
    <t>PSE Funding</t>
  </si>
  <si>
    <t>PSE Funding Eliminate</t>
  </si>
  <si>
    <t>Total</t>
  </si>
  <si>
    <t>Operating Income</t>
  </si>
  <si>
    <t>Other Income Line 99  (4092 FIT Other Income)</t>
  </si>
  <si>
    <t>Other Income 99 (419 - Interest And Dividend Income)</t>
  </si>
  <si>
    <t>Equity in Earnings of Subsidiaries Line 99</t>
  </si>
  <si>
    <t>Net Income</t>
  </si>
  <si>
    <t>(17) 8072 - Purchased Gas Expenses</t>
  </si>
  <si>
    <t>(18) 865 - Transmission Maint of measur &amp; regul station equip</t>
  </si>
  <si>
    <t>(23) 935 - Maint General Plant - Electric</t>
  </si>
  <si>
    <t>(17) 540 - Hydro Office Rents</t>
  </si>
  <si>
    <t>ALLOCATION OF COMMON CHARGES</t>
  </si>
  <si>
    <t>FERC Account and Description</t>
  </si>
  <si>
    <t>Allocated Electric</t>
  </si>
  <si>
    <t>Allocated Gas</t>
  </si>
  <si>
    <t>GRAND TOTAL</t>
  </si>
  <si>
    <t/>
  </si>
  <si>
    <t>(21) 913 - Advertising Expense</t>
  </si>
  <si>
    <t>24 - DEPRECIATION/AMORTIZATION</t>
  </si>
  <si>
    <t>29 -TAXES OTHER THAN INCOME TAXES</t>
  </si>
  <si>
    <t xml:space="preserve">30 - INCOME TAXES </t>
  </si>
  <si>
    <t xml:space="preserve">31 - DEFERRED INCOME TAXES </t>
  </si>
  <si>
    <t xml:space="preserve">PSE Funding, Inc.                                    </t>
  </si>
  <si>
    <t>(5) 4894 - Gas Revenues from Storing Gas of Others</t>
  </si>
  <si>
    <t>12 Month Average number of Customers</t>
  </si>
  <si>
    <t>Joint Meter Reading Customers</t>
  </si>
  <si>
    <t>Non-Production Plant</t>
  </si>
  <si>
    <t>4-Factor Allocator</t>
  </si>
  <si>
    <t>Direct Labor</t>
  </si>
  <si>
    <t>Share (Allocated Electric / Common)</t>
  </si>
  <si>
    <t>Share (Allocated Gas / Common)</t>
  </si>
  <si>
    <t>check</t>
  </si>
  <si>
    <t>Q1 2009</t>
  </si>
  <si>
    <t>Q2 2009</t>
  </si>
  <si>
    <t>Q3 2009</t>
  </si>
  <si>
    <t>28 - ASC 815</t>
  </si>
  <si>
    <t>(99) 425 -  Miscellaneous Amortization</t>
  </si>
  <si>
    <t>Q4 2009</t>
  </si>
  <si>
    <t>12 ME 12/31/2009</t>
  </si>
  <si>
    <t xml:space="preserve">          (99) 4265 - Other Deductions</t>
  </si>
  <si>
    <t xml:space="preserve">               (99) SUBTOTAL</t>
  </si>
  <si>
    <t xml:space="preserve">     999 - INTEREST</t>
  </si>
  <si>
    <t xml:space="preserve">          (999) 427 - Interest On Long Term Debt</t>
  </si>
  <si>
    <t xml:space="preserve">          (999) 4271 - Interest on Preferred Stock</t>
  </si>
  <si>
    <t xml:space="preserve">          (999) 428 - Amortization Of Debt Discount &amp; Expenses</t>
  </si>
  <si>
    <t xml:space="preserve">          (999) 4281 - Amortization Of Loss On Required Debt</t>
  </si>
  <si>
    <t xml:space="preserve">          (999) 429 - Amortization Of Premium On Debt-Cr</t>
  </si>
  <si>
    <t xml:space="preserve">          (999) 4291 - Amortization Gain On Reacquired Debt</t>
  </si>
  <si>
    <t xml:space="preserve">          (999) 430 - Int on Debt to Assoc. Companies</t>
  </si>
  <si>
    <t xml:space="preserve">          (999) 431 - Other Interest Expense</t>
  </si>
  <si>
    <t xml:space="preserve">          (999) 432 - Allowances For Borrowed Funds</t>
  </si>
  <si>
    <t xml:space="preserve">               (999) SUBTOTAL</t>
  </si>
  <si>
    <t xml:space="preserve">     9999 - EXTRAORDINARY ITEMS</t>
  </si>
  <si>
    <t xml:space="preserve">          (9999) 4111 - Def Fit-Cr - Util Oper Income</t>
  </si>
  <si>
    <t xml:space="preserve">          (9999) 435 - Extraordinary Deductions</t>
  </si>
  <si>
    <t xml:space="preserve">               (9999) SUBTOTAL</t>
  </si>
  <si>
    <t>(1) TOTAL OPERATING REVENUES</t>
  </si>
  <si>
    <t>10 - ENERGY COST</t>
  </si>
  <si>
    <t>(10) TOTAL ENERGY COST</t>
  </si>
  <si>
    <t xml:space="preserve">     2 - SALES TO CUSTOMERS</t>
  </si>
  <si>
    <t xml:space="preserve">          (2) 440 - Electric Residential Sales</t>
  </si>
  <si>
    <t xml:space="preserve">          (2) 442 - Electric Commercial &amp; Industrial Sales</t>
  </si>
  <si>
    <t xml:space="preserve">          (2) 444 - Public Street &amp; Highway Lighting</t>
  </si>
  <si>
    <t xml:space="preserve">          (2) 456 - Other Electric Revenues</t>
  </si>
  <si>
    <t xml:space="preserve">          (2) 456 - Other Electric Revenues - Unbilled</t>
  </si>
  <si>
    <t xml:space="preserve">          (2) 456 - Other Electric Revenues - Conservation</t>
  </si>
  <si>
    <t xml:space="preserve">          (2) 480 - Gas Residential Sales</t>
  </si>
  <si>
    <t xml:space="preserve">          (2) 481 - Gas Commercial &amp; Industrial Sales</t>
  </si>
  <si>
    <t xml:space="preserve">          (2) 489 - Rev From Transportation Of Gas To Others</t>
  </si>
  <si>
    <t xml:space="preserve">               (2) SUBTOTAL</t>
  </si>
  <si>
    <t xml:space="preserve">     3 - SALES FOR RESALE-FIRM</t>
  </si>
  <si>
    <t xml:space="preserve">          (3) 447 - Electric Sales For Resale</t>
  </si>
  <si>
    <t xml:space="preserve">               (3) SUBTOTAL</t>
  </si>
  <si>
    <t xml:space="preserve">     4 - SALES TO OTHER UTILITIES</t>
  </si>
  <si>
    <t xml:space="preserve">          (4) 447 - Electric Sales For Resale - Sales</t>
  </si>
  <si>
    <t xml:space="preserve">          (4) 447 - Electric Sales For Resale - Purchases</t>
  </si>
  <si>
    <t xml:space="preserve">               (4) SUBTOTAL</t>
  </si>
  <si>
    <t xml:space="preserve">     5 - OTHER OPERATING REVENUES</t>
  </si>
  <si>
    <t xml:space="preserve">          (5) 412 - Lease Inc Everett Delta to NWP - Gas</t>
  </si>
  <si>
    <t xml:space="preserve">          (5) 450 - Forfeited Discounts</t>
  </si>
  <si>
    <t xml:space="preserve">          (5) 451 - Electric Misc Service Revenue</t>
  </si>
  <si>
    <t xml:space="preserve">          (5) 454 - Rent For Electric Property</t>
  </si>
  <si>
    <t xml:space="preserve">          (5) 456 - Other Electric Revenues</t>
  </si>
  <si>
    <t xml:space="preserve">          (5) 487 - Forfeited Discounts</t>
  </si>
  <si>
    <t xml:space="preserve">          (5) 488 - Gas Misc Service Revenues</t>
  </si>
  <si>
    <t xml:space="preserve">          (5) 4894 - Gas Revenues from Storing Gas of Others</t>
  </si>
  <si>
    <t xml:space="preserve">          (5) 493 - Rent From Gas Property</t>
  </si>
  <si>
    <t xml:space="preserve">          (5) 495 - Other Gas Revenues</t>
  </si>
  <si>
    <t xml:space="preserve">               (5) SUBTOTAL</t>
  </si>
  <si>
    <t xml:space="preserve">     11 - FUEL</t>
  </si>
  <si>
    <t xml:space="preserve">          (11) 501 - Steam Operations Fuel</t>
  </si>
  <si>
    <t xml:space="preserve">          (11) 547 - Other Power Generation Oper Fuel</t>
  </si>
  <si>
    <t xml:space="preserve">               (11) SUBTOTAL</t>
  </si>
  <si>
    <t xml:space="preserve">     12 - PURCHASED AND INTERCHANGED</t>
  </si>
  <si>
    <t xml:space="preserve">          (12) 555 - Purchased Power</t>
  </si>
  <si>
    <t xml:space="preserve">          (12) 557 - Other Power Supply Expense</t>
  </si>
  <si>
    <t xml:space="preserve">          (12) 804 - Natural Gas City Gate Purchases</t>
  </si>
  <si>
    <t xml:space="preserve">          (12) 805 - Other Gas Purchases</t>
  </si>
  <si>
    <t xml:space="preserve">          (12) 8051 - Purchased Gas Cost Adjustments</t>
  </si>
  <si>
    <t xml:space="preserve">          (12) 8081 - Gas Withdrawn From Storage</t>
  </si>
  <si>
    <t xml:space="preserve">          (12) 8082 - Gas Delivered To Storage</t>
  </si>
  <si>
    <t xml:space="preserve">               (12) SUBTOTAL</t>
  </si>
  <si>
    <t xml:space="preserve">     13 - WHEELING</t>
  </si>
  <si>
    <t xml:space="preserve">          (13) 565 - Transmission Of Electricity By Others</t>
  </si>
  <si>
    <t xml:space="preserve">               (13) SUBTOTAL</t>
  </si>
  <si>
    <t xml:space="preserve">     14 - RESIDENTIAL EXCHANGE</t>
  </si>
  <si>
    <t xml:space="preserve">          (14) 555 - Purchased Power</t>
  </si>
  <si>
    <t xml:space="preserve">               (14) SUBTOTAL</t>
  </si>
  <si>
    <t xml:space="preserve">     OPERATING AND MAINTENANCE</t>
  </si>
  <si>
    <t xml:space="preserve">          17 - OTHER ENERGY SUPPLY EXPENSES</t>
  </si>
  <si>
    <t xml:space="preserve">               (17) 500 - Steam Oper Supv &amp; Engineering</t>
  </si>
  <si>
    <t xml:space="preserve">               (17) 502 - Steam Oper Steam Expenses</t>
  </si>
  <si>
    <t xml:space="preserve">               (17) 505 - Steam Oper Electric Expense</t>
  </si>
  <si>
    <t xml:space="preserve">               (17) 506 - Steam Oper Misc Steam Power</t>
  </si>
  <si>
    <t xml:space="preserve">               (17) 507 - Steam Operations Rents</t>
  </si>
  <si>
    <t xml:space="preserve">               (17) 510 - Steam Maint Supv &amp; Engineering</t>
  </si>
  <si>
    <t xml:space="preserve">               (17) 511 - Steam Maint Structures</t>
  </si>
  <si>
    <t xml:space="preserve">               (17) 512 - Steam Maint Boiler Plant</t>
  </si>
  <si>
    <t xml:space="preserve">               (17) 513 - Steam Maint Electric Plant</t>
  </si>
  <si>
    <t xml:space="preserve">               (17) 514 - Steam Maint Misc Steam Plant</t>
  </si>
  <si>
    <t xml:space="preserve">               (17) 535 - Hydro Oper Supv &amp; Engineering</t>
  </si>
  <si>
    <t xml:space="preserve">               (17) 536 - Hydro Oper Water For Power</t>
  </si>
  <si>
    <t xml:space="preserve">               (17) 537 - Hydro Oper Hydraulic Expenses</t>
  </si>
  <si>
    <t xml:space="preserve">               (17) 538 - Hydro Oper Electric Expenses</t>
  </si>
  <si>
    <t xml:space="preserve">               (17) 539 - Hydro Oper Misc Hydraulic Exp</t>
  </si>
  <si>
    <t xml:space="preserve">               (17) 540 - Hydro Office Rents</t>
  </si>
  <si>
    <t xml:space="preserve">               (17) 541 - Hydro Maint Supv &amp; Engineering</t>
  </si>
  <si>
    <t xml:space="preserve">               (17) 542 - Hydro Maint Structures</t>
  </si>
  <si>
    <t xml:space="preserve">               (17) 543 - Hydro Maint Res. Dams &amp; Waterways</t>
  </si>
  <si>
    <r>
      <t xml:space="preserve"> </t>
    </r>
    <r>
      <rPr>
        <u/>
        <sz val="10"/>
        <rFont val="Arial"/>
        <family val="2"/>
      </rPr>
      <t>Allocation Method</t>
    </r>
  </si>
  <si>
    <t>Allocation Method   [1]</t>
  </si>
  <si>
    <t xml:space="preserve">               (17) 544 - Hydro Maint Electric Plant</t>
  </si>
  <si>
    <t xml:space="preserve">               (17) 545 - Hydro Maint Misc Hydraulic Plant</t>
  </si>
  <si>
    <t xml:space="preserve">               (17) 546 - Other Pwr Gen Oper Supv &amp; Eng</t>
  </si>
  <si>
    <t xml:space="preserve">               (17) 548 - Other Power Gen Oper Gen Exp</t>
  </si>
  <si>
    <t xml:space="preserve">               (17) 549 - Other Power Gen Oper Misc</t>
  </si>
  <si>
    <t xml:space="preserve">               (17) 550 - Other Power Gen Oper Rents</t>
  </si>
  <si>
    <t xml:space="preserve">               (17) 551 - Other Power Gen Maint Supv &amp; Eng</t>
  </si>
  <si>
    <t xml:space="preserve">               (17) 552 - Other Power Gen Maint Structures</t>
  </si>
  <si>
    <t xml:space="preserve">               (17) 553 - Other Power Gen Maint Gen &amp; Elec</t>
  </si>
  <si>
    <t xml:space="preserve">               (17) 554 - Other Power Gen Maint Misc</t>
  </si>
  <si>
    <t xml:space="preserve">               (17) 556 - System Control &amp; Load Dispatch</t>
  </si>
  <si>
    <t xml:space="preserve">               (17) 710 - Production Operations Supv &amp; Engineering</t>
  </si>
  <si>
    <t xml:space="preserve">               (17) 717 - Liquefied Petroleum Gas Expenses</t>
  </si>
  <si>
    <t xml:space="preserve">               (17) 735 - Misc Gas Production Exp</t>
  </si>
  <si>
    <t xml:space="preserve">               (17) 741 - Production Plant Maint Structures</t>
  </si>
  <si>
    <t xml:space="preserve">               (17) 742 - Production Plant Maint Prod Equip</t>
  </si>
  <si>
    <t xml:space="preserve">               (17) 8072 - Purchased Gas Expenses</t>
  </si>
  <si>
    <t xml:space="preserve">               (17) 8074 - Purchased Gas Calculation Exp</t>
  </si>
  <si>
    <t xml:space="preserve">               (17) 812 - Gas Used For Other Utility Operations</t>
  </si>
  <si>
    <t xml:space="preserve">               (17) 813 - Other Gas Supply Expenses</t>
  </si>
  <si>
    <t xml:space="preserve">               (17) 814 - Undergrnd Strge - Operation Supv &amp; Eng</t>
  </si>
  <si>
    <t xml:space="preserve">               (17) 815 - Undergrnd Strge - Oper Map &amp; Records</t>
  </si>
  <si>
    <t xml:space="preserve">               (17) 816 - Undergrnd Strge - Oper Wells Expense</t>
  </si>
  <si>
    <t xml:space="preserve">               (17) 817 - Undergrnd Strge - Oper Lines Expense</t>
  </si>
  <si>
    <t xml:space="preserve">               (17) 818 - Undergrnd Strge - Oper Compressor Sta Exp</t>
  </si>
  <si>
    <t xml:space="preserve">               (17) 819 - Undergrnd Strge - Oper Compressor Sta Fuel</t>
  </si>
  <si>
    <t xml:space="preserve">               (17) 820 - Undergrnd Strge - Oper Meas &amp; Reg Sta Exp</t>
  </si>
  <si>
    <t xml:space="preserve">               (17) 821 - Undergrnd Strge - Oper Purification Exp</t>
  </si>
  <si>
    <t xml:space="preserve">               (17) 823 - Storage Gas Losses</t>
  </si>
  <si>
    <t xml:space="preserve">               (17) 824 - Undergrnd Strge - Oper Other Expenses</t>
  </si>
  <si>
    <t xml:space="preserve">               (17) 825 - Undergrnd Strge - Oper Storage Well Royalty</t>
  </si>
  <si>
    <t xml:space="preserve">               (17) 826 - Undergrnd Strge - Oper Other Storage Rents</t>
  </si>
  <si>
    <t xml:space="preserve">               (17) 830 - Undergrnd Strge - Maint Supv &amp; Engineering</t>
  </si>
  <si>
    <t xml:space="preserve">               (17) 831 - Undergrnd Strge - Maint Structures</t>
  </si>
  <si>
    <t xml:space="preserve">               (17) 832 - Undergrnd Strge - Maint Reservoirs &amp; Wells</t>
  </si>
  <si>
    <t xml:space="preserve">               (17) 833 - Undergrnd Strge - Maint Of Lines</t>
  </si>
  <si>
    <t xml:space="preserve">               (17) 835 - Undergrnd Strge - Maint Meas &amp; Reg Sta E</t>
  </si>
  <si>
    <t xml:space="preserve">               (17) 836 - Undergrnd Strge - Maint Purification Equip</t>
  </si>
  <si>
    <t xml:space="preserve">               (17) 837 - Undergrnd Strge-Maint Other Equipment</t>
  </si>
  <si>
    <t xml:space="preserve">               (17) 841 - Operating Labor &amp; Expenses</t>
  </si>
  <si>
    <t xml:space="preserve">               (17) 8432 - Maint Struc &amp; Impro</t>
  </si>
  <si>
    <t xml:space="preserve">               (17) 8433 - Maintenance of Gas Holders</t>
  </si>
  <si>
    <t xml:space="preserve">               (17) 8436 - Maintenance of Vaporizing Equipment</t>
  </si>
  <si>
    <t xml:space="preserve">               (17) 8438 - Maint Measure &amp; Reg</t>
  </si>
  <si>
    <t xml:space="preserve">               (17) 8439 - Other Gas Maintenance</t>
  </si>
  <si>
    <t xml:space="preserve">                    (17) SUBTOTAL</t>
  </si>
  <si>
    <t xml:space="preserve">          18 - TRANSMISSION EXPENSE</t>
  </si>
  <si>
    <t xml:space="preserve">               (18) 560 - Transmission Oper Supv &amp; Engineering</t>
  </si>
  <si>
    <t xml:space="preserve">               (18) 561 - Transmission Oper Load Dispatching</t>
  </si>
  <si>
    <t xml:space="preserve">               (18) 5611 - Transmission Oper Load Dispatching</t>
  </si>
  <si>
    <t xml:space="preserve">               (18) 5613 - Load Dispatch - Service and Scheduling</t>
  </si>
  <si>
    <t xml:space="preserve">               (18) 5615 - Reliability Planning &amp; Standards</t>
  </si>
  <si>
    <t xml:space="preserve">               (18) 5616 - Transmission Svc Studies</t>
  </si>
  <si>
    <t xml:space="preserve">               (18) 5618 - Reliability Planning</t>
  </si>
  <si>
    <t xml:space="preserve">               (18) 562 - Transmission Oper Station Expense</t>
  </si>
  <si>
    <t xml:space="preserve">               (18) 563 - Transmission Oper Overhead Line Exp</t>
  </si>
  <si>
    <t xml:space="preserve">               (18) 566 - Transmission Oper Misc</t>
  </si>
  <si>
    <t xml:space="preserve">               (18) 567 - Transmission Oper Rents</t>
  </si>
  <si>
    <t xml:space="preserve">               (18) 568 - Transmission Maint Supv &amp; Eng</t>
  </si>
  <si>
    <t xml:space="preserve">               (18) 569 - Transmission Maint Structures</t>
  </si>
  <si>
    <t xml:space="preserve">               (18) 5691 - Transmission Computer Hardware Maint</t>
  </si>
  <si>
    <t xml:space="preserve">               (18) 570 - Transmission Maint Station Equipment</t>
  </si>
  <si>
    <t xml:space="preserve">               (18) 571 - Transmission Maint Overhead Lines</t>
  </si>
  <si>
    <t xml:space="preserve">               (18) 572 - Transmission Maint Underground Lines</t>
  </si>
  <si>
    <t xml:space="preserve">               (18) 850 - Transmission Oper Supv &amp; Engineering</t>
  </si>
  <si>
    <t xml:space="preserve">               (18) 856 - Transmission Oper Mains Expenses</t>
  </si>
  <si>
    <t xml:space="preserve">               (18) 857 - Transmission Oper Meas &amp; Reg Sta Exp</t>
  </si>
  <si>
    <t xml:space="preserve">               (18) 863 - Transmission Maint Supv &amp; Eng</t>
  </si>
  <si>
    <t xml:space="preserve">          (30) 4091 - Montana Corp license Tax</t>
  </si>
  <si>
    <t>(18) 5617 Gen Intercnct Studies</t>
  </si>
  <si>
    <t xml:space="preserve">               (18) 867 - Transmission Maint Other Equipment</t>
  </si>
  <si>
    <t xml:space="preserve">Gas </t>
  </si>
  <si>
    <t xml:space="preserve">                    (18) SUBTOTAL</t>
  </si>
  <si>
    <t xml:space="preserve">          19 - DISTRIBUTION EXPENSE</t>
  </si>
  <si>
    <t xml:space="preserve">               (19) 580 - Distribution Oper Supv &amp; Engineering</t>
  </si>
  <si>
    <t xml:space="preserve">               (19) 581 - Distribution Oper Load Dispatching</t>
  </si>
  <si>
    <t>Account Description</t>
  </si>
  <si>
    <t xml:space="preserve">               (19) 582 - Distribution Oper Station Expenses</t>
  </si>
  <si>
    <t xml:space="preserve">               (19) 583 - Distribution Oper Overhead Line Exp</t>
  </si>
  <si>
    <t xml:space="preserve">               (19) 584 - Distribution Oper Underground Line Exp</t>
  </si>
  <si>
    <t xml:space="preserve">               (19) 585 - Distribution Oper St Lighting &amp; Signal</t>
  </si>
  <si>
    <t xml:space="preserve">               (19) 586 - Distribution Oper Meter Expense</t>
  </si>
  <si>
    <t xml:space="preserve">               (19) 587 - Distribution Oper Cust Installation</t>
  </si>
  <si>
    <t xml:space="preserve">               (19) 588 - Distribution Oper Misc Dist Exp</t>
  </si>
  <si>
    <t xml:space="preserve">               (19) 589 - Distribution Oper Rents</t>
  </si>
  <si>
    <t xml:space="preserve">               (19) 590 - Distribution Maint Superv &amp; Engineering</t>
  </si>
  <si>
    <t xml:space="preserve">               (19) 591 - Distribution Maint Structures</t>
  </si>
  <si>
    <t xml:space="preserve">               (19) 592 - Distribution Maint Station Equipment</t>
  </si>
  <si>
    <t xml:space="preserve">               (19) 593 - Distribution Maint Overhead Lines</t>
  </si>
  <si>
    <t xml:space="preserve">               (19) 594 - Distribution Maint Underground Lines</t>
  </si>
  <si>
    <t xml:space="preserve">               (19) 595 - Distribution Maint Line Transformers</t>
  </si>
  <si>
    <t xml:space="preserve">               (19) 596 - Distribution Maint St Lighting/Signal</t>
  </si>
  <si>
    <t xml:space="preserve">               (19) 597 - Distribution Maint Meters</t>
  </si>
  <si>
    <t xml:space="preserve">               (19) 598 - Distribution Maint Misc Dist Plant</t>
  </si>
  <si>
    <t xml:space="preserve">               (19) 870 - Distribution Oper Supv &amp; Engineering</t>
  </si>
  <si>
    <t xml:space="preserve">               (19) 871 - Distribution Oper Load Dispatching</t>
  </si>
  <si>
    <t xml:space="preserve">               (19) 874 - Distribution Oper Mains &amp; Services Exp</t>
  </si>
  <si>
    <t xml:space="preserve">               (19) 875 - Distribution Oper Meas &amp; Reg Sta Gen</t>
  </si>
  <si>
    <t xml:space="preserve">               (19) 876 - Distribution Oper Meas &amp; Reg Sta Indus</t>
  </si>
  <si>
    <t xml:space="preserve">               (19) 878 - Distribution Oper Meter &amp; House Reg</t>
  </si>
  <si>
    <t xml:space="preserve">               (19) 879 - Distribution Oper Customer Install Exp</t>
  </si>
  <si>
    <t xml:space="preserve">               (19) 880 - Distribution Oper Other Expense</t>
  </si>
  <si>
    <t xml:space="preserve">               (19) 881 - Distribution Oper Rents Expense</t>
  </si>
  <si>
    <t xml:space="preserve">               (19) 887 - Distribution Maint Mains</t>
  </si>
  <si>
    <t xml:space="preserve">               (19) 889 - Distribution Maint Meas &amp; Reg Sta Gen</t>
  </si>
  <si>
    <t xml:space="preserve">               (19) 890 - Distribution Maint Meas &amp; Reg Sta Ind</t>
  </si>
  <si>
    <t xml:space="preserve">               (19) 892 - Distribution Maint Services</t>
  </si>
  <si>
    <t xml:space="preserve">               (19) 893 - Distribution Maint Meters &amp; House Reg</t>
  </si>
  <si>
    <t xml:space="preserve">               (19) 894 - Distribution Maint Other Equipment</t>
  </si>
  <si>
    <t xml:space="preserve">                    (19) SUBTOTAL</t>
  </si>
  <si>
    <t xml:space="preserve">          20 - CUSTOMER ACCTS EXPENSES</t>
  </si>
  <si>
    <t xml:space="preserve">               (20) 901 - Customer Accounts Supervision</t>
  </si>
  <si>
    <t xml:space="preserve">               (20) 902 - Meter Reading Expense</t>
  </si>
  <si>
    <t xml:space="preserve">               (20) 903 - Customer Records &amp; Collection Expense</t>
  </si>
  <si>
    <t xml:space="preserve">               (20) 904 - Uncollectible Accounts</t>
  </si>
  <si>
    <t xml:space="preserve">               (20) 905 - Misc. Customer Accounts Expense</t>
  </si>
  <si>
    <t xml:space="preserve">                    (20) SUBTOTAL</t>
  </si>
  <si>
    <t xml:space="preserve">          21 - CUSTOMER SERVICE EXPENSES</t>
  </si>
  <si>
    <t xml:space="preserve">               (21) 908 - Customer Assistance Expense</t>
  </si>
  <si>
    <t xml:space="preserve">               (21) 909 - Info &amp; Instructional Advertising</t>
  </si>
  <si>
    <t xml:space="preserve">               (21) 910 - Misc Cust Svc &amp; Info Expense</t>
  </si>
  <si>
    <t xml:space="preserve">               (21) 911 - Sales Supervision Exp</t>
  </si>
  <si>
    <t>(27) 414 - Other Utility Operating Income</t>
  </si>
  <si>
    <t xml:space="preserve">               (21) 912 - Demonstration &amp; Selling Expense</t>
  </si>
  <si>
    <t xml:space="preserve">               (21) 913 - Advertising Expenses</t>
  </si>
  <si>
    <t xml:space="preserve">               (21) 916 - Misc. Sales Expense</t>
  </si>
  <si>
    <t xml:space="preserve">                    (21) SUBTOTAL</t>
  </si>
  <si>
    <t xml:space="preserve">          22 - CONSERVATION AMORTIZATION</t>
  </si>
  <si>
    <t xml:space="preserve">               (22) 908 - Customer Assistance Expense</t>
  </si>
  <si>
    <t xml:space="preserve">                    (22) SUBTOTAL</t>
  </si>
  <si>
    <t xml:space="preserve">          23 - ADMIN &amp; GENERAL EXPENSE</t>
  </si>
  <si>
    <t xml:space="preserve">               (23) 920 - A &amp; G Salaries</t>
  </si>
  <si>
    <t xml:space="preserve">               (23) 921 - Office Supplies and Expenses</t>
  </si>
  <si>
    <t xml:space="preserve">               (23) 922 - Admin Expenses Transferred</t>
  </si>
  <si>
    <t xml:space="preserve">               (23) 923 - Outside Services Employed</t>
  </si>
  <si>
    <t xml:space="preserve">               (23) 924 - Property Insurance</t>
  </si>
  <si>
    <t xml:space="preserve">               (23) 925 - Injuries &amp; Damages</t>
  </si>
  <si>
    <t xml:space="preserve">               (23) 926 - Emp Pension &amp; Benefits</t>
  </si>
  <si>
    <t xml:space="preserve">               (23) 928 - Regulatory Commission Expense</t>
  </si>
  <si>
    <t xml:space="preserve">               (23) 9301 - Gen Advertising Exp</t>
  </si>
  <si>
    <t xml:space="preserve">               (23) 9302 - Misc. General Expenses</t>
  </si>
  <si>
    <t xml:space="preserve">               (23) 931 - Rents</t>
  </si>
  <si>
    <t xml:space="preserve">               (23) 932 - Maint Of General Plant- Gas</t>
  </si>
  <si>
    <t xml:space="preserve">               (23) 935 - Maint General Plant - Electric</t>
  </si>
  <si>
    <t xml:space="preserve">                    (23) SUBTOTAL</t>
  </si>
  <si>
    <t xml:space="preserve">     DEPRECIATION, DEPLETION AND AMORTIZATION</t>
  </si>
  <si>
    <t xml:space="preserve">          24 - DEPRECIATION</t>
  </si>
  <si>
    <t xml:space="preserve">               (24) 403 - Depreciation Expense</t>
  </si>
  <si>
    <t xml:space="preserve">               (24) 4031 - Depreciation Expense - FAS143</t>
  </si>
  <si>
    <t xml:space="preserve">                    (24) SUBTOTAL</t>
  </si>
  <si>
    <t xml:space="preserve">          25 - AMORTIZATION</t>
  </si>
  <si>
    <t xml:space="preserve">               (25) 404 - Amort Ltd-Term Plant</t>
  </si>
  <si>
    <t xml:space="preserve">               (25) 406 - Amortization Of Plant Acquisition Adj</t>
  </si>
  <si>
    <t xml:space="preserve">               (25) 4111 - Accretion Exp - FAS143</t>
  </si>
  <si>
    <t xml:space="preserve">                    (25) SUBTOTAL</t>
  </si>
  <si>
    <t xml:space="preserve">          26 - AMORTIZ OF PROPERTY LOSS</t>
  </si>
  <si>
    <t xml:space="preserve">               (26) 407 - Amortization Of Prop. Losses</t>
  </si>
  <si>
    <t xml:space="preserve">                    (26) SUBTOTAL</t>
  </si>
  <si>
    <t xml:space="preserve">          27 - OTHER OPERATING EXPENSES</t>
  </si>
  <si>
    <t xml:space="preserve">               (27) 4073 - Regulatory Debits</t>
  </si>
  <si>
    <t xml:space="preserve">               (27) 4074 - Regulatory Credits</t>
  </si>
  <si>
    <t xml:space="preserve">               (27) 4116 - Gains From Disposition Of Utility Plant</t>
  </si>
  <si>
    <t xml:space="preserve">               (27) 4117 - Losses From Disposition Of Utility Plant</t>
  </si>
  <si>
    <t xml:space="preserve">          28 - ASC 815</t>
  </si>
  <si>
    <t xml:space="preserve">               (27) 4118 - Gains From Disposition Of Allowances</t>
  </si>
  <si>
    <t xml:space="preserve">               (27) 414 - Other Utility Operating Income</t>
  </si>
  <si>
    <t xml:space="preserve">                    (27) SUBTOTAL</t>
  </si>
  <si>
    <t xml:space="preserve">               (28) 421 - FAS 133 Gain</t>
  </si>
  <si>
    <t xml:space="preserve">               (28) 4265 - FAS 133 Loss</t>
  </si>
  <si>
    <t xml:space="preserve">                    (28) SUBTOTAL</t>
  </si>
  <si>
    <t xml:space="preserve">     TOTAL DEPRECIATION, DEPLETION AND AMORTIZATION</t>
  </si>
  <si>
    <t xml:space="preserve">          </t>
  </si>
  <si>
    <t xml:space="preserve">     29 - TAXES OTHER THAN INCOME TAXES</t>
  </si>
  <si>
    <t xml:space="preserve">          (29) 4081 - Taxes Other-Util Income</t>
  </si>
  <si>
    <t xml:space="preserve">               (29) SUBTOTAL</t>
  </si>
  <si>
    <t xml:space="preserve">     30 - INCOME TAXES</t>
  </si>
  <si>
    <t xml:space="preserve">          (30) 4081 - Montana Corp. License Taxes</t>
  </si>
  <si>
    <t xml:space="preserve">          (30) 4091 - Fit-Util Oper Income</t>
  </si>
  <si>
    <t xml:space="preserve">               (30) SUBTOTAL</t>
  </si>
  <si>
    <t xml:space="preserve">     31 - DEFERRED INCOME TAXES</t>
  </si>
  <si>
    <t xml:space="preserve">          (31) 4101 - Def Fit-Util Oper Income</t>
  </si>
  <si>
    <t xml:space="preserve">          (31) 4111 - Def Fit-Cr - Util Oper Income</t>
  </si>
  <si>
    <t xml:space="preserve">          (31) 4114 - Inv Tax Cr Adj-Util Operations</t>
  </si>
  <si>
    <t xml:space="preserve">               (31) SUBTOTAL</t>
  </si>
  <si>
    <t xml:space="preserve">     99 - OTHER INCOME</t>
  </si>
  <si>
    <t xml:space="preserve">          (99) 4082 - Taxes Other - Other Income</t>
  </si>
  <si>
    <t xml:space="preserve">          (99) 4092 - Fit - Other Income</t>
  </si>
  <si>
    <t xml:space="preserve">          (99) 4102 - Def Fit - Other Income</t>
  </si>
  <si>
    <t xml:space="preserve">          (99) 4112 - Provision for Deferred FIT - Credit &amp; Other Income</t>
  </si>
  <si>
    <t xml:space="preserve">          (99) 415 - Revenues From Merchandising And Jobbing</t>
  </si>
  <si>
    <t xml:space="preserve">          (99) 416 - Expenses Of Merchandising And Jobbing</t>
  </si>
  <si>
    <t xml:space="preserve">          (99) 417 - Revenues From Non-Utility Operations</t>
  </si>
  <si>
    <t xml:space="preserve">          (99) 4171 - Merger Related Costs</t>
  </si>
  <si>
    <t xml:space="preserve">          (99) 4171 - Expenses of Non-Utility Operations</t>
  </si>
  <si>
    <t xml:space="preserve">          (99) 418 - Nonoperating Rental Income</t>
  </si>
  <si>
    <t xml:space="preserve">          (99) 4181 - Equity in Earnings of Subsidiaries</t>
  </si>
  <si>
    <t xml:space="preserve">          (99) 419 - Interest And Dividend Income</t>
  </si>
  <si>
    <t xml:space="preserve">          (99) 4191 - Allowance For Other Funds Used During Construction</t>
  </si>
  <si>
    <t xml:space="preserve">          (99) 421 - Misc. Non-Operating Income</t>
  </si>
  <si>
    <t xml:space="preserve">          (99) 4211 - Gain On Disposition Of Property</t>
  </si>
  <si>
    <t xml:space="preserve">          (99) 4212 - Loss On Disposition Of Property</t>
  </si>
  <si>
    <t xml:space="preserve">          (99) 4213 - Misc. Non-Op Income - AFUDC(WUTC)</t>
  </si>
  <si>
    <t xml:space="preserve">          (99) 4214 - Misc. Non-Op Income - AFUCE</t>
  </si>
  <si>
    <t xml:space="preserve">          (99) 425 - Miscellaneous Amortization</t>
  </si>
  <si>
    <t xml:space="preserve">          (99) 4261 - Donations</t>
  </si>
  <si>
    <t xml:space="preserve">          (99) 4262 - Life Insurance</t>
  </si>
  <si>
    <t xml:space="preserve">          (99) 4263 - Penalties</t>
  </si>
  <si>
    <t xml:space="preserve">          (99) 4264 - Expenses For Civic &amp; Political Activities</t>
  </si>
  <si>
    <t>(99) 4171 - Merger Related Costs</t>
  </si>
  <si>
    <t>PUGET SOUND ENERGY</t>
  </si>
  <si>
    <t>PERIODIC ALLOCATED RESULTS OF OPERATIONS</t>
  </si>
  <si>
    <t>Electric</t>
  </si>
  <si>
    <t>Gas</t>
  </si>
  <si>
    <t>Total Amount</t>
  </si>
  <si>
    <t>2 - SALES TO CUSTOMERS</t>
  </si>
  <si>
    <t>3 - SALES FOR RESALE-FIRM</t>
  </si>
  <si>
    <t>4 - SALES TO OTHER UTILITIES</t>
  </si>
  <si>
    <t>5 - OTHER OPERATING REVENUES</t>
  </si>
  <si>
    <t>6 - TOTAL OPERATING REVENUES</t>
  </si>
  <si>
    <t xml:space="preserve">7  </t>
  </si>
  <si>
    <t>9</t>
  </si>
  <si>
    <t>11 -  FUEL</t>
  </si>
  <si>
    <t>12 -  PURCHASED AND INTERCHANGED</t>
  </si>
  <si>
    <t>13 -  WHEELING</t>
  </si>
  <si>
    <t>14 - RESIDENTIAL EXCHANGE</t>
  </si>
  <si>
    <t>15 - TOTAL PRODUCTION EXPENSES</t>
  </si>
  <si>
    <t>16</t>
  </si>
  <si>
    <t>17 - OTHER ENERGY SUPPLY EXPENSES</t>
  </si>
  <si>
    <t>18 - TRANSMISSION EXPENSE</t>
  </si>
  <si>
    <t>19 - DISTRIBUTION EXPENSE</t>
  </si>
  <si>
    <t>20 - CUSTOMER ACCTS EXPENSES</t>
  </si>
  <si>
    <t>21 - CUSTOMER SERVICE EXPENSES</t>
  </si>
  <si>
    <t>22 - CONSERVATION AMORTIZATION</t>
  </si>
  <si>
    <t>23 - ADMIN &amp; GENERAL EXPENSE</t>
  </si>
  <si>
    <t>24 - DEPRECIATION</t>
  </si>
  <si>
    <t>25 - AMORTIZATION</t>
  </si>
  <si>
    <t>26 - AMORTIZ OF PROPERTY LOSS</t>
  </si>
  <si>
    <t>27 - OTHER OPERATING EXPENSES</t>
  </si>
  <si>
    <t>28 - FAS 133</t>
  </si>
  <si>
    <t>29 - TAXES OTHER THAN INCOME TAXES</t>
  </si>
  <si>
    <t>30 - INCOME TAXES</t>
  </si>
  <si>
    <t>31 - DEFERRED INCOME TAXES</t>
  </si>
  <si>
    <t>32 - TOTAL OPERATING REV. DEDUCT.</t>
  </si>
  <si>
    <t>NET OPERATING INCOME</t>
  </si>
  <si>
    <r>
      <t>1 -</t>
    </r>
    <r>
      <rPr>
        <b/>
        <sz val="10"/>
        <rFont val="Arial"/>
        <family val="2"/>
      </rPr>
      <t xml:space="preserve"> OPERATING REVENUES:</t>
    </r>
  </si>
  <si>
    <r>
      <t xml:space="preserve">8 - </t>
    </r>
    <r>
      <rPr>
        <b/>
        <sz val="10"/>
        <rFont val="Arial"/>
        <family val="2"/>
      </rPr>
      <t>OPERATING REVENUE DEDUCTIONS:</t>
    </r>
  </si>
  <si>
    <r>
      <t>10 -</t>
    </r>
    <r>
      <rPr>
        <b/>
        <sz val="10"/>
        <rFont val="Arial"/>
        <family val="2"/>
      </rPr>
      <t xml:space="preserve"> POWER COSTS:</t>
    </r>
  </si>
  <si>
    <t>Common</t>
  </si>
  <si>
    <t>OPERATING INCOME</t>
  </si>
  <si>
    <t>1 - OPERATING REVENUES</t>
  </si>
  <si>
    <t>99 - OTHER INCOME</t>
  </si>
  <si>
    <t>999 - INTEREST</t>
  </si>
  <si>
    <t>9999 - EXTRAORDINARY ITEMS</t>
  </si>
  <si>
    <t>TOTAL NON-OPERATING INCOME</t>
  </si>
  <si>
    <t>ACTUAL RESULTS OF OPERATIONS</t>
  </si>
  <si>
    <t>Energy N/A</t>
  </si>
  <si>
    <t>NON-OPERATING INCOME</t>
  </si>
  <si>
    <t>NET INCOME</t>
  </si>
  <si>
    <t>INCOME STATEMENT DETAIL</t>
  </si>
  <si>
    <t>FERC Account Description</t>
  </si>
  <si>
    <t>OPERATING REVENUES</t>
  </si>
  <si>
    <t>(2) 440 - Electric Residential Sales</t>
  </si>
  <si>
    <t>(2) 442 - Electric Commercial &amp; Industrial Sales</t>
  </si>
  <si>
    <t>(2) 444 - Public Street &amp; Highway Lighting</t>
  </si>
  <si>
    <t>(2) 456 - Other Electric Revenues</t>
  </si>
  <si>
    <t>(2) 456 - Other Electric Revenues - Unbilled</t>
  </si>
  <si>
    <t>(2) 456 - Other Electric Revenues - Conservation</t>
  </si>
  <si>
    <t>(2) 480 - Gas Residential Sales</t>
  </si>
  <si>
    <t>(2) 481 - Gas Commercial &amp; Industrial Sales</t>
  </si>
  <si>
    <t>(2) 489 - Rev From Transportation Of Gas To Others</t>
  </si>
  <si>
    <t>SUBTOTAL</t>
  </si>
  <si>
    <t xml:space="preserve">(3) 447 - Electric Sales For Resale </t>
  </si>
  <si>
    <t>(4) 447 - Electric Sales For Resale - Sales</t>
  </si>
  <si>
    <t>(4) 447 - Electric Sales For Resale - Purchases</t>
  </si>
  <si>
    <t>(5) 412 - Lease Inc Everett Delta to NWP - Gas</t>
  </si>
  <si>
    <t>(5) 450 - Forfeited Discounts</t>
  </si>
  <si>
    <t>(5) 451 - Electric Misc Service Revenue</t>
  </si>
  <si>
    <t>(5) 454 - Rent For Electric Property</t>
  </si>
  <si>
    <t>(5) 456 - Other Electric Revenues</t>
  </si>
  <si>
    <t>(5) 487 - Forfeited Discounts</t>
  </si>
  <si>
    <t>(5) 488 - Gas Misc Service Revenues</t>
  </si>
  <si>
    <t>(5) 493 - Rent From Gas Property</t>
  </si>
  <si>
    <t>(5) 495 - Other Gas Revenues</t>
  </si>
  <si>
    <t>TOTAL OPERATING REVENUES</t>
  </si>
  <si>
    <t>ENERGY COST</t>
  </si>
  <si>
    <t>(11) 501 - Steam Operations Fuel</t>
  </si>
  <si>
    <t>(11) 547 - Other Power Generation Oper Fuel</t>
  </si>
  <si>
    <t>(12) 555 - Purchased Power</t>
  </si>
  <si>
    <t>(12) 557 - Other Power Supply Expense</t>
  </si>
  <si>
    <t>(12) 804 - Natural Gas City Gate Purchases</t>
  </si>
  <si>
    <t>(12) 805 - Other Gas Purchases</t>
  </si>
  <si>
    <t>(12) 8051 - Purchased Gas Cost Adjustments</t>
  </si>
  <si>
    <t>(12) 8081 - Gas Withdrawn From Storage</t>
  </si>
  <si>
    <t>(12) 8082 - Gas Delivered To Storage</t>
  </si>
  <si>
    <t>(13) 565 - Transmission Of Electricity By Others</t>
  </si>
  <si>
    <t>(14) 555 - Purchased Power</t>
  </si>
  <si>
    <t>TOTAL ENERGY COST</t>
  </si>
  <si>
    <t>GROSS MARGIN</t>
  </si>
  <si>
    <t>OPERATING EXPENSES</t>
  </si>
  <si>
    <t>OPERATING AND MAINTENANCE</t>
  </si>
  <si>
    <t>(17) 500 - Steam Oper Supv &amp; Engineering</t>
  </si>
  <si>
    <t>(17) 502 - Steam Oper Steam Expenses</t>
  </si>
  <si>
    <t>(17) 505 - Steam Oper Electric Expense</t>
  </si>
  <si>
    <t>(17) 506 - Steam Oper Misc Steam Power</t>
  </si>
  <si>
    <t>(17) 507 - Steam Operations Rents</t>
  </si>
  <si>
    <t>(17) 510 - Steam Maint Supv &amp; Engineering</t>
  </si>
  <si>
    <t>(17) 511 - Steam Maint Structures</t>
  </si>
  <si>
    <t>(17) 512 - Steam Maint Boiler Plant</t>
  </si>
  <si>
    <t>(17) 513 - Steam Maint Electric Plant</t>
  </si>
  <si>
    <t>(17) 514 - Steam Maint Misc Steam Plant</t>
  </si>
  <si>
    <t>(17) 535 - Hydro Oper Supv &amp; Engineering</t>
  </si>
  <si>
    <t>(17) 536 - Hydro Oper Water For Power</t>
  </si>
  <si>
    <t>(17) 537 - Hydro Oper Hydraulic Expenses</t>
  </si>
  <si>
    <t>(17) 538 - Hydro Oper Electric Expenses</t>
  </si>
  <si>
    <t>(17) 539 - Hydro Oper Misc Hydraulic Exp</t>
  </si>
  <si>
    <t>(17) 541 - Hydro Maint Supv &amp; Engineering</t>
  </si>
  <si>
    <t>(17) 542 - Hydro Maint Structures</t>
  </si>
  <si>
    <t>(17) 543 - Hydro Maint Res. Dams &amp; Waterways</t>
  </si>
  <si>
    <t>(17) 544 - Hydro Maint Electric Plant</t>
  </si>
  <si>
    <t>(17) 545 - Hydro Maint Misc Hydraulic Plant</t>
  </si>
  <si>
    <t>(17) 546 - Other Pwr Gen Oper Supv &amp; Eng</t>
  </si>
  <si>
    <t>(17) 548 - Other Power Gen Oper Gen Exp</t>
  </si>
  <si>
    <t>(17) 549 - Other Power Gen Oper Misc</t>
  </si>
  <si>
    <t>(17) 550 - Other Power Gen Oper Rents</t>
  </si>
  <si>
    <t>(17) 551 - Other Power Gen Maint Supv &amp; Eng</t>
  </si>
  <si>
    <t>(17) 552 - Other Power Gen Maint Structures</t>
  </si>
  <si>
    <t>(17) 553 - Other Power Gen Maint Gen &amp; Elec</t>
  </si>
  <si>
    <t>(17) 554 - Other Power Gen Maint Misc</t>
  </si>
  <si>
    <t>(17) 556 - System Control &amp; Load Dispatch</t>
  </si>
  <si>
    <t>(17) 710 - Production Operations Supv &amp; Engineering</t>
  </si>
  <si>
    <t>(17) 717 - Liquefied Petroleum Gas Expenses</t>
  </si>
  <si>
    <t>(17) 735 - Misc Gas Production Exp</t>
  </si>
  <si>
    <t>(17) 741 - Production Plant Maint Structures</t>
  </si>
  <si>
    <t>(17) 742 - Production Plant Maint Prod Equip</t>
  </si>
  <si>
    <t>(17) 8074 - Purchased Gas Calculation Exp</t>
  </si>
  <si>
    <t>(17) 812 - Gas Used For Other Utility Operations</t>
  </si>
  <si>
    <t>(17) 813 - Other Gas Supply Expenses</t>
  </si>
  <si>
    <t>(17) 814 - Undergrnd Strge - Operation Supv &amp; Eng</t>
  </si>
  <si>
    <t>(17) 815 - Undergrnd Strge - Oper Map &amp; Records</t>
  </si>
  <si>
    <t>(17) 816 - Undergrnd Strge - Oper Wells Expense</t>
  </si>
  <si>
    <t>(17) 817 - Undergrnd Strge - Oper Lines Expense</t>
  </si>
  <si>
    <t>(17) 818 - Undergrnd Strge - Oper Compressor Sta Exp</t>
  </si>
  <si>
    <t>(17) 819 - Undergrnd Strge - Oper Compressor Sta Fuel</t>
  </si>
  <si>
    <t>(17) 820 - Undergrnd Strge - Oper Meas &amp; Reg Sta Exp</t>
  </si>
  <si>
    <t>(17) 821 - Undergrnd Strge - Oper Purification Exp</t>
  </si>
  <si>
    <t>(17) 823 - Storage Gas Losses</t>
  </si>
  <si>
    <t>(17) 824 - Undergrnd Strge - Oper Other Expenses</t>
  </si>
  <si>
    <t>(17) 825 - Undergrnd Strge - Oper Storage Well Royalty</t>
  </si>
  <si>
    <t>(17) 826 - Undergrnd Strge - Oper Other Storage Rents</t>
  </si>
  <si>
    <t>(17) 830 - Undergrnd Strge - Maint Supv &amp; Engineering</t>
  </si>
  <si>
    <t>(17) 831 - Undergrnd Strge - Maint Structures</t>
  </si>
  <si>
    <t>(17) 832 - Undergrnd Strge - Maint Reservoirs &amp; Wells</t>
  </si>
  <si>
    <t>(17) 833 - Undergrnd Strge - Maint Of Lines</t>
  </si>
  <si>
    <t>(17) 834 - Undergrnd Strge - Maint Compressor Sta Equip</t>
  </si>
  <si>
    <t>(17) 835 - Undergrnd Strge - Maint Meas &amp; Reg Sta E</t>
  </si>
  <si>
    <t>(17) 836 - Undergrnd Strge - Maint Purification Equip</t>
  </si>
  <si>
    <t>(17) 837 - Undergrnd Strge-Maint Other Equipment</t>
  </si>
  <si>
    <t>(17) 841 - Operating Labor &amp; Expenses</t>
  </si>
  <si>
    <t>(17) 8432 - Maint Struc &amp; Impro</t>
  </si>
  <si>
    <t>(17) 8433 - Maintenance of Gas Holders</t>
  </si>
  <si>
    <t>(17) 8436 - Maintenance of Vaporizing Equipment</t>
  </si>
  <si>
    <t>(17) 8438 -  Maint Measure &amp; Reg</t>
  </si>
  <si>
    <t>(17) 8439 - Other Gas Maintenance</t>
  </si>
  <si>
    <t>(18) 560 - Transmission Oper Supv &amp; Engineering</t>
  </si>
  <si>
    <t>(18) 561 - Transmission Oper Load Dispatching</t>
  </si>
  <si>
    <t>(18) 5611 - Transmission Oper Load Dispatching</t>
  </si>
  <si>
    <t>(18) 5612 -  Load Dispatch - Monitor &amp; Oper Trans System</t>
  </si>
  <si>
    <t>(18) 5613 -  Load Dispatch - Service and Scheduling</t>
  </si>
  <si>
    <t>(18) 5615 -  Reliability Planning &amp; Standards</t>
  </si>
  <si>
    <t>(18) 5616 -  Transmission Svc Studies</t>
  </si>
  <si>
    <t>(18) 5618 -  Reliability Planning</t>
  </si>
  <si>
    <t>(18) 562 - Transmission Oper Station Expense</t>
  </si>
  <si>
    <t>(18) 563 - Transmission Oper Overhead Line Exp</t>
  </si>
  <si>
    <t>(18) 566 - Transmission Oper Misc</t>
  </si>
  <si>
    <t>(18) 567 - Transmission Oper Rents</t>
  </si>
  <si>
    <t>(18) 568 - Transmission Maint Supv &amp; Eng</t>
  </si>
  <si>
    <t>(18) 569 - Transmission Maint Structures</t>
  </si>
  <si>
    <t>(18) 5691 - Transmission Computer Hardware Maint</t>
  </si>
  <si>
    <t>(18) 5692 - Transmission Maint Structures</t>
  </si>
  <si>
    <t>(18) 570 - Transmission Maint Station Equipment</t>
  </si>
  <si>
    <t>(18) 571 - Transmission Maint Overhead Lines</t>
  </si>
  <si>
    <t>(18) 572 - Transmission Maint Underground Lines</t>
  </si>
  <si>
    <t>(18) 850 - Transmission Oper Supv &amp; Engineering</t>
  </si>
  <si>
    <t>(18) 856 - Transmission Oper Mains Expenses</t>
  </si>
  <si>
    <t>(18) 857 - Transmission Oper Meas &amp; Reg Sta Exp</t>
  </si>
  <si>
    <t>(18) 862 - Transmission Maint Structures &amp; Improvements</t>
  </si>
  <si>
    <t>(18) 863 - Transmission Maint Supv &amp; Eng</t>
  </si>
  <si>
    <t>(18) 867 - Transmission Maint Other Equipment</t>
  </si>
  <si>
    <t>(19) 580 - Distribution Oper Supv &amp; Engineering</t>
  </si>
  <si>
    <t>(19) 581 - Distribution Oper Load Dispatching</t>
  </si>
  <si>
    <t>(19) 582 - Distribution Oper Station Expenses</t>
  </si>
  <si>
    <t>(19) 583 - Distribution Oper Overhead Line Exp</t>
  </si>
  <si>
    <t>(19) 584 - Distribution Oper Underground Line Exp</t>
  </si>
  <si>
    <t>(19) 585 - Distribution Oper St Lighting &amp; Signal</t>
  </si>
  <si>
    <t>(19) 586 - Distribution Oper Meter Expense</t>
  </si>
  <si>
    <t>(19) 587 - Distribution Oper Cust Installation</t>
  </si>
  <si>
    <t>(19) 588 - Distribution Oper Misc Dist Exp</t>
  </si>
  <si>
    <t>(19) 589 - Distribution Oper Rents</t>
  </si>
  <si>
    <t>(19) 590 - Distribution Maint Superv &amp; Engineering</t>
  </si>
  <si>
    <t>(19) 591 - Distribution Maint Structures</t>
  </si>
  <si>
    <t>(19) 592 - Distribution Maint Station Equipment</t>
  </si>
  <si>
    <t>(19) 593 - Distribution Maint Overhead Lines</t>
  </si>
  <si>
    <t>(19) 594 - Distribution Maint Underground Lines</t>
  </si>
  <si>
    <t>(19) 595 - Distribution Maint Line Transformers</t>
  </si>
  <si>
    <t>(19) 596 - Distribution Maint St Lighting/Signal</t>
  </si>
  <si>
    <t>(19) 597 - Distribution Maint Meters</t>
  </si>
  <si>
    <t>(19) 598 - Distribution Maint Misc Dist Plant</t>
  </si>
  <si>
    <t>(19) 870 - Distribution Oper Supv &amp; Engineering</t>
  </si>
  <si>
    <t>(19) 871 - Distribution Oper Load Dispatching</t>
  </si>
  <si>
    <t>(19) 874 - Distribution Oper Mains &amp; Services Exp</t>
  </si>
  <si>
    <t>(19) 875 - Distribution Oper Meas &amp; Reg Sta Gen</t>
  </si>
  <si>
    <t>(19) 876 - Distribution Oper Meas &amp; Reg Sta Indus</t>
  </si>
  <si>
    <t>(19) 878 - Distribution Oper Meter &amp; House Reg</t>
  </si>
  <si>
    <t>(19) 879 - Distribution Oper Customer Install Exp</t>
  </si>
  <si>
    <t>(19) 880 - Distribution Oper Other Expense</t>
  </si>
  <si>
    <t>(19) 881 - Distribution Oper Rents Expense</t>
  </si>
  <si>
    <t>(19) 887 - Distribution Maint Mains</t>
  </si>
  <si>
    <t>(19) 889 - Distribution Maint Meas &amp; Reg Sta Gen</t>
  </si>
  <si>
    <t>(19) 890 - Distribution Maint Meas &amp; Reg Sta Ind</t>
  </si>
  <si>
    <t>(19) 892 - Distribution Maint Services</t>
  </si>
  <si>
    <t>(19) 893 - Distribution Maint Meters &amp; House Reg</t>
  </si>
  <si>
    <t>(19) 894 - Distribution Maint Other Equipment</t>
  </si>
  <si>
    <t>(20) 901 - Customer Accounts Supervision</t>
  </si>
  <si>
    <t>(20) 902 - Meter Reading Expense</t>
  </si>
  <si>
    <t>(20) 903 - Customer Records &amp; Collection Expense</t>
  </si>
  <si>
    <t>(20) 904 - Uncollectible Accounts</t>
  </si>
  <si>
    <t>(20) 905 - Misc. Customer Accounts Expense</t>
  </si>
  <si>
    <t>(21) 908 - Customer Assistance Expense</t>
  </si>
  <si>
    <t>(21) 909 - Info &amp; Instructional Advertising</t>
  </si>
  <si>
    <t>(21) 910 - Misc Cust Svc &amp; Info Expense</t>
  </si>
  <si>
    <t>(21) 911 - Sales Supervision Exp</t>
  </si>
  <si>
    <t>(21) 912 - Demonstration &amp; Selling Expense</t>
  </si>
  <si>
    <t>(21) 913 - Advertising Expenses</t>
  </si>
  <si>
    <t>(21) 916 - Misc. Sales Expense</t>
  </si>
  <si>
    <t>(22) 908 - Customer Assistance Expense</t>
  </si>
  <si>
    <t>(23) 920 - A &amp; G Salaries</t>
  </si>
  <si>
    <t>(23) 921 - Office Supplies and Expenses</t>
  </si>
  <si>
    <t>(23) 922 - Admin Expenses Transferred</t>
  </si>
  <si>
    <t>(23) 923 - Outside Services Employed</t>
  </si>
  <si>
    <t>(23) 924 - Property Insurance</t>
  </si>
  <si>
    <t>(23) 925 - Injuries &amp; Damages</t>
  </si>
  <si>
    <t>(23) 926 - Emp Pension &amp; Benefits</t>
  </si>
  <si>
    <t>(23) 928 - Regulatory Commission Expense</t>
  </si>
  <si>
    <t>(23) 9301 - Gen Advertising Exp</t>
  </si>
  <si>
    <t>(23) 9302 - Misc. General Expenses</t>
  </si>
  <si>
    <t>(23) 931 - Rents</t>
  </si>
  <si>
    <t>(23) 932 - Maint Of General Plant- Gas</t>
  </si>
  <si>
    <t xml:space="preserve">     TOTAL OPERATING AND MAINTENANCE</t>
  </si>
  <si>
    <t>DEPRECIATION, DEPLETION AND AMORTIZATION</t>
  </si>
  <si>
    <t>(24) 403 - Depreciation Expense</t>
  </si>
  <si>
    <t>(24) 4031 - Depreciation Expense - FAS143</t>
  </si>
  <si>
    <t>(25) 404 - Amort Ltd-Term Plant</t>
  </si>
  <si>
    <t>(25) 406 - Amortization Of Plant Acquisition Adj</t>
  </si>
  <si>
    <t>(25) 4111 - Accretion Exp - FAS143</t>
  </si>
  <si>
    <t>(26) 407 - Amortization Of Prop. Losses</t>
  </si>
  <si>
    <t>(27) 4073 - Regulatory Debits</t>
  </si>
  <si>
    <t>(27) 4074 - Regulatory Credits</t>
  </si>
  <si>
    <t>(27) 4116 - Gains From Disposition Of Utility Plant</t>
  </si>
  <si>
    <t>(27) 4117 - Losses From Disposition Of Utility Plant</t>
  </si>
  <si>
    <t>(27) 4118 - Gains From Disposition Of Allowances</t>
  </si>
  <si>
    <t>(28) 421 - FAS 133 Gain</t>
  </si>
  <si>
    <t>(28) 4265 - FAS 133 Loss</t>
  </si>
  <si>
    <t xml:space="preserve">               (19) 886 - Maint of Facilities and Structures</t>
  </si>
  <si>
    <t xml:space="preserve">               (17) 834 - Undergrnd Strge - Maint Compres Sta Equip</t>
  </si>
  <si>
    <t xml:space="preserve">               (18) 5612 - Load Dispatch - Montr &amp; Oper Trans System</t>
  </si>
  <si>
    <t xml:space="preserve">               (18) 862 - Transmission Maint Struct &amp; Improvements</t>
  </si>
  <si>
    <t xml:space="preserve">               (18) 865 - Transm Maint of measur &amp; regul station equip</t>
  </si>
  <si>
    <t xml:space="preserve">                (17) 8441 - Gas LNG Oper Sup &amp; Eng</t>
  </si>
  <si>
    <t xml:space="preserve">               (18) 5692 - Maintenance of Computer Software</t>
  </si>
  <si>
    <t>Electric Common</t>
  </si>
  <si>
    <t>Gas Common</t>
  </si>
  <si>
    <t>Electric Allloc</t>
  </si>
  <si>
    <t>Gas Alloc</t>
  </si>
  <si>
    <t>(Based on allocation factors developed for the 12 ME 12/31/2014)</t>
  </si>
  <si>
    <t>FOR THE MONTH ENDED MARCH 31,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</si>
</sst>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5" formatCode="&quot;$&quot;#,##0_);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_@"/>
    <numFmt numFmtId="165" formatCode="______@"/>
    <numFmt numFmtId="166" formatCode="_(* #,##0_);_(* \(#,##0\);_(* &quot;-&quot;??_);_(@_)"/>
    <numFmt numFmtId="167" formatCode="________@"/>
    <numFmt numFmtId="168" formatCode="_(&quot;$&quot;* #,##0_);_(&quot;$&quot;* \(#,##0\);_(&quot;$&quot;* &quot;-&quot;??_);_(@_)"/>
    <numFmt numFmtId="169" formatCode="&quot;$&quot;#,##0;\-&quot;$&quot;#,##0"/>
    <numFmt numFmtId="170" formatCode="0.000000"/>
    <numFmt numFmtId="171" formatCode="_(* #,##0.00_);_(* \(#,##0.00\);_(* &quot;-&quot;_);_(@_)"/>
    <numFmt numFmtId="172" formatCode="&quot;$&quot;\ #,##0.00"/>
    <numFmt numFmtId="173" formatCode="#,##0_);[Red]\(#,##0\);&quot; &quot;"/>
    <numFmt numFmtId="174" formatCode="_-* #,##0.00\ _D_M_-;\-* #,##0.00\ _D_M_-;_-* &quot;-&quot;??\ _D_M_-;_-@_-"/>
  </numFmts>
  <fonts count="9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b/>
      <u val="singleAccounting"/>
      <sz val="10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sz val="8"/>
      <color indexed="8"/>
      <name val="Arial"/>
      <family val="2"/>
    </font>
    <font>
      <b/>
      <i/>
      <sz val="8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b/>
      <u val="singleAccounting"/>
      <sz val="8"/>
      <name val="Arial"/>
      <family val="2"/>
    </font>
    <font>
      <b/>
      <u val="doubleAccounting"/>
      <sz val="8"/>
      <name val="Arial"/>
      <family val="2"/>
    </font>
    <font>
      <sz val="11"/>
      <name val="Arial"/>
      <family val="2"/>
    </font>
    <font>
      <sz val="10"/>
      <color indexed="8"/>
      <name val="MS Sans Serif"/>
      <family val="2"/>
    </font>
    <font>
      <sz val="12"/>
      <color indexed="8"/>
      <name val="Times New Roman"/>
      <family val="1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16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i/>
      <sz val="10"/>
      <color indexed="23"/>
      <name val="Arial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u/>
      <sz val="10"/>
      <name val="Arial"/>
      <family val="2"/>
    </font>
    <font>
      <sz val="11"/>
      <name val="Arial"/>
      <family val="2"/>
    </font>
    <font>
      <i/>
      <sz val="9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color indexed="39"/>
      <name val="Arial"/>
      <family val="2"/>
    </font>
    <font>
      <sz val="19"/>
      <color indexed="48"/>
      <name val="Arial"/>
      <family val="2"/>
    </font>
  </fonts>
  <fills count="97">
    <fill>
      <patternFill patternType="none"/>
    </fill>
    <fill>
      <patternFill patternType="gray125"/>
    </fill>
    <fill>
      <patternFill patternType="solid">
        <fgColor indexed="40"/>
      </patternFill>
    </fill>
    <fill>
      <patternFill patternType="solid">
        <fgColor indexed="9"/>
      </patternFill>
    </fill>
    <fill>
      <patternFill patternType="solid">
        <fgColor indexed="2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57"/>
      </patternFill>
    </fill>
    <fill>
      <patternFill patternType="solid">
        <fgColor indexed="48"/>
        <bgColor indexed="48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25"/>
        <bgColor indexed="25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9"/>
        <bgColor indexed="9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15"/>
      </patternFill>
    </fill>
  </fills>
  <borders count="4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3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</borders>
  <cellStyleXfs count="1920">
    <xf numFmtId="0" fontId="0" fillId="0" borderId="0"/>
    <xf numFmtId="0" fontId="29" fillId="2" borderId="0" applyNumberFormat="0" applyBorder="0" applyAlignment="0" applyProtection="0"/>
    <xf numFmtId="0" fontId="68" fillId="56" borderId="0" applyNumberFormat="0" applyBorder="0" applyAlignment="0" applyProtection="0"/>
    <xf numFmtId="0" fontId="68" fillId="56" borderId="0" applyNumberFormat="0" applyBorder="0" applyAlignment="0" applyProtection="0"/>
    <xf numFmtId="0" fontId="68" fillId="56" borderId="0" applyNumberFormat="0" applyBorder="0" applyAlignment="0" applyProtection="0"/>
    <xf numFmtId="0" fontId="68" fillId="56" borderId="0" applyNumberFormat="0" applyBorder="0" applyAlignment="0" applyProtection="0"/>
    <xf numFmtId="0" fontId="68" fillId="56" borderId="0" applyNumberFormat="0" applyBorder="0" applyAlignment="0" applyProtection="0"/>
    <xf numFmtId="0" fontId="68" fillId="56" borderId="0" applyNumberFormat="0" applyBorder="0" applyAlignment="0" applyProtection="0"/>
    <xf numFmtId="0" fontId="68" fillId="56" borderId="0" applyNumberFormat="0" applyBorder="0" applyAlignment="0" applyProtection="0"/>
    <xf numFmtId="0" fontId="68" fillId="56" borderId="0" applyNumberFormat="0" applyBorder="0" applyAlignment="0" applyProtection="0"/>
    <xf numFmtId="0" fontId="68" fillId="56" borderId="0" applyNumberFormat="0" applyBorder="0" applyAlignment="0" applyProtection="0"/>
    <xf numFmtId="0" fontId="68" fillId="56" borderId="0" applyNumberFormat="0" applyBorder="0" applyAlignment="0" applyProtection="0"/>
    <xf numFmtId="0" fontId="68" fillId="56" borderId="0" applyNumberFormat="0" applyBorder="0" applyAlignment="0" applyProtection="0"/>
    <xf numFmtId="0" fontId="29" fillId="4" borderId="0" applyNumberFormat="0" applyBorder="0" applyAlignment="0" applyProtection="0"/>
    <xf numFmtId="0" fontId="68" fillId="57" borderId="0" applyNumberFormat="0" applyBorder="0" applyAlignment="0" applyProtection="0"/>
    <xf numFmtId="0" fontId="68" fillId="57" borderId="0" applyNumberFormat="0" applyBorder="0" applyAlignment="0" applyProtection="0"/>
    <xf numFmtId="0" fontId="68" fillId="57" borderId="0" applyNumberFormat="0" applyBorder="0" applyAlignment="0" applyProtection="0"/>
    <xf numFmtId="0" fontId="68" fillId="57" borderId="0" applyNumberFormat="0" applyBorder="0" applyAlignment="0" applyProtection="0"/>
    <xf numFmtId="0" fontId="68" fillId="57" borderId="0" applyNumberFormat="0" applyBorder="0" applyAlignment="0" applyProtection="0"/>
    <xf numFmtId="0" fontId="68" fillId="57" borderId="0" applyNumberFormat="0" applyBorder="0" applyAlignment="0" applyProtection="0"/>
    <xf numFmtId="0" fontId="68" fillId="57" borderId="0" applyNumberFormat="0" applyBorder="0" applyAlignment="0" applyProtection="0"/>
    <xf numFmtId="0" fontId="68" fillId="57" borderId="0" applyNumberFormat="0" applyBorder="0" applyAlignment="0" applyProtection="0"/>
    <xf numFmtId="0" fontId="68" fillId="57" borderId="0" applyNumberFormat="0" applyBorder="0" applyAlignment="0" applyProtection="0"/>
    <xf numFmtId="0" fontId="68" fillId="57" borderId="0" applyNumberFormat="0" applyBorder="0" applyAlignment="0" applyProtection="0"/>
    <xf numFmtId="0" fontId="68" fillId="57" borderId="0" applyNumberFormat="0" applyBorder="0" applyAlignment="0" applyProtection="0"/>
    <xf numFmtId="0" fontId="29" fillId="6" borderId="0" applyNumberFormat="0" applyBorder="0" applyAlignment="0" applyProtection="0"/>
    <xf numFmtId="0" fontId="68" fillId="58" borderId="0" applyNumberFormat="0" applyBorder="0" applyAlignment="0" applyProtection="0"/>
    <xf numFmtId="0" fontId="68" fillId="58" borderId="0" applyNumberFormat="0" applyBorder="0" applyAlignment="0" applyProtection="0"/>
    <xf numFmtId="0" fontId="68" fillId="58" borderId="0" applyNumberFormat="0" applyBorder="0" applyAlignment="0" applyProtection="0"/>
    <xf numFmtId="0" fontId="68" fillId="58" borderId="0" applyNumberFormat="0" applyBorder="0" applyAlignment="0" applyProtection="0"/>
    <xf numFmtId="0" fontId="68" fillId="58" borderId="0" applyNumberFormat="0" applyBorder="0" applyAlignment="0" applyProtection="0"/>
    <xf numFmtId="0" fontId="68" fillId="58" borderId="0" applyNumberFormat="0" applyBorder="0" applyAlignment="0" applyProtection="0"/>
    <xf numFmtId="0" fontId="68" fillId="58" borderId="0" applyNumberFormat="0" applyBorder="0" applyAlignment="0" applyProtection="0"/>
    <xf numFmtId="0" fontId="68" fillId="58" borderId="0" applyNumberFormat="0" applyBorder="0" applyAlignment="0" applyProtection="0"/>
    <xf numFmtId="0" fontId="68" fillId="58" borderId="0" applyNumberFormat="0" applyBorder="0" applyAlignment="0" applyProtection="0"/>
    <xf numFmtId="0" fontId="68" fillId="58" borderId="0" applyNumberFormat="0" applyBorder="0" applyAlignment="0" applyProtection="0"/>
    <xf numFmtId="0" fontId="68" fillId="58" borderId="0" applyNumberFormat="0" applyBorder="0" applyAlignment="0" applyProtection="0"/>
    <xf numFmtId="0" fontId="29" fillId="3" borderId="0" applyNumberFormat="0" applyBorder="0" applyAlignment="0" applyProtection="0"/>
    <xf numFmtId="0" fontId="68" fillId="59" borderId="0" applyNumberFormat="0" applyBorder="0" applyAlignment="0" applyProtection="0"/>
    <xf numFmtId="0" fontId="68" fillId="59" borderId="0" applyNumberFormat="0" applyBorder="0" applyAlignment="0" applyProtection="0"/>
    <xf numFmtId="0" fontId="68" fillId="59" borderId="0" applyNumberFormat="0" applyBorder="0" applyAlignment="0" applyProtection="0"/>
    <xf numFmtId="0" fontId="68" fillId="59" borderId="0" applyNumberFormat="0" applyBorder="0" applyAlignment="0" applyProtection="0"/>
    <xf numFmtId="0" fontId="68" fillId="59" borderId="0" applyNumberFormat="0" applyBorder="0" applyAlignment="0" applyProtection="0"/>
    <xf numFmtId="0" fontId="68" fillId="59" borderId="0" applyNumberFormat="0" applyBorder="0" applyAlignment="0" applyProtection="0"/>
    <xf numFmtId="0" fontId="68" fillId="59" borderId="0" applyNumberFormat="0" applyBorder="0" applyAlignment="0" applyProtection="0"/>
    <xf numFmtId="0" fontId="68" fillId="59" borderId="0" applyNumberFormat="0" applyBorder="0" applyAlignment="0" applyProtection="0"/>
    <xf numFmtId="0" fontId="68" fillId="59" borderId="0" applyNumberFormat="0" applyBorder="0" applyAlignment="0" applyProtection="0"/>
    <xf numFmtId="0" fontId="68" fillId="59" borderId="0" applyNumberFormat="0" applyBorder="0" applyAlignment="0" applyProtection="0"/>
    <xf numFmtId="0" fontId="68" fillId="59" borderId="0" applyNumberFormat="0" applyBorder="0" applyAlignment="0" applyProtection="0"/>
    <xf numFmtId="0" fontId="29" fillId="7" borderId="0" applyNumberFormat="0" applyBorder="0" applyAlignment="0" applyProtection="0"/>
    <xf numFmtId="0" fontId="68" fillId="60" borderId="0" applyNumberFormat="0" applyBorder="0" applyAlignment="0" applyProtection="0"/>
    <xf numFmtId="0" fontId="68" fillId="60" borderId="0" applyNumberFormat="0" applyBorder="0" applyAlignment="0" applyProtection="0"/>
    <xf numFmtId="0" fontId="68" fillId="60" borderId="0" applyNumberFormat="0" applyBorder="0" applyAlignment="0" applyProtection="0"/>
    <xf numFmtId="0" fontId="68" fillId="60" borderId="0" applyNumberFormat="0" applyBorder="0" applyAlignment="0" applyProtection="0"/>
    <xf numFmtId="0" fontId="68" fillId="60" borderId="0" applyNumberFormat="0" applyBorder="0" applyAlignment="0" applyProtection="0"/>
    <xf numFmtId="0" fontId="68" fillId="60" borderId="0" applyNumberFormat="0" applyBorder="0" applyAlignment="0" applyProtection="0"/>
    <xf numFmtId="0" fontId="68" fillId="60" borderId="0" applyNumberFormat="0" applyBorder="0" applyAlignment="0" applyProtection="0"/>
    <xf numFmtId="0" fontId="68" fillId="60" borderId="0" applyNumberFormat="0" applyBorder="0" applyAlignment="0" applyProtection="0"/>
    <xf numFmtId="0" fontId="68" fillId="60" borderId="0" applyNumberFormat="0" applyBorder="0" applyAlignment="0" applyProtection="0"/>
    <xf numFmtId="0" fontId="68" fillId="60" borderId="0" applyNumberFormat="0" applyBorder="0" applyAlignment="0" applyProtection="0"/>
    <xf numFmtId="0" fontId="68" fillId="60" borderId="0" applyNumberFormat="0" applyBorder="0" applyAlignment="0" applyProtection="0"/>
    <xf numFmtId="0" fontId="29" fillId="8" borderId="0" applyNumberFormat="0" applyBorder="0" applyAlignment="0" applyProtection="0"/>
    <xf numFmtId="0" fontId="68" fillId="61" borderId="0" applyNumberFormat="0" applyBorder="0" applyAlignment="0" applyProtection="0"/>
    <xf numFmtId="0" fontId="68" fillId="61" borderId="0" applyNumberFormat="0" applyBorder="0" applyAlignment="0" applyProtection="0"/>
    <xf numFmtId="0" fontId="68" fillId="61" borderId="0" applyNumberFormat="0" applyBorder="0" applyAlignment="0" applyProtection="0"/>
    <xf numFmtId="0" fontId="68" fillId="61" borderId="0" applyNumberFormat="0" applyBorder="0" applyAlignment="0" applyProtection="0"/>
    <xf numFmtId="0" fontId="68" fillId="61" borderId="0" applyNumberFormat="0" applyBorder="0" applyAlignment="0" applyProtection="0"/>
    <xf numFmtId="0" fontId="68" fillId="61" borderId="0" applyNumberFormat="0" applyBorder="0" applyAlignment="0" applyProtection="0"/>
    <xf numFmtId="0" fontId="68" fillId="61" borderId="0" applyNumberFormat="0" applyBorder="0" applyAlignment="0" applyProtection="0"/>
    <xf numFmtId="0" fontId="68" fillId="61" borderId="0" applyNumberFormat="0" applyBorder="0" applyAlignment="0" applyProtection="0"/>
    <xf numFmtId="0" fontId="68" fillId="61" borderId="0" applyNumberFormat="0" applyBorder="0" applyAlignment="0" applyProtection="0"/>
    <xf numFmtId="0" fontId="68" fillId="61" borderId="0" applyNumberFormat="0" applyBorder="0" applyAlignment="0" applyProtection="0"/>
    <xf numFmtId="0" fontId="68" fillId="61" borderId="0" applyNumberFormat="0" applyBorder="0" applyAlignment="0" applyProtection="0"/>
    <xf numFmtId="0" fontId="29" fillId="9" borderId="0" applyNumberFormat="0" applyBorder="0" applyAlignment="0" applyProtection="0"/>
    <xf numFmtId="0" fontId="68" fillId="62" borderId="0" applyNumberFormat="0" applyBorder="0" applyAlignment="0" applyProtection="0"/>
    <xf numFmtId="0" fontId="68" fillId="62" borderId="0" applyNumberFormat="0" applyBorder="0" applyAlignment="0" applyProtection="0"/>
    <xf numFmtId="0" fontId="68" fillId="62" borderId="0" applyNumberFormat="0" applyBorder="0" applyAlignment="0" applyProtection="0"/>
    <xf numFmtId="0" fontId="68" fillId="62" borderId="0" applyNumberFormat="0" applyBorder="0" applyAlignment="0" applyProtection="0"/>
    <xf numFmtId="0" fontId="68" fillId="62" borderId="0" applyNumberFormat="0" applyBorder="0" applyAlignment="0" applyProtection="0"/>
    <xf numFmtId="0" fontId="68" fillId="62" borderId="0" applyNumberFormat="0" applyBorder="0" applyAlignment="0" applyProtection="0"/>
    <xf numFmtId="0" fontId="68" fillId="62" borderId="0" applyNumberFormat="0" applyBorder="0" applyAlignment="0" applyProtection="0"/>
    <xf numFmtId="0" fontId="68" fillId="62" borderId="0" applyNumberFormat="0" applyBorder="0" applyAlignment="0" applyProtection="0"/>
    <xf numFmtId="0" fontId="68" fillId="62" borderId="0" applyNumberFormat="0" applyBorder="0" applyAlignment="0" applyProtection="0"/>
    <xf numFmtId="0" fontId="68" fillId="62" borderId="0" applyNumberFormat="0" applyBorder="0" applyAlignment="0" applyProtection="0"/>
    <xf numFmtId="0" fontId="68" fillId="62" borderId="0" applyNumberFormat="0" applyBorder="0" applyAlignment="0" applyProtection="0"/>
    <xf numFmtId="0" fontId="29" fillId="4" borderId="0" applyNumberFormat="0" applyBorder="0" applyAlignment="0" applyProtection="0"/>
    <xf numFmtId="0" fontId="68" fillId="63" borderId="0" applyNumberFormat="0" applyBorder="0" applyAlignment="0" applyProtection="0"/>
    <xf numFmtId="0" fontId="68" fillId="63" borderId="0" applyNumberFormat="0" applyBorder="0" applyAlignment="0" applyProtection="0"/>
    <xf numFmtId="0" fontId="68" fillId="63" borderId="0" applyNumberFormat="0" applyBorder="0" applyAlignment="0" applyProtection="0"/>
    <xf numFmtId="0" fontId="68" fillId="63" borderId="0" applyNumberFormat="0" applyBorder="0" applyAlignment="0" applyProtection="0"/>
    <xf numFmtId="0" fontId="68" fillId="63" borderId="0" applyNumberFormat="0" applyBorder="0" applyAlignment="0" applyProtection="0"/>
    <xf numFmtId="0" fontId="68" fillId="63" borderId="0" applyNumberFormat="0" applyBorder="0" applyAlignment="0" applyProtection="0"/>
    <xf numFmtId="0" fontId="68" fillId="63" borderId="0" applyNumberFormat="0" applyBorder="0" applyAlignment="0" applyProtection="0"/>
    <xf numFmtId="0" fontId="68" fillId="63" borderId="0" applyNumberFormat="0" applyBorder="0" applyAlignment="0" applyProtection="0"/>
    <xf numFmtId="0" fontId="68" fillId="63" borderId="0" applyNumberFormat="0" applyBorder="0" applyAlignment="0" applyProtection="0"/>
    <xf numFmtId="0" fontId="68" fillId="63" borderId="0" applyNumberFormat="0" applyBorder="0" applyAlignment="0" applyProtection="0"/>
    <xf numFmtId="0" fontId="68" fillId="63" borderId="0" applyNumberFormat="0" applyBorder="0" applyAlignment="0" applyProtection="0"/>
    <xf numFmtId="0" fontId="29" fillId="11" borderId="0" applyNumberFormat="0" applyBorder="0" applyAlignment="0" applyProtection="0"/>
    <xf numFmtId="0" fontId="68" fillId="64" borderId="0" applyNumberFormat="0" applyBorder="0" applyAlignment="0" applyProtection="0"/>
    <xf numFmtId="0" fontId="68" fillId="64" borderId="0" applyNumberFormat="0" applyBorder="0" applyAlignment="0" applyProtection="0"/>
    <xf numFmtId="0" fontId="68" fillId="64" borderId="0" applyNumberFormat="0" applyBorder="0" applyAlignment="0" applyProtection="0"/>
    <xf numFmtId="0" fontId="68" fillId="64" borderId="0" applyNumberFormat="0" applyBorder="0" applyAlignment="0" applyProtection="0"/>
    <xf numFmtId="0" fontId="68" fillId="64" borderId="0" applyNumberFormat="0" applyBorder="0" applyAlignment="0" applyProtection="0"/>
    <xf numFmtId="0" fontId="68" fillId="64" borderId="0" applyNumberFormat="0" applyBorder="0" applyAlignment="0" applyProtection="0"/>
    <xf numFmtId="0" fontId="68" fillId="64" borderId="0" applyNumberFormat="0" applyBorder="0" applyAlignment="0" applyProtection="0"/>
    <xf numFmtId="0" fontId="68" fillId="64" borderId="0" applyNumberFormat="0" applyBorder="0" applyAlignment="0" applyProtection="0"/>
    <xf numFmtId="0" fontId="68" fillId="64" borderId="0" applyNumberFormat="0" applyBorder="0" applyAlignment="0" applyProtection="0"/>
    <xf numFmtId="0" fontId="68" fillId="64" borderId="0" applyNumberFormat="0" applyBorder="0" applyAlignment="0" applyProtection="0"/>
    <xf numFmtId="0" fontId="68" fillId="64" borderId="0" applyNumberFormat="0" applyBorder="0" applyAlignment="0" applyProtection="0"/>
    <xf numFmtId="0" fontId="29" fillId="10" borderId="0" applyNumberFormat="0" applyBorder="0" applyAlignment="0" applyProtection="0"/>
    <xf numFmtId="0" fontId="68" fillId="65" borderId="0" applyNumberFormat="0" applyBorder="0" applyAlignment="0" applyProtection="0"/>
    <xf numFmtId="0" fontId="68" fillId="65" borderId="0" applyNumberFormat="0" applyBorder="0" applyAlignment="0" applyProtection="0"/>
    <xf numFmtId="0" fontId="68" fillId="65" borderId="0" applyNumberFormat="0" applyBorder="0" applyAlignment="0" applyProtection="0"/>
    <xf numFmtId="0" fontId="68" fillId="65" borderId="0" applyNumberFormat="0" applyBorder="0" applyAlignment="0" applyProtection="0"/>
    <xf numFmtId="0" fontId="68" fillId="65" borderId="0" applyNumberFormat="0" applyBorder="0" applyAlignment="0" applyProtection="0"/>
    <xf numFmtId="0" fontId="68" fillId="65" borderId="0" applyNumberFormat="0" applyBorder="0" applyAlignment="0" applyProtection="0"/>
    <xf numFmtId="0" fontId="68" fillId="65" borderId="0" applyNumberFormat="0" applyBorder="0" applyAlignment="0" applyProtection="0"/>
    <xf numFmtId="0" fontId="68" fillId="65" borderId="0" applyNumberFormat="0" applyBorder="0" applyAlignment="0" applyProtection="0"/>
    <xf numFmtId="0" fontId="68" fillId="65" borderId="0" applyNumberFormat="0" applyBorder="0" applyAlignment="0" applyProtection="0"/>
    <xf numFmtId="0" fontId="68" fillId="65" borderId="0" applyNumberFormat="0" applyBorder="0" applyAlignment="0" applyProtection="0"/>
    <xf numFmtId="0" fontId="68" fillId="65" borderId="0" applyNumberFormat="0" applyBorder="0" applyAlignment="0" applyProtection="0"/>
    <xf numFmtId="0" fontId="29" fillId="9" borderId="0" applyNumberFormat="0" applyBorder="0" applyAlignment="0" applyProtection="0"/>
    <xf numFmtId="0" fontId="68" fillId="66" borderId="0" applyNumberFormat="0" applyBorder="0" applyAlignment="0" applyProtection="0"/>
    <xf numFmtId="0" fontId="68" fillId="66" borderId="0" applyNumberFormat="0" applyBorder="0" applyAlignment="0" applyProtection="0"/>
    <xf numFmtId="0" fontId="68" fillId="66" borderId="0" applyNumberFormat="0" applyBorder="0" applyAlignment="0" applyProtection="0"/>
    <xf numFmtId="0" fontId="68" fillId="66" borderId="0" applyNumberFormat="0" applyBorder="0" applyAlignment="0" applyProtection="0"/>
    <xf numFmtId="0" fontId="68" fillId="66" borderId="0" applyNumberFormat="0" applyBorder="0" applyAlignment="0" applyProtection="0"/>
    <xf numFmtId="0" fontId="68" fillId="66" borderId="0" applyNumberFormat="0" applyBorder="0" applyAlignment="0" applyProtection="0"/>
    <xf numFmtId="0" fontId="68" fillId="66" borderId="0" applyNumberFormat="0" applyBorder="0" applyAlignment="0" applyProtection="0"/>
    <xf numFmtId="0" fontId="68" fillId="66" borderId="0" applyNumberFormat="0" applyBorder="0" applyAlignment="0" applyProtection="0"/>
    <xf numFmtId="0" fontId="68" fillId="66" borderId="0" applyNumberFormat="0" applyBorder="0" applyAlignment="0" applyProtection="0"/>
    <xf numFmtId="0" fontId="68" fillId="66" borderId="0" applyNumberFormat="0" applyBorder="0" applyAlignment="0" applyProtection="0"/>
    <xf numFmtId="0" fontId="68" fillId="66" borderId="0" applyNumberFormat="0" applyBorder="0" applyAlignment="0" applyProtection="0"/>
    <xf numFmtId="0" fontId="29" fillId="5" borderId="0" applyNumberFormat="0" applyBorder="0" applyAlignment="0" applyProtection="0"/>
    <xf numFmtId="0" fontId="68" fillId="67" borderId="0" applyNumberFormat="0" applyBorder="0" applyAlignment="0" applyProtection="0"/>
    <xf numFmtId="0" fontId="68" fillId="67" borderId="0" applyNumberFormat="0" applyBorder="0" applyAlignment="0" applyProtection="0"/>
    <xf numFmtId="0" fontId="68" fillId="67" borderId="0" applyNumberFormat="0" applyBorder="0" applyAlignment="0" applyProtection="0"/>
    <xf numFmtId="0" fontId="68" fillId="67" borderId="0" applyNumberFormat="0" applyBorder="0" applyAlignment="0" applyProtection="0"/>
    <xf numFmtId="0" fontId="68" fillId="67" borderId="0" applyNumberFormat="0" applyBorder="0" applyAlignment="0" applyProtection="0"/>
    <xf numFmtId="0" fontId="68" fillId="67" borderId="0" applyNumberFormat="0" applyBorder="0" applyAlignment="0" applyProtection="0"/>
    <xf numFmtId="0" fontId="68" fillId="67" borderId="0" applyNumberFormat="0" applyBorder="0" applyAlignment="0" applyProtection="0"/>
    <xf numFmtId="0" fontId="68" fillId="67" borderId="0" applyNumberFormat="0" applyBorder="0" applyAlignment="0" applyProtection="0"/>
    <xf numFmtId="0" fontId="68" fillId="67" borderId="0" applyNumberFormat="0" applyBorder="0" applyAlignment="0" applyProtection="0"/>
    <xf numFmtId="0" fontId="68" fillId="67" borderId="0" applyNumberFormat="0" applyBorder="0" applyAlignment="0" applyProtection="0"/>
    <xf numFmtId="0" fontId="68" fillId="67" borderId="0" applyNumberFormat="0" applyBorder="0" applyAlignment="0" applyProtection="0"/>
    <xf numFmtId="0" fontId="47" fillId="9" borderId="0" applyNumberFormat="0" applyBorder="0" applyAlignment="0" applyProtection="0"/>
    <xf numFmtId="0" fontId="69" fillId="68" borderId="0" applyNumberFormat="0" applyBorder="0" applyAlignment="0" applyProtection="0"/>
    <xf numFmtId="0" fontId="69" fillId="68" borderId="0" applyNumberFormat="0" applyBorder="0" applyAlignment="0" applyProtection="0"/>
    <xf numFmtId="0" fontId="69" fillId="68" borderId="0" applyNumberFormat="0" applyBorder="0" applyAlignment="0" applyProtection="0"/>
    <xf numFmtId="0" fontId="69" fillId="68" borderId="0" applyNumberFormat="0" applyBorder="0" applyAlignment="0" applyProtection="0"/>
    <xf numFmtId="0" fontId="69" fillId="68" borderId="0" applyNumberFormat="0" applyBorder="0" applyAlignment="0" applyProtection="0"/>
    <xf numFmtId="0" fontId="69" fillId="68" borderId="0" applyNumberFormat="0" applyBorder="0" applyAlignment="0" applyProtection="0"/>
    <xf numFmtId="0" fontId="69" fillId="68" borderId="0" applyNumberFormat="0" applyBorder="0" applyAlignment="0" applyProtection="0"/>
    <xf numFmtId="0" fontId="69" fillId="68" borderId="0" applyNumberFormat="0" applyBorder="0" applyAlignment="0" applyProtection="0"/>
    <xf numFmtId="0" fontId="69" fillId="68" borderId="0" applyNumberFormat="0" applyBorder="0" applyAlignment="0" applyProtection="0"/>
    <xf numFmtId="0" fontId="69" fillId="68" borderId="0" applyNumberFormat="0" applyBorder="0" applyAlignment="0" applyProtection="0"/>
    <xf numFmtId="0" fontId="69" fillId="68" borderId="0" applyNumberFormat="0" applyBorder="0" applyAlignment="0" applyProtection="0"/>
    <xf numFmtId="0" fontId="47" fillId="4" borderId="0" applyNumberFormat="0" applyBorder="0" applyAlignment="0" applyProtection="0"/>
    <xf numFmtId="0" fontId="69" fillId="69" borderId="0" applyNumberFormat="0" applyBorder="0" applyAlignment="0" applyProtection="0"/>
    <xf numFmtId="0" fontId="69" fillId="69" borderId="0" applyNumberFormat="0" applyBorder="0" applyAlignment="0" applyProtection="0"/>
    <xf numFmtId="0" fontId="69" fillId="69" borderId="0" applyNumberFormat="0" applyBorder="0" applyAlignment="0" applyProtection="0"/>
    <xf numFmtId="0" fontId="69" fillId="69" borderId="0" applyNumberFormat="0" applyBorder="0" applyAlignment="0" applyProtection="0"/>
    <xf numFmtId="0" fontId="69" fillId="69" borderId="0" applyNumberFormat="0" applyBorder="0" applyAlignment="0" applyProtection="0"/>
    <xf numFmtId="0" fontId="69" fillId="69" borderId="0" applyNumberFormat="0" applyBorder="0" applyAlignment="0" applyProtection="0"/>
    <xf numFmtId="0" fontId="69" fillId="69" borderId="0" applyNumberFormat="0" applyBorder="0" applyAlignment="0" applyProtection="0"/>
    <xf numFmtId="0" fontId="69" fillId="69" borderId="0" applyNumberFormat="0" applyBorder="0" applyAlignment="0" applyProtection="0"/>
    <xf numFmtId="0" fontId="69" fillId="69" borderId="0" applyNumberFormat="0" applyBorder="0" applyAlignment="0" applyProtection="0"/>
    <xf numFmtId="0" fontId="69" fillId="69" borderId="0" applyNumberFormat="0" applyBorder="0" applyAlignment="0" applyProtection="0"/>
    <xf numFmtId="0" fontId="69" fillId="69" borderId="0" applyNumberFormat="0" applyBorder="0" applyAlignment="0" applyProtection="0"/>
    <xf numFmtId="0" fontId="47" fillId="11" borderId="0" applyNumberFormat="0" applyBorder="0" applyAlignment="0" applyProtection="0"/>
    <xf numFmtId="0" fontId="69" fillId="70" borderId="0" applyNumberFormat="0" applyBorder="0" applyAlignment="0" applyProtection="0"/>
    <xf numFmtId="0" fontId="69" fillId="70" borderId="0" applyNumberFormat="0" applyBorder="0" applyAlignment="0" applyProtection="0"/>
    <xf numFmtId="0" fontId="69" fillId="70" borderId="0" applyNumberFormat="0" applyBorder="0" applyAlignment="0" applyProtection="0"/>
    <xf numFmtId="0" fontId="69" fillId="70" borderId="0" applyNumberFormat="0" applyBorder="0" applyAlignment="0" applyProtection="0"/>
    <xf numFmtId="0" fontId="69" fillId="70" borderId="0" applyNumberFormat="0" applyBorder="0" applyAlignment="0" applyProtection="0"/>
    <xf numFmtId="0" fontId="69" fillId="70" borderId="0" applyNumberFormat="0" applyBorder="0" applyAlignment="0" applyProtection="0"/>
    <xf numFmtId="0" fontId="69" fillId="70" borderId="0" applyNumberFormat="0" applyBorder="0" applyAlignment="0" applyProtection="0"/>
    <xf numFmtId="0" fontId="69" fillId="70" borderId="0" applyNumberFormat="0" applyBorder="0" applyAlignment="0" applyProtection="0"/>
    <xf numFmtId="0" fontId="69" fillId="70" borderId="0" applyNumberFormat="0" applyBorder="0" applyAlignment="0" applyProtection="0"/>
    <xf numFmtId="0" fontId="69" fillId="70" borderId="0" applyNumberFormat="0" applyBorder="0" applyAlignment="0" applyProtection="0"/>
    <xf numFmtId="0" fontId="69" fillId="70" borderId="0" applyNumberFormat="0" applyBorder="0" applyAlignment="0" applyProtection="0"/>
    <xf numFmtId="0" fontId="47" fillId="10" borderId="0" applyNumberFormat="0" applyBorder="0" applyAlignment="0" applyProtection="0"/>
    <xf numFmtId="0" fontId="69" fillId="71" borderId="0" applyNumberFormat="0" applyBorder="0" applyAlignment="0" applyProtection="0"/>
    <xf numFmtId="0" fontId="69" fillId="71" borderId="0" applyNumberFormat="0" applyBorder="0" applyAlignment="0" applyProtection="0"/>
    <xf numFmtId="0" fontId="69" fillId="71" borderId="0" applyNumberFormat="0" applyBorder="0" applyAlignment="0" applyProtection="0"/>
    <xf numFmtId="0" fontId="69" fillId="71" borderId="0" applyNumberFormat="0" applyBorder="0" applyAlignment="0" applyProtection="0"/>
    <xf numFmtId="0" fontId="69" fillId="71" borderId="0" applyNumberFormat="0" applyBorder="0" applyAlignment="0" applyProtection="0"/>
    <xf numFmtId="0" fontId="69" fillId="71" borderId="0" applyNumberFormat="0" applyBorder="0" applyAlignment="0" applyProtection="0"/>
    <xf numFmtId="0" fontId="69" fillId="71" borderId="0" applyNumberFormat="0" applyBorder="0" applyAlignment="0" applyProtection="0"/>
    <xf numFmtId="0" fontId="69" fillId="71" borderId="0" applyNumberFormat="0" applyBorder="0" applyAlignment="0" applyProtection="0"/>
    <xf numFmtId="0" fontId="69" fillId="71" borderId="0" applyNumberFormat="0" applyBorder="0" applyAlignment="0" applyProtection="0"/>
    <xf numFmtId="0" fontId="69" fillId="71" borderId="0" applyNumberFormat="0" applyBorder="0" applyAlignment="0" applyProtection="0"/>
    <xf numFmtId="0" fontId="69" fillId="71" borderId="0" applyNumberFormat="0" applyBorder="0" applyAlignment="0" applyProtection="0"/>
    <xf numFmtId="0" fontId="47" fillId="9" borderId="0" applyNumberFormat="0" applyBorder="0" applyAlignment="0" applyProtection="0"/>
    <xf numFmtId="0" fontId="69" fillId="72" borderId="0" applyNumberFormat="0" applyBorder="0" applyAlignment="0" applyProtection="0"/>
    <xf numFmtId="0" fontId="69" fillId="72" borderId="0" applyNumberFormat="0" applyBorder="0" applyAlignment="0" applyProtection="0"/>
    <xf numFmtId="0" fontId="69" fillId="72" borderId="0" applyNumberFormat="0" applyBorder="0" applyAlignment="0" applyProtection="0"/>
    <xf numFmtId="0" fontId="69" fillId="72" borderId="0" applyNumberFormat="0" applyBorder="0" applyAlignment="0" applyProtection="0"/>
    <xf numFmtId="0" fontId="69" fillId="72" borderId="0" applyNumberFormat="0" applyBorder="0" applyAlignment="0" applyProtection="0"/>
    <xf numFmtId="0" fontId="69" fillId="72" borderId="0" applyNumberFormat="0" applyBorder="0" applyAlignment="0" applyProtection="0"/>
    <xf numFmtId="0" fontId="69" fillId="72" borderId="0" applyNumberFormat="0" applyBorder="0" applyAlignment="0" applyProtection="0"/>
    <xf numFmtId="0" fontId="69" fillId="72" borderId="0" applyNumberFormat="0" applyBorder="0" applyAlignment="0" applyProtection="0"/>
    <xf numFmtId="0" fontId="69" fillId="72" borderId="0" applyNumberFormat="0" applyBorder="0" applyAlignment="0" applyProtection="0"/>
    <xf numFmtId="0" fontId="69" fillId="72" borderId="0" applyNumberFormat="0" applyBorder="0" applyAlignment="0" applyProtection="0"/>
    <xf numFmtId="0" fontId="69" fillId="72" borderId="0" applyNumberFormat="0" applyBorder="0" applyAlignment="0" applyProtection="0"/>
    <xf numFmtId="0" fontId="47" fillId="5" borderId="0" applyNumberFormat="0" applyBorder="0" applyAlignment="0" applyProtection="0"/>
    <xf numFmtId="0" fontId="69" fillId="73" borderId="0" applyNumberFormat="0" applyBorder="0" applyAlignment="0" applyProtection="0"/>
    <xf numFmtId="0" fontId="69" fillId="73" borderId="0" applyNumberFormat="0" applyBorder="0" applyAlignment="0" applyProtection="0"/>
    <xf numFmtId="0" fontId="69" fillId="73" borderId="0" applyNumberFormat="0" applyBorder="0" applyAlignment="0" applyProtection="0"/>
    <xf numFmtId="0" fontId="69" fillId="73" borderId="0" applyNumberFormat="0" applyBorder="0" applyAlignment="0" applyProtection="0"/>
    <xf numFmtId="0" fontId="69" fillId="73" borderId="0" applyNumberFormat="0" applyBorder="0" applyAlignment="0" applyProtection="0"/>
    <xf numFmtId="0" fontId="69" fillId="73" borderId="0" applyNumberFormat="0" applyBorder="0" applyAlignment="0" applyProtection="0"/>
    <xf numFmtId="0" fontId="69" fillId="73" borderId="0" applyNumberFormat="0" applyBorder="0" applyAlignment="0" applyProtection="0"/>
    <xf numFmtId="0" fontId="69" fillId="73" borderId="0" applyNumberFormat="0" applyBorder="0" applyAlignment="0" applyProtection="0"/>
    <xf numFmtId="0" fontId="69" fillId="73" borderId="0" applyNumberFormat="0" applyBorder="0" applyAlignment="0" applyProtection="0"/>
    <xf numFmtId="0" fontId="69" fillId="73" borderId="0" applyNumberFormat="0" applyBorder="0" applyAlignment="0" applyProtection="0"/>
    <xf numFmtId="0" fontId="69" fillId="73" borderId="0" applyNumberFormat="0" applyBorder="0" applyAlignment="0" applyProtection="0"/>
    <xf numFmtId="0" fontId="48" fillId="12" borderId="0" applyNumberFormat="0" applyBorder="0" applyAlignment="0" applyProtection="0"/>
    <xf numFmtId="0" fontId="49" fillId="13" borderId="0" applyNumberFormat="0" applyBorder="0" applyAlignment="0" applyProtection="0"/>
    <xf numFmtId="0" fontId="49" fillId="14" borderId="0" applyNumberFormat="0" applyBorder="0" applyAlignment="0" applyProtection="0"/>
    <xf numFmtId="0" fontId="48" fillId="15" borderId="0" applyNumberFormat="0" applyBorder="0" applyAlignment="0" applyProtection="0"/>
    <xf numFmtId="0" fontId="69" fillId="74" borderId="0" applyNumberFormat="0" applyBorder="0" applyAlignment="0" applyProtection="0"/>
    <xf numFmtId="0" fontId="69" fillId="74" borderId="0" applyNumberFormat="0" applyBorder="0" applyAlignment="0" applyProtection="0"/>
    <xf numFmtId="0" fontId="69" fillId="74" borderId="0" applyNumberFormat="0" applyBorder="0" applyAlignment="0" applyProtection="0"/>
    <xf numFmtId="0" fontId="69" fillId="74" borderId="0" applyNumberFormat="0" applyBorder="0" applyAlignment="0" applyProtection="0"/>
    <xf numFmtId="0" fontId="69" fillId="74" borderId="0" applyNumberFormat="0" applyBorder="0" applyAlignment="0" applyProtection="0"/>
    <xf numFmtId="0" fontId="69" fillId="74" borderId="0" applyNumberFormat="0" applyBorder="0" applyAlignment="0" applyProtection="0"/>
    <xf numFmtId="0" fontId="69" fillId="74" borderId="0" applyNumberFormat="0" applyBorder="0" applyAlignment="0" applyProtection="0"/>
    <xf numFmtId="0" fontId="69" fillId="74" borderId="0" applyNumberFormat="0" applyBorder="0" applyAlignment="0" applyProtection="0"/>
    <xf numFmtId="0" fontId="69" fillId="74" borderId="0" applyNumberFormat="0" applyBorder="0" applyAlignment="0" applyProtection="0"/>
    <xf numFmtId="0" fontId="69" fillId="74" borderId="0" applyNumberFormat="0" applyBorder="0" applyAlignment="0" applyProtection="0"/>
    <xf numFmtId="0" fontId="69" fillId="74" borderId="0" applyNumberFormat="0" applyBorder="0" applyAlignment="0" applyProtection="0"/>
    <xf numFmtId="0" fontId="69" fillId="74" borderId="0" applyNumberFormat="0" applyBorder="0" applyAlignment="0" applyProtection="0"/>
    <xf numFmtId="0" fontId="69" fillId="74" borderId="0" applyNumberFormat="0" applyBorder="0" applyAlignment="0" applyProtection="0"/>
    <xf numFmtId="0" fontId="48" fillId="16" borderId="0" applyNumberFormat="0" applyBorder="0" applyAlignment="0" applyProtection="0"/>
    <xf numFmtId="0" fontId="49" fillId="17" borderId="0" applyNumberFormat="0" applyBorder="0" applyAlignment="0" applyProtection="0"/>
    <xf numFmtId="0" fontId="49" fillId="18" borderId="0" applyNumberFormat="0" applyBorder="0" applyAlignment="0" applyProtection="0"/>
    <xf numFmtId="0" fontId="48" fillId="19" borderId="0" applyNumberFormat="0" applyBorder="0" applyAlignment="0" applyProtection="0"/>
    <xf numFmtId="0" fontId="69" fillId="75" borderId="0" applyNumberFormat="0" applyBorder="0" applyAlignment="0" applyProtection="0"/>
    <xf numFmtId="0" fontId="69" fillId="75" borderId="0" applyNumberFormat="0" applyBorder="0" applyAlignment="0" applyProtection="0"/>
    <xf numFmtId="0" fontId="69" fillId="75" borderId="0" applyNumberFormat="0" applyBorder="0" applyAlignment="0" applyProtection="0"/>
    <xf numFmtId="0" fontId="69" fillId="75" borderId="0" applyNumberFormat="0" applyBorder="0" applyAlignment="0" applyProtection="0"/>
    <xf numFmtId="0" fontId="69" fillId="75" borderId="0" applyNumberFormat="0" applyBorder="0" applyAlignment="0" applyProtection="0"/>
    <xf numFmtId="0" fontId="69" fillId="75" borderId="0" applyNumberFormat="0" applyBorder="0" applyAlignment="0" applyProtection="0"/>
    <xf numFmtId="0" fontId="69" fillId="75" borderId="0" applyNumberFormat="0" applyBorder="0" applyAlignment="0" applyProtection="0"/>
    <xf numFmtId="0" fontId="69" fillId="75" borderId="0" applyNumberFormat="0" applyBorder="0" applyAlignment="0" applyProtection="0"/>
    <xf numFmtId="0" fontId="69" fillId="75" borderId="0" applyNumberFormat="0" applyBorder="0" applyAlignment="0" applyProtection="0"/>
    <xf numFmtId="0" fontId="69" fillId="75" borderId="0" applyNumberFormat="0" applyBorder="0" applyAlignment="0" applyProtection="0"/>
    <xf numFmtId="0" fontId="69" fillId="75" borderId="0" applyNumberFormat="0" applyBorder="0" applyAlignment="0" applyProtection="0"/>
    <xf numFmtId="0" fontId="69" fillId="75" borderId="0" applyNumberFormat="0" applyBorder="0" applyAlignment="0" applyProtection="0"/>
    <xf numFmtId="0" fontId="69" fillId="75" borderId="0" applyNumberFormat="0" applyBorder="0" applyAlignment="0" applyProtection="0"/>
    <xf numFmtId="0" fontId="48" fillId="19" borderId="0" applyNumberFormat="0" applyBorder="0" applyAlignment="0" applyProtection="0"/>
    <xf numFmtId="0" fontId="49" fillId="20" borderId="0" applyNumberFormat="0" applyBorder="0" applyAlignment="0" applyProtection="0"/>
    <xf numFmtId="0" fontId="49" fillId="21" borderId="0" applyNumberFormat="0" applyBorder="0" applyAlignment="0" applyProtection="0"/>
    <xf numFmtId="0" fontId="48" fillId="22" borderId="0" applyNumberFormat="0" applyBorder="0" applyAlignment="0" applyProtection="0"/>
    <xf numFmtId="0" fontId="69" fillId="76" borderId="0" applyNumberFormat="0" applyBorder="0" applyAlignment="0" applyProtection="0"/>
    <xf numFmtId="0" fontId="69" fillId="76" borderId="0" applyNumberFormat="0" applyBorder="0" applyAlignment="0" applyProtection="0"/>
    <xf numFmtId="0" fontId="69" fillId="76" borderId="0" applyNumberFormat="0" applyBorder="0" applyAlignment="0" applyProtection="0"/>
    <xf numFmtId="0" fontId="69" fillId="76" borderId="0" applyNumberFormat="0" applyBorder="0" applyAlignment="0" applyProtection="0"/>
    <xf numFmtId="0" fontId="69" fillId="76" borderId="0" applyNumberFormat="0" applyBorder="0" applyAlignment="0" applyProtection="0"/>
    <xf numFmtId="0" fontId="69" fillId="76" borderId="0" applyNumberFormat="0" applyBorder="0" applyAlignment="0" applyProtection="0"/>
    <xf numFmtId="0" fontId="69" fillId="76" borderId="0" applyNumberFormat="0" applyBorder="0" applyAlignment="0" applyProtection="0"/>
    <xf numFmtId="0" fontId="69" fillId="76" borderId="0" applyNumberFormat="0" applyBorder="0" applyAlignment="0" applyProtection="0"/>
    <xf numFmtId="0" fontId="69" fillId="76" borderId="0" applyNumberFormat="0" applyBorder="0" applyAlignment="0" applyProtection="0"/>
    <xf numFmtId="0" fontId="69" fillId="76" borderId="0" applyNumberFormat="0" applyBorder="0" applyAlignment="0" applyProtection="0"/>
    <xf numFmtId="0" fontId="69" fillId="76" borderId="0" applyNumberFormat="0" applyBorder="0" applyAlignment="0" applyProtection="0"/>
    <xf numFmtId="0" fontId="69" fillId="76" borderId="0" applyNumberFormat="0" applyBorder="0" applyAlignment="0" applyProtection="0"/>
    <xf numFmtId="0" fontId="69" fillId="76" borderId="0" applyNumberFormat="0" applyBorder="0" applyAlignment="0" applyProtection="0"/>
    <xf numFmtId="0" fontId="48" fillId="23" borderId="0" applyNumberFormat="0" applyBorder="0" applyAlignment="0" applyProtection="0"/>
    <xf numFmtId="0" fontId="49" fillId="21" borderId="0" applyNumberFormat="0" applyBorder="0" applyAlignment="0" applyProtection="0"/>
    <xf numFmtId="0" fontId="49" fillId="22" borderId="0" applyNumberFormat="0" applyBorder="0" applyAlignment="0" applyProtection="0"/>
    <xf numFmtId="0" fontId="48" fillId="22" borderId="0" applyNumberFormat="0" applyBorder="0" applyAlignment="0" applyProtection="0"/>
    <xf numFmtId="0" fontId="69" fillId="77" borderId="0" applyNumberFormat="0" applyBorder="0" applyAlignment="0" applyProtection="0"/>
    <xf numFmtId="0" fontId="69" fillId="77" borderId="0" applyNumberFormat="0" applyBorder="0" applyAlignment="0" applyProtection="0"/>
    <xf numFmtId="0" fontId="69" fillId="77" borderId="0" applyNumberFormat="0" applyBorder="0" applyAlignment="0" applyProtection="0"/>
    <xf numFmtId="0" fontId="69" fillId="77" borderId="0" applyNumberFormat="0" applyBorder="0" applyAlignment="0" applyProtection="0"/>
    <xf numFmtId="0" fontId="69" fillId="77" borderId="0" applyNumberFormat="0" applyBorder="0" applyAlignment="0" applyProtection="0"/>
    <xf numFmtId="0" fontId="69" fillId="77" borderId="0" applyNumberFormat="0" applyBorder="0" applyAlignment="0" applyProtection="0"/>
    <xf numFmtId="0" fontId="69" fillId="77" borderId="0" applyNumberFormat="0" applyBorder="0" applyAlignment="0" applyProtection="0"/>
    <xf numFmtId="0" fontId="69" fillId="77" borderId="0" applyNumberFormat="0" applyBorder="0" applyAlignment="0" applyProtection="0"/>
    <xf numFmtId="0" fontId="69" fillId="77" borderId="0" applyNumberFormat="0" applyBorder="0" applyAlignment="0" applyProtection="0"/>
    <xf numFmtId="0" fontId="69" fillId="77" borderId="0" applyNumberFormat="0" applyBorder="0" applyAlignment="0" applyProtection="0"/>
    <xf numFmtId="0" fontId="69" fillId="77" borderId="0" applyNumberFormat="0" applyBorder="0" applyAlignment="0" applyProtection="0"/>
    <xf numFmtId="0" fontId="69" fillId="77" borderId="0" applyNumberFormat="0" applyBorder="0" applyAlignment="0" applyProtection="0"/>
    <xf numFmtId="0" fontId="69" fillId="77" borderId="0" applyNumberFormat="0" applyBorder="0" applyAlignment="0" applyProtection="0"/>
    <xf numFmtId="0" fontId="48" fillId="24" borderId="0" applyNumberFormat="0" applyBorder="0" applyAlignment="0" applyProtection="0"/>
    <xf numFmtId="0" fontId="49" fillId="13" borderId="0" applyNumberFormat="0" applyBorder="0" applyAlignment="0" applyProtection="0"/>
    <xf numFmtId="0" fontId="49" fillId="14" borderId="0" applyNumberFormat="0" applyBorder="0" applyAlignment="0" applyProtection="0"/>
    <xf numFmtId="0" fontId="48" fillId="14" borderId="0" applyNumberFormat="0" applyBorder="0" applyAlignment="0" applyProtection="0"/>
    <xf numFmtId="0" fontId="69" fillId="78" borderId="0" applyNumberFormat="0" applyBorder="0" applyAlignment="0" applyProtection="0"/>
    <xf numFmtId="0" fontId="69" fillId="78" borderId="0" applyNumberFormat="0" applyBorder="0" applyAlignment="0" applyProtection="0"/>
    <xf numFmtId="0" fontId="69" fillId="78" borderId="0" applyNumberFormat="0" applyBorder="0" applyAlignment="0" applyProtection="0"/>
    <xf numFmtId="0" fontId="69" fillId="78" borderId="0" applyNumberFormat="0" applyBorder="0" applyAlignment="0" applyProtection="0"/>
    <xf numFmtId="0" fontId="69" fillId="78" borderId="0" applyNumberFormat="0" applyBorder="0" applyAlignment="0" applyProtection="0"/>
    <xf numFmtId="0" fontId="69" fillId="78" borderId="0" applyNumberFormat="0" applyBorder="0" applyAlignment="0" applyProtection="0"/>
    <xf numFmtId="0" fontId="69" fillId="78" borderId="0" applyNumberFormat="0" applyBorder="0" applyAlignment="0" applyProtection="0"/>
    <xf numFmtId="0" fontId="69" fillId="78" borderId="0" applyNumberFormat="0" applyBorder="0" applyAlignment="0" applyProtection="0"/>
    <xf numFmtId="0" fontId="69" fillId="78" borderId="0" applyNumberFormat="0" applyBorder="0" applyAlignment="0" applyProtection="0"/>
    <xf numFmtId="0" fontId="69" fillId="78" borderId="0" applyNumberFormat="0" applyBorder="0" applyAlignment="0" applyProtection="0"/>
    <xf numFmtId="0" fontId="69" fillId="78" borderId="0" applyNumberFormat="0" applyBorder="0" applyAlignment="0" applyProtection="0"/>
    <xf numFmtId="0" fontId="69" fillId="78" borderId="0" applyNumberFormat="0" applyBorder="0" applyAlignment="0" applyProtection="0"/>
    <xf numFmtId="0" fontId="69" fillId="78" borderId="0" applyNumberFormat="0" applyBorder="0" applyAlignment="0" applyProtection="0"/>
    <xf numFmtId="0" fontId="48" fillId="25" borderId="0" applyNumberFormat="0" applyBorder="0" applyAlignment="0" applyProtection="0"/>
    <xf numFmtId="0" fontId="49" fillId="26" borderId="0" applyNumberFormat="0" applyBorder="0" applyAlignment="0" applyProtection="0"/>
    <xf numFmtId="0" fontId="49" fillId="18" borderId="0" applyNumberFormat="0" applyBorder="0" applyAlignment="0" applyProtection="0"/>
    <xf numFmtId="0" fontId="48" fillId="27" borderId="0" applyNumberFormat="0" applyBorder="0" applyAlignment="0" applyProtection="0"/>
    <xf numFmtId="0" fontId="69" fillId="79" borderId="0" applyNumberFormat="0" applyBorder="0" applyAlignment="0" applyProtection="0"/>
    <xf numFmtId="0" fontId="69" fillId="79" borderId="0" applyNumberFormat="0" applyBorder="0" applyAlignment="0" applyProtection="0"/>
    <xf numFmtId="0" fontId="69" fillId="79" borderId="0" applyNumberFormat="0" applyBorder="0" applyAlignment="0" applyProtection="0"/>
    <xf numFmtId="0" fontId="69" fillId="79" borderId="0" applyNumberFormat="0" applyBorder="0" applyAlignment="0" applyProtection="0"/>
    <xf numFmtId="0" fontId="69" fillId="79" borderId="0" applyNumberFormat="0" applyBorder="0" applyAlignment="0" applyProtection="0"/>
    <xf numFmtId="0" fontId="69" fillId="79" borderId="0" applyNumberFormat="0" applyBorder="0" applyAlignment="0" applyProtection="0"/>
    <xf numFmtId="0" fontId="69" fillId="79" borderId="0" applyNumberFormat="0" applyBorder="0" applyAlignment="0" applyProtection="0"/>
    <xf numFmtId="0" fontId="69" fillId="79" borderId="0" applyNumberFormat="0" applyBorder="0" applyAlignment="0" applyProtection="0"/>
    <xf numFmtId="0" fontId="69" fillId="79" borderId="0" applyNumberFormat="0" applyBorder="0" applyAlignment="0" applyProtection="0"/>
    <xf numFmtId="0" fontId="69" fillId="79" borderId="0" applyNumberFormat="0" applyBorder="0" applyAlignment="0" applyProtection="0"/>
    <xf numFmtId="0" fontId="69" fillId="79" borderId="0" applyNumberFormat="0" applyBorder="0" applyAlignment="0" applyProtection="0"/>
    <xf numFmtId="0" fontId="69" fillId="79" borderId="0" applyNumberFormat="0" applyBorder="0" applyAlignment="0" applyProtection="0"/>
    <xf numFmtId="0" fontId="69" fillId="79" borderId="0" applyNumberFormat="0" applyBorder="0" applyAlignment="0" applyProtection="0"/>
    <xf numFmtId="0" fontId="50" fillId="18" borderId="0" applyNumberFormat="0" applyBorder="0" applyAlignment="0" applyProtection="0"/>
    <xf numFmtId="0" fontId="70" fillId="80" borderId="0" applyNumberFormat="0" applyBorder="0" applyAlignment="0" applyProtection="0"/>
    <xf numFmtId="0" fontId="70" fillId="80" borderId="0" applyNumberFormat="0" applyBorder="0" applyAlignment="0" applyProtection="0"/>
    <xf numFmtId="0" fontId="70" fillId="80" borderId="0" applyNumberFormat="0" applyBorder="0" applyAlignment="0" applyProtection="0"/>
    <xf numFmtId="0" fontId="70" fillId="80" borderId="0" applyNumberFormat="0" applyBorder="0" applyAlignment="0" applyProtection="0"/>
    <xf numFmtId="0" fontId="70" fillId="80" borderId="0" applyNumberFormat="0" applyBorder="0" applyAlignment="0" applyProtection="0"/>
    <xf numFmtId="0" fontId="70" fillId="80" borderId="0" applyNumberFormat="0" applyBorder="0" applyAlignment="0" applyProtection="0"/>
    <xf numFmtId="0" fontId="70" fillId="80" borderId="0" applyNumberFormat="0" applyBorder="0" applyAlignment="0" applyProtection="0"/>
    <xf numFmtId="0" fontId="70" fillId="80" borderId="0" applyNumberFormat="0" applyBorder="0" applyAlignment="0" applyProtection="0"/>
    <xf numFmtId="0" fontId="70" fillId="80" borderId="0" applyNumberFormat="0" applyBorder="0" applyAlignment="0" applyProtection="0"/>
    <xf numFmtId="0" fontId="70" fillId="80" borderId="0" applyNumberFormat="0" applyBorder="0" applyAlignment="0" applyProtection="0"/>
    <xf numFmtId="0" fontId="70" fillId="80" borderId="0" applyNumberFormat="0" applyBorder="0" applyAlignment="0" applyProtection="0"/>
    <xf numFmtId="0" fontId="51" fillId="28" borderId="1" applyNumberFormat="0" applyAlignment="0" applyProtection="0"/>
    <xf numFmtId="0" fontId="71" fillId="81" borderId="32" applyNumberFormat="0" applyAlignment="0" applyProtection="0"/>
    <xf numFmtId="0" fontId="71" fillId="81" borderId="32" applyNumberFormat="0" applyAlignment="0" applyProtection="0"/>
    <xf numFmtId="0" fontId="71" fillId="81" borderId="32" applyNumberFormat="0" applyAlignment="0" applyProtection="0"/>
    <xf numFmtId="0" fontId="71" fillId="81" borderId="32" applyNumberFormat="0" applyAlignment="0" applyProtection="0"/>
    <xf numFmtId="0" fontId="71" fillId="81" borderId="32" applyNumberFormat="0" applyAlignment="0" applyProtection="0"/>
    <xf numFmtId="0" fontId="71" fillId="81" borderId="32" applyNumberFormat="0" applyAlignment="0" applyProtection="0"/>
    <xf numFmtId="0" fontId="71" fillId="81" borderId="32" applyNumberFormat="0" applyAlignment="0" applyProtection="0"/>
    <xf numFmtId="0" fontId="71" fillId="81" borderId="32" applyNumberFormat="0" applyAlignment="0" applyProtection="0"/>
    <xf numFmtId="0" fontId="71" fillId="81" borderId="32" applyNumberFormat="0" applyAlignment="0" applyProtection="0"/>
    <xf numFmtId="0" fontId="71" fillId="81" borderId="32" applyNumberFormat="0" applyAlignment="0" applyProtection="0"/>
    <xf numFmtId="0" fontId="71" fillId="81" borderId="32" applyNumberFormat="0" applyAlignment="0" applyProtection="0"/>
    <xf numFmtId="0" fontId="52" fillId="19" borderId="2" applyNumberFormat="0" applyAlignment="0" applyProtection="0"/>
    <xf numFmtId="0" fontId="72" fillId="82" borderId="33" applyNumberFormat="0" applyAlignment="0" applyProtection="0"/>
    <xf numFmtId="0" fontId="72" fillId="82" borderId="33" applyNumberFormat="0" applyAlignment="0" applyProtection="0"/>
    <xf numFmtId="0" fontId="72" fillId="82" borderId="33" applyNumberFormat="0" applyAlignment="0" applyProtection="0"/>
    <xf numFmtId="0" fontId="72" fillId="82" borderId="33" applyNumberFormat="0" applyAlignment="0" applyProtection="0"/>
    <xf numFmtId="0" fontId="72" fillId="82" borderId="33" applyNumberFormat="0" applyAlignment="0" applyProtection="0"/>
    <xf numFmtId="0" fontId="72" fillId="82" borderId="33" applyNumberFormat="0" applyAlignment="0" applyProtection="0"/>
    <xf numFmtId="0" fontId="72" fillId="82" borderId="33" applyNumberFormat="0" applyAlignment="0" applyProtection="0"/>
    <xf numFmtId="0" fontId="72" fillId="82" borderId="33" applyNumberFormat="0" applyAlignment="0" applyProtection="0"/>
    <xf numFmtId="0" fontId="72" fillId="82" borderId="33" applyNumberFormat="0" applyAlignment="0" applyProtection="0"/>
    <xf numFmtId="0" fontId="72" fillId="82" borderId="33" applyNumberFormat="0" applyAlignment="0" applyProtection="0"/>
    <xf numFmtId="0" fontId="72" fillId="82" borderId="33" applyNumberFormat="0" applyAlignment="0" applyProtection="0"/>
    <xf numFmtId="43" fontId="20" fillId="0" borderId="0" applyFont="0" applyFill="0" applyBorder="0" applyAlignment="0" applyProtection="0"/>
    <xf numFmtId="43" fontId="68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53" fillId="29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170" fontId="20" fillId="0" borderId="0"/>
    <xf numFmtId="0" fontId="54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55" fillId="32" borderId="0" applyNumberFormat="0" applyBorder="0" applyAlignment="0" applyProtection="0"/>
    <xf numFmtId="0" fontId="74" fillId="83" borderId="0" applyNumberFormat="0" applyBorder="0" applyAlignment="0" applyProtection="0"/>
    <xf numFmtId="0" fontId="74" fillId="83" borderId="0" applyNumberFormat="0" applyBorder="0" applyAlignment="0" applyProtection="0"/>
    <xf numFmtId="0" fontId="74" fillId="83" borderId="0" applyNumberFormat="0" applyBorder="0" applyAlignment="0" applyProtection="0"/>
    <xf numFmtId="0" fontId="74" fillId="83" borderId="0" applyNumberFormat="0" applyBorder="0" applyAlignment="0" applyProtection="0"/>
    <xf numFmtId="0" fontId="74" fillId="83" borderId="0" applyNumberFormat="0" applyBorder="0" applyAlignment="0" applyProtection="0"/>
    <xf numFmtId="0" fontId="74" fillId="83" borderId="0" applyNumberFormat="0" applyBorder="0" applyAlignment="0" applyProtection="0"/>
    <xf numFmtId="0" fontId="74" fillId="83" borderId="0" applyNumberFormat="0" applyBorder="0" applyAlignment="0" applyProtection="0"/>
    <xf numFmtId="0" fontId="74" fillId="83" borderId="0" applyNumberFormat="0" applyBorder="0" applyAlignment="0" applyProtection="0"/>
    <xf numFmtId="0" fontId="74" fillId="83" borderId="0" applyNumberFormat="0" applyBorder="0" applyAlignment="0" applyProtection="0"/>
    <xf numFmtId="0" fontId="74" fillId="83" borderId="0" applyNumberFormat="0" applyBorder="0" applyAlignment="0" applyProtection="0"/>
    <xf numFmtId="0" fontId="74" fillId="83" borderId="0" applyNumberFormat="0" applyBorder="0" applyAlignment="0" applyProtection="0"/>
    <xf numFmtId="38" fontId="21" fillId="33" borderId="0" applyNumberFormat="0" applyBorder="0" applyAlignment="0" applyProtection="0"/>
    <xf numFmtId="0" fontId="56" fillId="0" borderId="3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57" fillId="0" borderId="4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58" fillId="0" borderId="5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5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38" fontId="22" fillId="0" borderId="0"/>
    <xf numFmtId="40" fontId="22" fillId="0" borderId="0"/>
    <xf numFmtId="0" fontId="59" fillId="27" borderId="1" applyNumberFormat="0" applyAlignment="0" applyProtection="0"/>
    <xf numFmtId="10" fontId="21" fillId="34" borderId="6" applyNumberFormat="0" applyBorder="0" applyAlignment="0" applyProtection="0"/>
    <xf numFmtId="0" fontId="78" fillId="84" borderId="32" applyNumberFormat="0" applyAlignment="0" applyProtection="0"/>
    <xf numFmtId="0" fontId="78" fillId="84" borderId="32" applyNumberFormat="0" applyAlignment="0" applyProtection="0"/>
    <xf numFmtId="0" fontId="78" fillId="84" borderId="32" applyNumberFormat="0" applyAlignment="0" applyProtection="0"/>
    <xf numFmtId="0" fontId="78" fillId="84" borderId="32" applyNumberFormat="0" applyAlignment="0" applyProtection="0"/>
    <xf numFmtId="0" fontId="78" fillId="84" borderId="32" applyNumberFormat="0" applyAlignment="0" applyProtection="0"/>
    <xf numFmtId="0" fontId="78" fillId="84" borderId="32" applyNumberFormat="0" applyAlignment="0" applyProtection="0"/>
    <xf numFmtId="0" fontId="78" fillId="84" borderId="32" applyNumberFormat="0" applyAlignment="0" applyProtection="0"/>
    <xf numFmtId="0" fontId="78" fillId="84" borderId="32" applyNumberFormat="0" applyAlignment="0" applyProtection="0"/>
    <xf numFmtId="0" fontId="78" fillId="84" borderId="32" applyNumberFormat="0" applyAlignment="0" applyProtection="0"/>
    <xf numFmtId="0" fontId="78" fillId="84" borderId="32" applyNumberFormat="0" applyAlignment="0" applyProtection="0"/>
    <xf numFmtId="0" fontId="78" fillId="84" borderId="32" applyNumberFormat="0" applyAlignment="0" applyProtection="0"/>
    <xf numFmtId="0" fontId="78" fillId="84" borderId="32" applyNumberFormat="0" applyAlignment="0" applyProtection="0"/>
    <xf numFmtId="0" fontId="78" fillId="84" borderId="32" applyNumberFormat="0" applyAlignment="0" applyProtection="0"/>
    <xf numFmtId="0" fontId="60" fillId="0" borderId="7" applyNumberFormat="0" applyFill="0" applyAlignment="0" applyProtection="0"/>
    <xf numFmtId="0" fontId="79" fillId="0" borderId="37" applyNumberFormat="0" applyFill="0" applyAlignment="0" applyProtection="0"/>
    <xf numFmtId="0" fontId="79" fillId="0" borderId="37" applyNumberFormat="0" applyFill="0" applyAlignment="0" applyProtection="0"/>
    <xf numFmtId="0" fontId="79" fillId="0" borderId="37" applyNumberFormat="0" applyFill="0" applyAlignment="0" applyProtection="0"/>
    <xf numFmtId="0" fontId="79" fillId="0" borderId="37" applyNumberFormat="0" applyFill="0" applyAlignment="0" applyProtection="0"/>
    <xf numFmtId="0" fontId="79" fillId="0" borderId="37" applyNumberFormat="0" applyFill="0" applyAlignment="0" applyProtection="0"/>
    <xf numFmtId="0" fontId="79" fillId="0" borderId="37" applyNumberFormat="0" applyFill="0" applyAlignment="0" applyProtection="0"/>
    <xf numFmtId="0" fontId="79" fillId="0" borderId="37" applyNumberFormat="0" applyFill="0" applyAlignment="0" applyProtection="0"/>
    <xf numFmtId="0" fontId="79" fillId="0" borderId="37" applyNumberFormat="0" applyFill="0" applyAlignment="0" applyProtection="0"/>
    <xf numFmtId="0" fontId="79" fillId="0" borderId="37" applyNumberFormat="0" applyFill="0" applyAlignment="0" applyProtection="0"/>
    <xf numFmtId="0" fontId="79" fillId="0" borderId="37" applyNumberFormat="0" applyFill="0" applyAlignment="0" applyProtection="0"/>
    <xf numFmtId="0" fontId="79" fillId="0" borderId="37" applyNumberFormat="0" applyFill="0" applyAlignment="0" applyProtection="0"/>
    <xf numFmtId="44" fontId="23" fillId="0" borderId="8" applyNumberFormat="0" applyFont="0" applyAlignment="0">
      <alignment horizontal="center"/>
    </xf>
    <xf numFmtId="44" fontId="23" fillId="0" borderId="9" applyNumberFormat="0" applyFont="0" applyAlignment="0">
      <alignment horizontal="center"/>
    </xf>
    <xf numFmtId="0" fontId="61" fillId="27" borderId="0" applyNumberFormat="0" applyBorder="0" applyAlignment="0" applyProtection="0"/>
    <xf numFmtId="0" fontId="80" fillId="85" borderId="0" applyNumberFormat="0" applyBorder="0" applyAlignment="0" applyProtection="0"/>
    <xf numFmtId="0" fontId="80" fillId="85" borderId="0" applyNumberFormat="0" applyBorder="0" applyAlignment="0" applyProtection="0"/>
    <xf numFmtId="0" fontId="80" fillId="85" borderId="0" applyNumberFormat="0" applyBorder="0" applyAlignment="0" applyProtection="0"/>
    <xf numFmtId="0" fontId="80" fillId="85" borderId="0" applyNumberFormat="0" applyBorder="0" applyAlignment="0" applyProtection="0"/>
    <xf numFmtId="0" fontId="80" fillId="85" borderId="0" applyNumberFormat="0" applyBorder="0" applyAlignment="0" applyProtection="0"/>
    <xf numFmtId="0" fontId="80" fillId="85" borderId="0" applyNumberFormat="0" applyBorder="0" applyAlignment="0" applyProtection="0"/>
    <xf numFmtId="0" fontId="80" fillId="85" borderId="0" applyNumberFormat="0" applyBorder="0" applyAlignment="0" applyProtection="0"/>
    <xf numFmtId="0" fontId="80" fillId="85" borderId="0" applyNumberFormat="0" applyBorder="0" applyAlignment="0" applyProtection="0"/>
    <xf numFmtId="0" fontId="80" fillId="85" borderId="0" applyNumberFormat="0" applyBorder="0" applyAlignment="0" applyProtection="0"/>
    <xf numFmtId="0" fontId="80" fillId="85" borderId="0" applyNumberFormat="0" applyBorder="0" applyAlignment="0" applyProtection="0"/>
    <xf numFmtId="0" fontId="80" fillId="85" borderId="0" applyNumberFormat="0" applyBorder="0" applyAlignment="0" applyProtection="0"/>
    <xf numFmtId="169" fontId="20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37" fillId="0" borderId="0"/>
    <xf numFmtId="0" fontId="20" fillId="0" borderId="0"/>
    <xf numFmtId="170" fontId="20" fillId="0" borderId="0">
      <alignment horizontal="left" wrapText="1"/>
    </xf>
    <xf numFmtId="0" fontId="66" fillId="0" borderId="0"/>
    <xf numFmtId="0" fontId="20" fillId="0" borderId="0"/>
    <xf numFmtId="0" fontId="38" fillId="0" borderId="0" applyNumberFormat="0" applyFont="0" applyFill="0" applyBorder="0" applyAlignment="0" applyProtection="0"/>
    <xf numFmtId="0" fontId="66" fillId="0" borderId="0"/>
    <xf numFmtId="0" fontId="20" fillId="26" borderId="10" applyNumberFormat="0" applyFont="0" applyAlignment="0" applyProtection="0"/>
    <xf numFmtId="0" fontId="68" fillId="86" borderId="38" applyNumberFormat="0" applyFont="0" applyAlignment="0" applyProtection="0"/>
    <xf numFmtId="0" fontId="68" fillId="86" borderId="38" applyNumberFormat="0" applyFont="0" applyAlignment="0" applyProtection="0"/>
    <xf numFmtId="0" fontId="68" fillId="86" borderId="38" applyNumberFormat="0" applyFont="0" applyAlignment="0" applyProtection="0"/>
    <xf numFmtId="0" fontId="68" fillId="86" borderId="38" applyNumberFormat="0" applyFont="0" applyAlignment="0" applyProtection="0"/>
    <xf numFmtId="0" fontId="68" fillId="86" borderId="38" applyNumberFormat="0" applyFont="0" applyAlignment="0" applyProtection="0"/>
    <xf numFmtId="0" fontId="68" fillId="86" borderId="38" applyNumberFormat="0" applyFont="0" applyAlignment="0" applyProtection="0"/>
    <xf numFmtId="0" fontId="68" fillId="86" borderId="38" applyNumberFormat="0" applyFont="0" applyAlignment="0" applyProtection="0"/>
    <xf numFmtId="0" fontId="68" fillId="86" borderId="38" applyNumberFormat="0" applyFont="0" applyAlignment="0" applyProtection="0"/>
    <xf numFmtId="0" fontId="68" fillId="86" borderId="38" applyNumberFormat="0" applyFont="0" applyAlignment="0" applyProtection="0"/>
    <xf numFmtId="0" fontId="68" fillId="86" borderId="38" applyNumberFormat="0" applyFont="0" applyAlignment="0" applyProtection="0"/>
    <xf numFmtId="0" fontId="68" fillId="86" borderId="38" applyNumberFormat="0" applyFont="0" applyAlignment="0" applyProtection="0"/>
    <xf numFmtId="0" fontId="62" fillId="28" borderId="11" applyNumberFormat="0" applyAlignment="0" applyProtection="0"/>
    <xf numFmtId="0" fontId="81" fillId="81" borderId="39" applyNumberFormat="0" applyAlignment="0" applyProtection="0"/>
    <xf numFmtId="0" fontId="81" fillId="81" borderId="39" applyNumberFormat="0" applyAlignment="0" applyProtection="0"/>
    <xf numFmtId="0" fontId="81" fillId="81" borderId="39" applyNumberFormat="0" applyAlignment="0" applyProtection="0"/>
    <xf numFmtId="0" fontId="81" fillId="81" borderId="39" applyNumberFormat="0" applyAlignment="0" applyProtection="0"/>
    <xf numFmtId="0" fontId="81" fillId="81" borderId="39" applyNumberFormat="0" applyAlignment="0" applyProtection="0"/>
    <xf numFmtId="0" fontId="81" fillId="81" borderId="39" applyNumberFormat="0" applyAlignment="0" applyProtection="0"/>
    <xf numFmtId="0" fontId="81" fillId="81" borderId="39" applyNumberFormat="0" applyAlignment="0" applyProtection="0"/>
    <xf numFmtId="0" fontId="81" fillId="81" borderId="39" applyNumberFormat="0" applyAlignment="0" applyProtection="0"/>
    <xf numFmtId="0" fontId="81" fillId="81" borderId="39" applyNumberFormat="0" applyAlignment="0" applyProtection="0"/>
    <xf numFmtId="0" fontId="81" fillId="81" borderId="39" applyNumberFormat="0" applyAlignment="0" applyProtection="0"/>
    <xf numFmtId="0" fontId="81" fillId="81" borderId="39" applyNumberFormat="0" applyAlignment="0" applyProtection="0"/>
    <xf numFmtId="9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4" fontId="29" fillId="35" borderId="11" applyNumberFormat="0" applyProtection="0">
      <alignment vertical="center"/>
    </xf>
    <xf numFmtId="4" fontId="40" fillId="35" borderId="11" applyNumberFormat="0" applyProtection="0">
      <alignment vertical="center"/>
    </xf>
    <xf numFmtId="4" fontId="29" fillId="35" borderId="11" applyNumberFormat="0" applyProtection="0">
      <alignment horizontal="left" vertical="center" indent="1"/>
    </xf>
    <xf numFmtId="4" fontId="29" fillId="35" borderId="11" applyNumberFormat="0" applyProtection="0">
      <alignment horizontal="left" vertical="center" indent="1"/>
    </xf>
    <xf numFmtId="0" fontId="20" fillId="36" borderId="11" applyNumberFormat="0" applyProtection="0">
      <alignment horizontal="left" vertical="center" indent="1"/>
    </xf>
    <xf numFmtId="4" fontId="29" fillId="37" borderId="11" applyNumberFormat="0" applyProtection="0">
      <alignment horizontal="right" vertical="center"/>
    </xf>
    <xf numFmtId="4" fontId="29" fillId="38" borderId="11" applyNumberFormat="0" applyProtection="0">
      <alignment horizontal="right" vertical="center"/>
    </xf>
    <xf numFmtId="4" fontId="29" fillId="39" borderId="11" applyNumberFormat="0" applyProtection="0">
      <alignment horizontal="right" vertical="center"/>
    </xf>
    <xf numFmtId="4" fontId="29" fillId="40" borderId="11" applyNumberFormat="0" applyProtection="0">
      <alignment horizontal="right" vertical="center"/>
    </xf>
    <xf numFmtId="4" fontId="29" fillId="41" borderId="11" applyNumberFormat="0" applyProtection="0">
      <alignment horizontal="right" vertical="center"/>
    </xf>
    <xf numFmtId="4" fontId="29" fillId="42" borderId="11" applyNumberFormat="0" applyProtection="0">
      <alignment horizontal="right" vertical="center"/>
    </xf>
    <xf numFmtId="4" fontId="29" fillId="43" borderId="11" applyNumberFormat="0" applyProtection="0">
      <alignment horizontal="right" vertical="center"/>
    </xf>
    <xf numFmtId="4" fontId="29" fillId="44" borderId="11" applyNumberFormat="0" applyProtection="0">
      <alignment horizontal="right" vertical="center"/>
    </xf>
    <xf numFmtId="4" fontId="29" fillId="45" borderId="11" applyNumberFormat="0" applyProtection="0">
      <alignment horizontal="right" vertical="center"/>
    </xf>
    <xf numFmtId="4" fontId="41" fillId="46" borderId="11" applyNumberFormat="0" applyProtection="0">
      <alignment horizontal="left" vertical="center" indent="1"/>
    </xf>
    <xf numFmtId="4" fontId="29" fillId="47" borderId="12" applyNumberFormat="0" applyProtection="0">
      <alignment horizontal="left" vertical="center" indent="1"/>
    </xf>
    <xf numFmtId="4" fontId="42" fillId="48" borderId="0" applyNumberFormat="0" applyProtection="0">
      <alignment horizontal="left" vertical="center" indent="1"/>
    </xf>
    <xf numFmtId="0" fontId="20" fillId="36" borderId="11" applyNumberFormat="0" applyProtection="0">
      <alignment horizontal="left" vertical="center" indent="1"/>
    </xf>
    <xf numFmtId="4" fontId="43" fillId="47" borderId="11" applyNumberFormat="0" applyProtection="0">
      <alignment horizontal="left" vertical="center" indent="1"/>
    </xf>
    <xf numFmtId="4" fontId="43" fillId="49" borderId="11" applyNumberFormat="0" applyProtection="0">
      <alignment horizontal="left" vertical="center" indent="1"/>
    </xf>
    <xf numFmtId="0" fontId="20" fillId="49" borderId="11" applyNumberFormat="0" applyProtection="0">
      <alignment horizontal="left" vertical="center" indent="1"/>
    </xf>
    <xf numFmtId="0" fontId="20" fillId="49" borderId="11" applyNumberFormat="0" applyProtection="0">
      <alignment horizontal="left" vertical="center" indent="1"/>
    </xf>
    <xf numFmtId="0" fontId="20" fillId="50" borderId="11" applyNumberFormat="0" applyProtection="0">
      <alignment horizontal="left" vertical="center" indent="1"/>
    </xf>
    <xf numFmtId="0" fontId="20" fillId="50" borderId="11" applyNumberFormat="0" applyProtection="0">
      <alignment horizontal="left" vertical="center" indent="1"/>
    </xf>
    <xf numFmtId="0" fontId="20" fillId="33" borderId="11" applyNumberFormat="0" applyProtection="0">
      <alignment horizontal="left" vertical="center" indent="1"/>
    </xf>
    <xf numFmtId="0" fontId="20" fillId="33" borderId="11" applyNumberFormat="0" applyProtection="0">
      <alignment horizontal="left" vertical="center" indent="1"/>
    </xf>
    <xf numFmtId="0" fontId="20" fillId="36" borderId="11" applyNumberFormat="0" applyProtection="0">
      <alignment horizontal="left" vertical="center" indent="1"/>
    </xf>
    <xf numFmtId="0" fontId="20" fillId="36" borderId="11" applyNumberFormat="0" applyProtection="0">
      <alignment horizontal="left" vertical="center" indent="1"/>
    </xf>
    <xf numFmtId="0" fontId="20" fillId="3" borderId="6" applyNumberFormat="0">
      <protection locked="0"/>
    </xf>
    <xf numFmtId="4" fontId="29" fillId="51" borderId="11" applyNumberFormat="0" applyProtection="0">
      <alignment vertical="center"/>
    </xf>
    <xf numFmtId="4" fontId="40" fillId="51" borderId="11" applyNumberFormat="0" applyProtection="0">
      <alignment vertical="center"/>
    </xf>
    <xf numFmtId="4" fontId="29" fillId="51" borderId="11" applyNumberFormat="0" applyProtection="0">
      <alignment horizontal="left" vertical="center" indent="1"/>
    </xf>
    <xf numFmtId="4" fontId="29" fillId="51" borderId="11" applyNumberFormat="0" applyProtection="0">
      <alignment horizontal="left" vertical="center" indent="1"/>
    </xf>
    <xf numFmtId="4" fontId="29" fillId="47" borderId="11" applyNumberFormat="0" applyProtection="0">
      <alignment horizontal="right" vertical="center"/>
    </xf>
    <xf numFmtId="4" fontId="40" fillId="47" borderId="11" applyNumberFormat="0" applyProtection="0">
      <alignment horizontal="right" vertical="center"/>
    </xf>
    <xf numFmtId="0" fontId="20" fillId="36" borderId="11" applyNumberFormat="0" applyProtection="0">
      <alignment horizontal="left" vertical="center" indent="1"/>
    </xf>
    <xf numFmtId="0" fontId="20" fillId="36" borderId="11" applyNumberFormat="0" applyProtection="0">
      <alignment horizontal="left" vertical="center" indent="1"/>
    </xf>
    <xf numFmtId="0" fontId="44" fillId="0" borderId="0"/>
    <xf numFmtId="4" fontId="45" fillId="47" borderId="11" applyNumberFormat="0" applyProtection="0">
      <alignment horizontal="right" vertical="center"/>
    </xf>
    <xf numFmtId="0" fontId="63" fillId="0" borderId="0" applyNumberFormat="0" applyFill="0" applyBorder="0" applyAlignment="0" applyProtection="0"/>
    <xf numFmtId="38" fontId="21" fillId="0" borderId="13"/>
    <xf numFmtId="38" fontId="22" fillId="0" borderId="14"/>
    <xf numFmtId="170" fontId="20" fillId="0" borderId="0">
      <alignment horizontal="left" wrapText="1"/>
    </xf>
    <xf numFmtId="0" fontId="63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53" fillId="0" borderId="15" applyNumberFormat="0" applyFill="0" applyAlignment="0" applyProtection="0"/>
    <xf numFmtId="0" fontId="83" fillId="0" borderId="40" applyNumberFormat="0" applyFill="0" applyAlignment="0" applyProtection="0"/>
    <xf numFmtId="0" fontId="83" fillId="0" borderId="40" applyNumberFormat="0" applyFill="0" applyAlignment="0" applyProtection="0"/>
    <xf numFmtId="0" fontId="83" fillId="0" borderId="40" applyNumberFormat="0" applyFill="0" applyAlignment="0" applyProtection="0"/>
    <xf numFmtId="0" fontId="83" fillId="0" borderId="40" applyNumberFormat="0" applyFill="0" applyAlignment="0" applyProtection="0"/>
    <xf numFmtId="0" fontId="83" fillId="0" borderId="40" applyNumberFormat="0" applyFill="0" applyAlignment="0" applyProtection="0"/>
    <xf numFmtId="0" fontId="83" fillId="0" borderId="40" applyNumberFormat="0" applyFill="0" applyAlignment="0" applyProtection="0"/>
    <xf numFmtId="0" fontId="83" fillId="0" borderId="40" applyNumberFormat="0" applyFill="0" applyAlignment="0" applyProtection="0"/>
    <xf numFmtId="0" fontId="83" fillId="0" borderId="40" applyNumberFormat="0" applyFill="0" applyAlignment="0" applyProtection="0"/>
    <xf numFmtId="0" fontId="83" fillId="0" borderId="40" applyNumberFormat="0" applyFill="0" applyAlignment="0" applyProtection="0"/>
    <xf numFmtId="0" fontId="83" fillId="0" borderId="40" applyNumberFormat="0" applyFill="0" applyAlignment="0" applyProtection="0"/>
    <xf numFmtId="0" fontId="83" fillId="0" borderId="40" applyNumberFormat="0" applyFill="0" applyAlignment="0" applyProtection="0"/>
    <xf numFmtId="0" fontId="6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68" fillId="0" borderId="0"/>
    <xf numFmtId="0" fontId="78" fillId="84" borderId="32" applyNumberFormat="0" applyAlignment="0" applyProtection="0"/>
    <xf numFmtId="0" fontId="69" fillId="74" borderId="0" applyNumberFormat="0" applyBorder="0" applyAlignment="0" applyProtection="0"/>
    <xf numFmtId="0" fontId="69" fillId="75" borderId="0" applyNumberFormat="0" applyBorder="0" applyAlignment="0" applyProtection="0"/>
    <xf numFmtId="0" fontId="69" fillId="76" borderId="0" applyNumberFormat="0" applyBorder="0" applyAlignment="0" applyProtection="0"/>
    <xf numFmtId="0" fontId="69" fillId="77" borderId="0" applyNumberFormat="0" applyBorder="0" applyAlignment="0" applyProtection="0"/>
    <xf numFmtId="0" fontId="69" fillId="78" borderId="0" applyNumberFormat="0" applyBorder="0" applyAlignment="0" applyProtection="0"/>
    <xf numFmtId="0" fontId="69" fillId="79" borderId="0" applyNumberFormat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78" fillId="84" borderId="32" applyNumberFormat="0" applyAlignment="0" applyProtection="0"/>
    <xf numFmtId="0" fontId="78" fillId="84" borderId="32" applyNumberFormat="0" applyAlignment="0" applyProtection="0"/>
    <xf numFmtId="0" fontId="19" fillId="0" borderId="0"/>
    <xf numFmtId="0" fontId="19" fillId="86" borderId="38" applyNumberFormat="0" applyFont="0" applyAlignment="0" applyProtection="0"/>
    <xf numFmtId="0" fontId="69" fillId="74" borderId="0" applyNumberFormat="0" applyBorder="0" applyAlignment="0" applyProtection="0"/>
    <xf numFmtId="0" fontId="19" fillId="56" borderId="0" applyNumberFormat="0" applyBorder="0" applyAlignment="0" applyProtection="0"/>
    <xf numFmtId="0" fontId="19" fillId="62" borderId="0" applyNumberFormat="0" applyBorder="0" applyAlignment="0" applyProtection="0"/>
    <xf numFmtId="0" fontId="69" fillId="75" borderId="0" applyNumberFormat="0" applyBorder="0" applyAlignment="0" applyProtection="0"/>
    <xf numFmtId="0" fontId="19" fillId="57" borderId="0" applyNumberFormat="0" applyBorder="0" applyAlignment="0" applyProtection="0"/>
    <xf numFmtId="0" fontId="19" fillId="63" borderId="0" applyNumberFormat="0" applyBorder="0" applyAlignment="0" applyProtection="0"/>
    <xf numFmtId="0" fontId="69" fillId="74" borderId="0" applyNumberFormat="0" applyBorder="0" applyAlignment="0" applyProtection="0"/>
    <xf numFmtId="0" fontId="69" fillId="76" borderId="0" applyNumberFormat="0" applyBorder="0" applyAlignment="0" applyProtection="0"/>
    <xf numFmtId="0" fontId="19" fillId="58" borderId="0" applyNumberFormat="0" applyBorder="0" applyAlignment="0" applyProtection="0"/>
    <xf numFmtId="0" fontId="19" fillId="64" borderId="0" applyNumberFormat="0" applyBorder="0" applyAlignment="0" applyProtection="0"/>
    <xf numFmtId="0" fontId="69" fillId="77" borderId="0" applyNumberFormat="0" applyBorder="0" applyAlignment="0" applyProtection="0"/>
    <xf numFmtId="0" fontId="19" fillId="59" borderId="0" applyNumberFormat="0" applyBorder="0" applyAlignment="0" applyProtection="0"/>
    <xf numFmtId="0" fontId="19" fillId="65" borderId="0" applyNumberFormat="0" applyBorder="0" applyAlignment="0" applyProtection="0"/>
    <xf numFmtId="0" fontId="69" fillId="78" borderId="0" applyNumberFormat="0" applyBorder="0" applyAlignment="0" applyProtection="0"/>
    <xf numFmtId="0" fontId="19" fillId="60" borderId="0" applyNumberFormat="0" applyBorder="0" applyAlignment="0" applyProtection="0"/>
    <xf numFmtId="0" fontId="19" fillId="66" borderId="0" applyNumberFormat="0" applyBorder="0" applyAlignment="0" applyProtection="0"/>
    <xf numFmtId="0" fontId="69" fillId="79" borderId="0" applyNumberFormat="0" applyBorder="0" applyAlignment="0" applyProtection="0"/>
    <xf numFmtId="0" fontId="19" fillId="61" borderId="0" applyNumberFormat="0" applyBorder="0" applyAlignment="0" applyProtection="0"/>
    <xf numFmtId="0" fontId="19" fillId="67" borderId="0" applyNumberFormat="0" applyBorder="0" applyAlignment="0" applyProtection="0"/>
    <xf numFmtId="0" fontId="69" fillId="75" borderId="0" applyNumberFormat="0" applyBorder="0" applyAlignment="0" applyProtection="0"/>
    <xf numFmtId="0" fontId="69" fillId="76" borderId="0" applyNumberFormat="0" applyBorder="0" applyAlignment="0" applyProtection="0"/>
    <xf numFmtId="0" fontId="69" fillId="77" borderId="0" applyNumberFormat="0" applyBorder="0" applyAlignment="0" applyProtection="0"/>
    <xf numFmtId="0" fontId="69" fillId="78" borderId="0" applyNumberFormat="0" applyBorder="0" applyAlignment="0" applyProtection="0"/>
    <xf numFmtId="0" fontId="69" fillId="79" borderId="0" applyNumberFormat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78" fillId="84" borderId="32" applyNumberFormat="0" applyAlignment="0" applyProtection="0"/>
    <xf numFmtId="0" fontId="78" fillId="84" borderId="32" applyNumberFormat="0" applyAlignment="0" applyProtection="0"/>
    <xf numFmtId="0" fontId="78" fillId="84" borderId="32" applyNumberFormat="0" applyAlignment="0" applyProtection="0"/>
    <xf numFmtId="0" fontId="78" fillId="84" borderId="32" applyNumberFormat="0" applyAlignment="0" applyProtection="0"/>
    <xf numFmtId="0" fontId="18" fillId="0" borderId="0"/>
    <xf numFmtId="0" fontId="18" fillId="86" borderId="38" applyNumberFormat="0" applyFont="0" applyAlignment="0" applyProtection="0"/>
    <xf numFmtId="0" fontId="69" fillId="74" borderId="0" applyNumberFormat="0" applyBorder="0" applyAlignment="0" applyProtection="0"/>
    <xf numFmtId="0" fontId="18" fillId="56" borderId="0" applyNumberFormat="0" applyBorder="0" applyAlignment="0" applyProtection="0"/>
    <xf numFmtId="0" fontId="18" fillId="62" borderId="0" applyNumberFormat="0" applyBorder="0" applyAlignment="0" applyProtection="0"/>
    <xf numFmtId="0" fontId="69" fillId="75" borderId="0" applyNumberFormat="0" applyBorder="0" applyAlignment="0" applyProtection="0"/>
    <xf numFmtId="0" fontId="18" fillId="57" borderId="0" applyNumberFormat="0" applyBorder="0" applyAlignment="0" applyProtection="0"/>
    <xf numFmtId="0" fontId="18" fillId="63" borderId="0" applyNumberFormat="0" applyBorder="0" applyAlignment="0" applyProtection="0"/>
    <xf numFmtId="0" fontId="69" fillId="74" borderId="0" applyNumberFormat="0" applyBorder="0" applyAlignment="0" applyProtection="0"/>
    <xf numFmtId="0" fontId="69" fillId="76" borderId="0" applyNumberFormat="0" applyBorder="0" applyAlignment="0" applyProtection="0"/>
    <xf numFmtId="0" fontId="18" fillId="58" borderId="0" applyNumberFormat="0" applyBorder="0" applyAlignment="0" applyProtection="0"/>
    <xf numFmtId="0" fontId="18" fillId="64" borderId="0" applyNumberFormat="0" applyBorder="0" applyAlignment="0" applyProtection="0"/>
    <xf numFmtId="0" fontId="69" fillId="77" borderId="0" applyNumberFormat="0" applyBorder="0" applyAlignment="0" applyProtection="0"/>
    <xf numFmtId="0" fontId="18" fillId="59" borderId="0" applyNumberFormat="0" applyBorder="0" applyAlignment="0" applyProtection="0"/>
    <xf numFmtId="0" fontId="18" fillId="65" borderId="0" applyNumberFormat="0" applyBorder="0" applyAlignment="0" applyProtection="0"/>
    <xf numFmtId="0" fontId="69" fillId="78" borderId="0" applyNumberFormat="0" applyBorder="0" applyAlignment="0" applyProtection="0"/>
    <xf numFmtId="0" fontId="18" fillId="60" borderId="0" applyNumberFormat="0" applyBorder="0" applyAlignment="0" applyProtection="0"/>
    <xf numFmtId="0" fontId="18" fillId="66" borderId="0" applyNumberFormat="0" applyBorder="0" applyAlignment="0" applyProtection="0"/>
    <xf numFmtId="0" fontId="69" fillId="79" borderId="0" applyNumberFormat="0" applyBorder="0" applyAlignment="0" applyProtection="0"/>
    <xf numFmtId="0" fontId="18" fillId="61" borderId="0" applyNumberFormat="0" applyBorder="0" applyAlignment="0" applyProtection="0"/>
    <xf numFmtId="0" fontId="18" fillId="67" borderId="0" applyNumberFormat="0" applyBorder="0" applyAlignment="0" applyProtection="0"/>
    <xf numFmtId="0" fontId="18" fillId="0" borderId="0"/>
    <xf numFmtId="0" fontId="69" fillId="75" borderId="0" applyNumberFormat="0" applyBorder="0" applyAlignment="0" applyProtection="0"/>
    <xf numFmtId="0" fontId="69" fillId="76" borderId="0" applyNumberFormat="0" applyBorder="0" applyAlignment="0" applyProtection="0"/>
    <xf numFmtId="0" fontId="69" fillId="76" borderId="0" applyNumberFormat="0" applyBorder="0" applyAlignment="0" applyProtection="0"/>
    <xf numFmtId="0" fontId="69" fillId="76" borderId="0" applyNumberFormat="0" applyBorder="0" applyAlignment="0" applyProtection="0"/>
    <xf numFmtId="0" fontId="69" fillId="77" borderId="0" applyNumberFormat="0" applyBorder="0" applyAlignment="0" applyProtection="0"/>
    <xf numFmtId="0" fontId="69" fillId="77" borderId="0" applyNumberFormat="0" applyBorder="0" applyAlignment="0" applyProtection="0"/>
    <xf numFmtId="0" fontId="69" fillId="75" borderId="0" applyNumberFormat="0" applyBorder="0" applyAlignment="0" applyProtection="0"/>
    <xf numFmtId="0" fontId="69" fillId="74" borderId="0" applyNumberFormat="0" applyBorder="0" applyAlignment="0" applyProtection="0"/>
    <xf numFmtId="0" fontId="69" fillId="78" borderId="0" applyNumberFormat="0" applyBorder="0" applyAlignment="0" applyProtection="0"/>
    <xf numFmtId="0" fontId="69" fillId="79" borderId="0" applyNumberFormat="0" applyBorder="0" applyAlignment="0" applyProtection="0"/>
    <xf numFmtId="0" fontId="69" fillId="75" borderId="0" applyNumberFormat="0" applyBorder="0" applyAlignment="0" applyProtection="0"/>
    <xf numFmtId="0" fontId="69" fillId="78" borderId="0" applyNumberFormat="0" applyBorder="0" applyAlignment="0" applyProtection="0"/>
    <xf numFmtId="0" fontId="69" fillId="79" borderId="0" applyNumberFormat="0" applyBorder="0" applyAlignment="0" applyProtection="0"/>
    <xf numFmtId="0" fontId="69" fillId="74" borderId="0" applyNumberFormat="0" applyBorder="0" applyAlignment="0" applyProtection="0"/>
    <xf numFmtId="0" fontId="69" fillId="77" borderId="0" applyNumberFormat="0" applyBorder="0" applyAlignment="0" applyProtection="0"/>
    <xf numFmtId="0" fontId="69" fillId="78" borderId="0" applyNumberFormat="0" applyBorder="0" applyAlignment="0" applyProtection="0"/>
    <xf numFmtId="0" fontId="69" fillId="79" borderId="0" applyNumberFormat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78" fillId="84" borderId="32" applyNumberFormat="0" applyAlignment="0" applyProtection="0"/>
    <xf numFmtId="0" fontId="17" fillId="0" borderId="0"/>
    <xf numFmtId="0" fontId="78" fillId="84" borderId="32" applyNumberFormat="0" applyAlignment="0" applyProtection="0"/>
    <xf numFmtId="0" fontId="78" fillId="84" borderId="32" applyNumberFormat="0" applyAlignment="0" applyProtection="0"/>
    <xf numFmtId="0" fontId="78" fillId="84" borderId="32" applyNumberFormat="0" applyAlignment="0" applyProtection="0"/>
    <xf numFmtId="0" fontId="17" fillId="0" borderId="0"/>
    <xf numFmtId="0" fontId="78" fillId="84" borderId="32" applyNumberFormat="0" applyAlignment="0" applyProtection="0"/>
    <xf numFmtId="0" fontId="78" fillId="84" borderId="32" applyNumberFormat="0" applyAlignment="0" applyProtection="0"/>
    <xf numFmtId="0" fontId="78" fillId="84" borderId="32" applyNumberFormat="0" applyAlignment="0" applyProtection="0"/>
    <xf numFmtId="0" fontId="78" fillId="84" borderId="32" applyNumberFormat="0" applyAlignment="0" applyProtection="0"/>
    <xf numFmtId="0" fontId="17" fillId="0" borderId="0"/>
    <xf numFmtId="0" fontId="17" fillId="0" borderId="0"/>
    <xf numFmtId="0" fontId="17" fillId="86" borderId="38" applyNumberFormat="0" applyFont="0" applyAlignment="0" applyProtection="0"/>
    <xf numFmtId="0" fontId="78" fillId="84" borderId="32" applyNumberFormat="0" applyAlignment="0" applyProtection="0"/>
    <xf numFmtId="0" fontId="69" fillId="74" borderId="0" applyNumberFormat="0" applyBorder="0" applyAlignment="0" applyProtection="0"/>
    <xf numFmtId="0" fontId="17" fillId="56" borderId="0" applyNumberFormat="0" applyBorder="0" applyAlignment="0" applyProtection="0"/>
    <xf numFmtId="0" fontId="17" fillId="62" borderId="0" applyNumberFormat="0" applyBorder="0" applyAlignment="0" applyProtection="0"/>
    <xf numFmtId="0" fontId="69" fillId="74" borderId="0" applyNumberFormat="0" applyBorder="0" applyAlignment="0" applyProtection="0"/>
    <xf numFmtId="0" fontId="69" fillId="75" borderId="0" applyNumberFormat="0" applyBorder="0" applyAlignment="0" applyProtection="0"/>
    <xf numFmtId="0" fontId="17" fillId="57" borderId="0" applyNumberFormat="0" applyBorder="0" applyAlignment="0" applyProtection="0"/>
    <xf numFmtId="0" fontId="17" fillId="63" borderId="0" applyNumberFormat="0" applyBorder="0" applyAlignment="0" applyProtection="0"/>
    <xf numFmtId="0" fontId="69" fillId="74" borderId="0" applyNumberFormat="0" applyBorder="0" applyAlignment="0" applyProtection="0"/>
    <xf numFmtId="0" fontId="69" fillId="76" borderId="0" applyNumberFormat="0" applyBorder="0" applyAlignment="0" applyProtection="0"/>
    <xf numFmtId="0" fontId="17" fillId="58" borderId="0" applyNumberFormat="0" applyBorder="0" applyAlignment="0" applyProtection="0"/>
    <xf numFmtId="0" fontId="17" fillId="64" borderId="0" applyNumberFormat="0" applyBorder="0" applyAlignment="0" applyProtection="0"/>
    <xf numFmtId="0" fontId="78" fillId="84" borderId="32" applyNumberFormat="0" applyAlignment="0" applyProtection="0"/>
    <xf numFmtId="0" fontId="69" fillId="77" borderId="0" applyNumberFormat="0" applyBorder="0" applyAlignment="0" applyProtection="0"/>
    <xf numFmtId="0" fontId="17" fillId="59" borderId="0" applyNumberFormat="0" applyBorder="0" applyAlignment="0" applyProtection="0"/>
    <xf numFmtId="0" fontId="17" fillId="65" borderId="0" applyNumberFormat="0" applyBorder="0" applyAlignment="0" applyProtection="0"/>
    <xf numFmtId="0" fontId="17" fillId="0" borderId="0"/>
    <xf numFmtId="0" fontId="69" fillId="78" borderId="0" applyNumberFormat="0" applyBorder="0" applyAlignment="0" applyProtection="0"/>
    <xf numFmtId="0" fontId="17" fillId="60" borderId="0" applyNumberFormat="0" applyBorder="0" applyAlignment="0" applyProtection="0"/>
    <xf numFmtId="0" fontId="17" fillId="66" borderId="0" applyNumberFormat="0" applyBorder="0" applyAlignment="0" applyProtection="0"/>
    <xf numFmtId="0" fontId="69" fillId="79" borderId="0" applyNumberFormat="0" applyBorder="0" applyAlignment="0" applyProtection="0"/>
    <xf numFmtId="0" fontId="17" fillId="61" borderId="0" applyNumberFormat="0" applyBorder="0" applyAlignment="0" applyProtection="0"/>
    <xf numFmtId="0" fontId="17" fillId="67" borderId="0" applyNumberFormat="0" applyBorder="0" applyAlignment="0" applyProtection="0"/>
    <xf numFmtId="0" fontId="17" fillId="0" borderId="0"/>
    <xf numFmtId="0" fontId="69" fillId="77" borderId="0" applyNumberFormat="0" applyBorder="0" applyAlignment="0" applyProtection="0"/>
    <xf numFmtId="0" fontId="69" fillId="75" borderId="0" applyNumberFormat="0" applyBorder="0" applyAlignment="0" applyProtection="0"/>
    <xf numFmtId="0" fontId="69" fillId="75" borderId="0" applyNumberFormat="0" applyBorder="0" applyAlignment="0" applyProtection="0"/>
    <xf numFmtId="0" fontId="69" fillId="76" borderId="0" applyNumberFormat="0" applyBorder="0" applyAlignment="0" applyProtection="0"/>
    <xf numFmtId="0" fontId="69" fillId="76" borderId="0" applyNumberFormat="0" applyBorder="0" applyAlignment="0" applyProtection="0"/>
    <xf numFmtId="0" fontId="69" fillId="77" borderId="0" applyNumberFormat="0" applyBorder="0" applyAlignment="0" applyProtection="0"/>
    <xf numFmtId="0" fontId="69" fillId="76" borderId="0" applyNumberFormat="0" applyBorder="0" applyAlignment="0" applyProtection="0"/>
    <xf numFmtId="0" fontId="69" fillId="77" borderId="0" applyNumberFormat="0" applyBorder="0" applyAlignment="0" applyProtection="0"/>
    <xf numFmtId="0" fontId="69" fillId="77" borderId="0" applyNumberFormat="0" applyBorder="0" applyAlignment="0" applyProtection="0"/>
    <xf numFmtId="0" fontId="69" fillId="74" borderId="0" applyNumberFormat="0" applyBorder="0" applyAlignment="0" applyProtection="0"/>
    <xf numFmtId="0" fontId="69" fillId="77" borderId="0" applyNumberFormat="0" applyBorder="0" applyAlignment="0" applyProtection="0"/>
    <xf numFmtId="0" fontId="69" fillId="77" borderId="0" applyNumberFormat="0" applyBorder="0" applyAlignment="0" applyProtection="0"/>
    <xf numFmtId="0" fontId="69" fillId="76" borderId="0" applyNumberFormat="0" applyBorder="0" applyAlignment="0" applyProtection="0"/>
    <xf numFmtId="0" fontId="69" fillId="74" borderId="0" applyNumberFormat="0" applyBorder="0" applyAlignment="0" applyProtection="0"/>
    <xf numFmtId="0" fontId="69" fillId="78" borderId="0" applyNumberFormat="0" applyBorder="0" applyAlignment="0" applyProtection="0"/>
    <xf numFmtId="0" fontId="69" fillId="74" borderId="0" applyNumberFormat="0" applyBorder="0" applyAlignment="0" applyProtection="0"/>
    <xf numFmtId="0" fontId="69" fillId="76" borderId="0" applyNumberFormat="0" applyBorder="0" applyAlignment="0" applyProtection="0"/>
    <xf numFmtId="0" fontId="17" fillId="0" borderId="0"/>
    <xf numFmtId="0" fontId="69" fillId="79" borderId="0" applyNumberFormat="0" applyBorder="0" applyAlignment="0" applyProtection="0"/>
    <xf numFmtId="0" fontId="69" fillId="77" borderId="0" applyNumberFormat="0" applyBorder="0" applyAlignment="0" applyProtection="0"/>
    <xf numFmtId="0" fontId="69" fillId="75" borderId="0" applyNumberFormat="0" applyBorder="0" applyAlignment="0" applyProtection="0"/>
    <xf numFmtId="0" fontId="17" fillId="0" borderId="0"/>
    <xf numFmtId="0" fontId="69" fillId="78" borderId="0" applyNumberFormat="0" applyBorder="0" applyAlignment="0" applyProtection="0"/>
    <xf numFmtId="0" fontId="69" fillId="74" borderId="0" applyNumberFormat="0" applyBorder="0" applyAlignment="0" applyProtection="0"/>
    <xf numFmtId="0" fontId="69" fillId="76" borderId="0" applyNumberFormat="0" applyBorder="0" applyAlignment="0" applyProtection="0"/>
    <xf numFmtId="0" fontId="69" fillId="79" borderId="0" applyNumberFormat="0" applyBorder="0" applyAlignment="0" applyProtection="0"/>
    <xf numFmtId="0" fontId="69" fillId="75" borderId="0" applyNumberFormat="0" applyBorder="0" applyAlignment="0" applyProtection="0"/>
    <xf numFmtId="0" fontId="17" fillId="0" borderId="0"/>
    <xf numFmtId="0" fontId="69" fillId="78" borderId="0" applyNumberFormat="0" applyBorder="0" applyAlignment="0" applyProtection="0"/>
    <xf numFmtId="0" fontId="69" fillId="79" borderId="0" applyNumberFormat="0" applyBorder="0" applyAlignment="0" applyProtection="0"/>
    <xf numFmtId="0" fontId="69" fillId="75" borderId="0" applyNumberFormat="0" applyBorder="0" applyAlignment="0" applyProtection="0"/>
    <xf numFmtId="0" fontId="17" fillId="0" borderId="0"/>
    <xf numFmtId="0" fontId="69" fillId="78" borderId="0" applyNumberFormat="0" applyBorder="0" applyAlignment="0" applyProtection="0"/>
    <xf numFmtId="0" fontId="69" fillId="78" borderId="0" applyNumberFormat="0" applyBorder="0" applyAlignment="0" applyProtection="0"/>
    <xf numFmtId="0" fontId="69" fillId="76" borderId="0" applyNumberFormat="0" applyBorder="0" applyAlignment="0" applyProtection="0"/>
    <xf numFmtId="0" fontId="69" fillId="79" borderId="0" applyNumberFormat="0" applyBorder="0" applyAlignment="0" applyProtection="0"/>
    <xf numFmtId="0" fontId="69" fillId="75" borderId="0" applyNumberFormat="0" applyBorder="0" applyAlignment="0" applyProtection="0"/>
    <xf numFmtId="0" fontId="69" fillId="78" borderId="0" applyNumberFormat="0" applyBorder="0" applyAlignment="0" applyProtection="0"/>
    <xf numFmtId="0" fontId="69" fillId="77" borderId="0" applyNumberFormat="0" applyBorder="0" applyAlignment="0" applyProtection="0"/>
    <xf numFmtId="0" fontId="69" fillId="74" borderId="0" applyNumberFormat="0" applyBorder="0" applyAlignment="0" applyProtection="0"/>
    <xf numFmtId="0" fontId="78" fillId="84" borderId="32" applyNumberFormat="0" applyAlignment="0" applyProtection="0"/>
    <xf numFmtId="0" fontId="69" fillId="79" borderId="0" applyNumberFormat="0" applyBorder="0" applyAlignment="0" applyProtection="0"/>
    <xf numFmtId="0" fontId="69" fillId="76" borderId="0" applyNumberFormat="0" applyBorder="0" applyAlignment="0" applyProtection="0"/>
    <xf numFmtId="0" fontId="69" fillId="75" borderId="0" applyNumberFormat="0" applyBorder="0" applyAlignment="0" applyProtection="0"/>
    <xf numFmtId="0" fontId="69" fillId="78" borderId="0" applyNumberFormat="0" applyBorder="0" applyAlignment="0" applyProtection="0"/>
    <xf numFmtId="0" fontId="69" fillId="77" borderId="0" applyNumberFormat="0" applyBorder="0" applyAlignment="0" applyProtection="0"/>
    <xf numFmtId="0" fontId="69" fillId="76" borderId="0" applyNumberFormat="0" applyBorder="0" applyAlignment="0" applyProtection="0"/>
    <xf numFmtId="0" fontId="69" fillId="74" borderId="0" applyNumberFormat="0" applyBorder="0" applyAlignment="0" applyProtection="0"/>
    <xf numFmtId="0" fontId="69" fillId="79" borderId="0" applyNumberFormat="0" applyBorder="0" applyAlignment="0" applyProtection="0"/>
    <xf numFmtId="0" fontId="69" fillId="74" borderId="0" applyNumberFormat="0" applyBorder="0" applyAlignment="0" applyProtection="0"/>
    <xf numFmtId="0" fontId="69" fillId="77" borderId="0" applyNumberFormat="0" applyBorder="0" applyAlignment="0" applyProtection="0"/>
    <xf numFmtId="0" fontId="69" fillId="79" borderId="0" applyNumberFormat="0" applyBorder="0" applyAlignment="0" applyProtection="0"/>
    <xf numFmtId="0" fontId="69" fillId="76" borderId="0" applyNumberFormat="0" applyBorder="0" applyAlignment="0" applyProtection="0"/>
    <xf numFmtId="0" fontId="69" fillId="75" borderId="0" applyNumberFormat="0" applyBorder="0" applyAlignment="0" applyProtection="0"/>
    <xf numFmtId="0" fontId="69" fillId="78" borderId="0" applyNumberFormat="0" applyBorder="0" applyAlignment="0" applyProtection="0"/>
    <xf numFmtId="0" fontId="69" fillId="75" borderId="0" applyNumberFormat="0" applyBorder="0" applyAlignment="0" applyProtection="0"/>
    <xf numFmtId="0" fontId="69" fillId="79" borderId="0" applyNumberFormat="0" applyBorder="0" applyAlignment="0" applyProtection="0"/>
    <xf numFmtId="0" fontId="69" fillId="74" borderId="0" applyNumberFormat="0" applyBorder="0" applyAlignment="0" applyProtection="0"/>
    <xf numFmtId="0" fontId="69" fillId="78" borderId="0" applyNumberFormat="0" applyBorder="0" applyAlignment="0" applyProtection="0"/>
    <xf numFmtId="0" fontId="69" fillId="79" borderId="0" applyNumberFormat="0" applyBorder="0" applyAlignment="0" applyProtection="0"/>
    <xf numFmtId="0" fontId="69" fillId="75" borderId="0" applyNumberFormat="0" applyBorder="0" applyAlignment="0" applyProtection="0"/>
    <xf numFmtId="0" fontId="69" fillId="78" borderId="0" applyNumberFormat="0" applyBorder="0" applyAlignment="0" applyProtection="0"/>
    <xf numFmtId="0" fontId="69" fillId="79" borderId="0" applyNumberFormat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78" fillId="84" borderId="32" applyNumberFormat="0" applyAlignment="0" applyProtection="0"/>
    <xf numFmtId="0" fontId="78" fillId="84" borderId="32" applyNumberFormat="0" applyAlignment="0" applyProtection="0"/>
    <xf numFmtId="0" fontId="16" fillId="0" borderId="0"/>
    <xf numFmtId="0" fontId="78" fillId="84" borderId="32" applyNumberFormat="0" applyAlignment="0" applyProtection="0"/>
    <xf numFmtId="0" fontId="16" fillId="0" borderId="0"/>
    <xf numFmtId="0" fontId="78" fillId="84" borderId="32" applyNumberFormat="0" applyAlignment="0" applyProtection="0"/>
    <xf numFmtId="0" fontId="78" fillId="84" borderId="32" applyNumberFormat="0" applyAlignment="0" applyProtection="0"/>
    <xf numFmtId="0" fontId="16" fillId="0" borderId="0"/>
    <xf numFmtId="0" fontId="16" fillId="0" borderId="0"/>
    <xf numFmtId="0" fontId="16" fillId="86" borderId="38" applyNumberFormat="0" applyFont="0" applyAlignment="0" applyProtection="0"/>
    <xf numFmtId="0" fontId="16" fillId="0" borderId="0"/>
    <xf numFmtId="0" fontId="78" fillId="84" borderId="32" applyNumberFormat="0" applyAlignment="0" applyProtection="0"/>
    <xf numFmtId="0" fontId="69" fillId="74" borderId="0" applyNumberFormat="0" applyBorder="0" applyAlignment="0" applyProtection="0"/>
    <xf numFmtId="0" fontId="16" fillId="56" borderId="0" applyNumberFormat="0" applyBorder="0" applyAlignment="0" applyProtection="0"/>
    <xf numFmtId="0" fontId="16" fillId="62" borderId="0" applyNumberFormat="0" applyBorder="0" applyAlignment="0" applyProtection="0"/>
    <xf numFmtId="0" fontId="69" fillId="77" borderId="0" applyNumberFormat="0" applyBorder="0" applyAlignment="0" applyProtection="0"/>
    <xf numFmtId="0" fontId="69" fillId="75" borderId="0" applyNumberFormat="0" applyBorder="0" applyAlignment="0" applyProtection="0"/>
    <xf numFmtId="0" fontId="16" fillId="57" borderId="0" applyNumberFormat="0" applyBorder="0" applyAlignment="0" applyProtection="0"/>
    <xf numFmtId="0" fontId="16" fillId="63" borderId="0" applyNumberFormat="0" applyBorder="0" applyAlignment="0" applyProtection="0"/>
    <xf numFmtId="0" fontId="69" fillId="74" borderId="0" applyNumberFormat="0" applyBorder="0" applyAlignment="0" applyProtection="0"/>
    <xf numFmtId="0" fontId="69" fillId="76" borderId="0" applyNumberFormat="0" applyBorder="0" applyAlignment="0" applyProtection="0"/>
    <xf numFmtId="0" fontId="16" fillId="58" borderId="0" applyNumberFormat="0" applyBorder="0" applyAlignment="0" applyProtection="0"/>
    <xf numFmtId="0" fontId="16" fillId="64" borderId="0" applyNumberFormat="0" applyBorder="0" applyAlignment="0" applyProtection="0"/>
    <xf numFmtId="0" fontId="69" fillId="74" borderId="0" applyNumberFormat="0" applyBorder="0" applyAlignment="0" applyProtection="0"/>
    <xf numFmtId="0" fontId="69" fillId="77" borderId="0" applyNumberFormat="0" applyBorder="0" applyAlignment="0" applyProtection="0"/>
    <xf numFmtId="0" fontId="16" fillId="59" borderId="0" applyNumberFormat="0" applyBorder="0" applyAlignment="0" applyProtection="0"/>
    <xf numFmtId="0" fontId="16" fillId="65" borderId="0" applyNumberFormat="0" applyBorder="0" applyAlignment="0" applyProtection="0"/>
    <xf numFmtId="0" fontId="69" fillId="78" borderId="0" applyNumberFormat="0" applyBorder="0" applyAlignment="0" applyProtection="0"/>
    <xf numFmtId="0" fontId="16" fillId="60" borderId="0" applyNumberFormat="0" applyBorder="0" applyAlignment="0" applyProtection="0"/>
    <xf numFmtId="0" fontId="16" fillId="66" borderId="0" applyNumberFormat="0" applyBorder="0" applyAlignment="0" applyProtection="0"/>
    <xf numFmtId="0" fontId="16" fillId="0" borderId="0"/>
    <xf numFmtId="0" fontId="69" fillId="79" borderId="0" applyNumberFormat="0" applyBorder="0" applyAlignment="0" applyProtection="0"/>
    <xf numFmtId="0" fontId="16" fillId="61" borderId="0" applyNumberFormat="0" applyBorder="0" applyAlignment="0" applyProtection="0"/>
    <xf numFmtId="0" fontId="16" fillId="67" borderId="0" applyNumberFormat="0" applyBorder="0" applyAlignment="0" applyProtection="0"/>
    <xf numFmtId="0" fontId="69" fillId="75" borderId="0" applyNumberFormat="0" applyBorder="0" applyAlignment="0" applyProtection="0"/>
    <xf numFmtId="0" fontId="69" fillId="76" borderId="0" applyNumberFormat="0" applyBorder="0" applyAlignment="0" applyProtection="0"/>
    <xf numFmtId="0" fontId="69" fillId="76" borderId="0" applyNumberFormat="0" applyBorder="0" applyAlignment="0" applyProtection="0"/>
    <xf numFmtId="0" fontId="69" fillId="77" borderId="0" applyNumberFormat="0" applyBorder="0" applyAlignment="0" applyProtection="0"/>
    <xf numFmtId="0" fontId="69" fillId="76" borderId="0" applyNumberFormat="0" applyBorder="0" applyAlignment="0" applyProtection="0"/>
    <xf numFmtId="0" fontId="69" fillId="77" borderId="0" applyNumberFormat="0" applyBorder="0" applyAlignment="0" applyProtection="0"/>
    <xf numFmtId="0" fontId="69" fillId="74" borderId="0" applyNumberFormat="0" applyBorder="0" applyAlignment="0" applyProtection="0"/>
    <xf numFmtId="0" fontId="69" fillId="77" borderId="0" applyNumberFormat="0" applyBorder="0" applyAlignment="0" applyProtection="0"/>
    <xf numFmtId="0" fontId="69" fillId="77" borderId="0" applyNumberFormat="0" applyBorder="0" applyAlignment="0" applyProtection="0"/>
    <xf numFmtId="0" fontId="69" fillId="76" borderId="0" applyNumberFormat="0" applyBorder="0" applyAlignment="0" applyProtection="0"/>
    <xf numFmtId="0" fontId="69" fillId="74" borderId="0" applyNumberFormat="0" applyBorder="0" applyAlignment="0" applyProtection="0"/>
    <xf numFmtId="0" fontId="69" fillId="78" borderId="0" applyNumberFormat="0" applyBorder="0" applyAlignment="0" applyProtection="0"/>
    <xf numFmtId="0" fontId="69" fillId="74" borderId="0" applyNumberFormat="0" applyBorder="0" applyAlignment="0" applyProtection="0"/>
    <xf numFmtId="0" fontId="69" fillId="76" borderId="0" applyNumberFormat="0" applyBorder="0" applyAlignment="0" applyProtection="0"/>
    <xf numFmtId="0" fontId="69" fillId="79" borderId="0" applyNumberFormat="0" applyBorder="0" applyAlignment="0" applyProtection="0"/>
    <xf numFmtId="0" fontId="69" fillId="77" borderId="0" applyNumberFormat="0" applyBorder="0" applyAlignment="0" applyProtection="0"/>
    <xf numFmtId="0" fontId="69" fillId="75" borderId="0" applyNumberFormat="0" applyBorder="0" applyAlignment="0" applyProtection="0"/>
    <xf numFmtId="0" fontId="69" fillId="78" borderId="0" applyNumberFormat="0" applyBorder="0" applyAlignment="0" applyProtection="0"/>
    <xf numFmtId="0" fontId="78" fillId="84" borderId="32" applyNumberFormat="0" applyAlignment="0" applyProtection="0"/>
    <xf numFmtId="0" fontId="69" fillId="79" borderId="0" applyNumberFormat="0" applyBorder="0" applyAlignment="0" applyProtection="0"/>
    <xf numFmtId="0" fontId="69" fillId="76" borderId="0" applyNumberFormat="0" applyBorder="0" applyAlignment="0" applyProtection="0"/>
    <xf numFmtId="0" fontId="69" fillId="75" borderId="0" applyNumberFormat="0" applyBorder="0" applyAlignment="0" applyProtection="0"/>
    <xf numFmtId="0" fontId="69" fillId="78" borderId="0" applyNumberFormat="0" applyBorder="0" applyAlignment="0" applyProtection="0"/>
    <xf numFmtId="0" fontId="69" fillId="79" borderId="0" applyNumberFormat="0" applyBorder="0" applyAlignment="0" applyProtection="0"/>
    <xf numFmtId="0" fontId="69" fillId="75" borderId="0" applyNumberFormat="0" applyBorder="0" applyAlignment="0" applyProtection="0"/>
    <xf numFmtId="0" fontId="69" fillId="78" borderId="0" applyNumberFormat="0" applyBorder="0" applyAlignment="0" applyProtection="0"/>
    <xf numFmtId="0" fontId="69" fillId="74" borderId="0" applyNumberFormat="0" applyBorder="0" applyAlignment="0" applyProtection="0"/>
    <xf numFmtId="0" fontId="69" fillId="79" borderId="0" applyNumberFormat="0" applyBorder="0" applyAlignment="0" applyProtection="0"/>
    <xf numFmtId="0" fontId="69" fillId="75" borderId="0" applyNumberFormat="0" applyBorder="0" applyAlignment="0" applyProtection="0"/>
    <xf numFmtId="0" fontId="69" fillId="78" borderId="0" applyNumberFormat="0" applyBorder="0" applyAlignment="0" applyProtection="0"/>
    <xf numFmtId="0" fontId="69" fillId="75" borderId="0" applyNumberFormat="0" applyBorder="0" applyAlignment="0" applyProtection="0"/>
    <xf numFmtId="0" fontId="69" fillId="79" borderId="0" applyNumberFormat="0" applyBorder="0" applyAlignment="0" applyProtection="0"/>
    <xf numFmtId="0" fontId="69" fillId="78" borderId="0" applyNumberFormat="0" applyBorder="0" applyAlignment="0" applyProtection="0"/>
    <xf numFmtId="0" fontId="69" fillId="79" borderId="0" applyNumberFormat="0" applyBorder="0" applyAlignment="0" applyProtection="0"/>
    <xf numFmtId="0" fontId="15" fillId="0" borderId="0"/>
    <xf numFmtId="0" fontId="78" fillId="84" borderId="32" applyNumberFormat="0" applyAlignment="0" applyProtection="0"/>
    <xf numFmtId="0" fontId="78" fillId="84" borderId="32" applyNumberFormat="0" applyAlignment="0" applyProtection="0"/>
    <xf numFmtId="0" fontId="15" fillId="0" borderId="0"/>
    <xf numFmtId="0" fontId="78" fillId="84" borderId="32" applyNumberFormat="0" applyAlignment="0" applyProtection="0"/>
    <xf numFmtId="0" fontId="78" fillId="84" borderId="32" applyNumberFormat="0" applyAlignment="0" applyProtection="0"/>
    <xf numFmtId="0" fontId="15" fillId="0" borderId="0"/>
    <xf numFmtId="0" fontId="15" fillId="0" borderId="0"/>
    <xf numFmtId="0" fontId="15" fillId="86" borderId="38" applyNumberFormat="0" applyFont="0" applyAlignment="0" applyProtection="0"/>
    <xf numFmtId="0" fontId="78" fillId="84" borderId="32" applyNumberFormat="0" applyAlignment="0" applyProtection="0"/>
    <xf numFmtId="0" fontId="69" fillId="74" borderId="0" applyNumberFormat="0" applyBorder="0" applyAlignment="0" applyProtection="0"/>
    <xf numFmtId="0" fontId="15" fillId="56" borderId="0" applyNumberFormat="0" applyBorder="0" applyAlignment="0" applyProtection="0"/>
    <xf numFmtId="0" fontId="15" fillId="62" borderId="0" applyNumberFormat="0" applyBorder="0" applyAlignment="0" applyProtection="0"/>
    <xf numFmtId="0" fontId="69" fillId="77" borderId="0" applyNumberFormat="0" applyBorder="0" applyAlignment="0" applyProtection="0"/>
    <xf numFmtId="0" fontId="69" fillId="75" borderId="0" applyNumberFormat="0" applyBorder="0" applyAlignment="0" applyProtection="0"/>
    <xf numFmtId="0" fontId="15" fillId="57" borderId="0" applyNumberFormat="0" applyBorder="0" applyAlignment="0" applyProtection="0"/>
    <xf numFmtId="0" fontId="15" fillId="63" borderId="0" applyNumberFormat="0" applyBorder="0" applyAlignment="0" applyProtection="0"/>
    <xf numFmtId="0" fontId="69" fillId="76" borderId="0" applyNumberFormat="0" applyBorder="0" applyAlignment="0" applyProtection="0"/>
    <xf numFmtId="0" fontId="15" fillId="58" borderId="0" applyNumberFormat="0" applyBorder="0" applyAlignment="0" applyProtection="0"/>
    <xf numFmtId="0" fontId="15" fillId="64" borderId="0" applyNumberFormat="0" applyBorder="0" applyAlignment="0" applyProtection="0"/>
    <xf numFmtId="0" fontId="69" fillId="74" borderId="0" applyNumberFormat="0" applyBorder="0" applyAlignment="0" applyProtection="0"/>
    <xf numFmtId="0" fontId="69" fillId="77" borderId="0" applyNumberFormat="0" applyBorder="0" applyAlignment="0" applyProtection="0"/>
    <xf numFmtId="0" fontId="15" fillId="59" borderId="0" applyNumberFormat="0" applyBorder="0" applyAlignment="0" applyProtection="0"/>
    <xf numFmtId="0" fontId="15" fillId="65" borderId="0" applyNumberFormat="0" applyBorder="0" applyAlignment="0" applyProtection="0"/>
    <xf numFmtId="0" fontId="69" fillId="78" borderId="0" applyNumberFormat="0" applyBorder="0" applyAlignment="0" applyProtection="0"/>
    <xf numFmtId="0" fontId="15" fillId="60" borderId="0" applyNumberFormat="0" applyBorder="0" applyAlignment="0" applyProtection="0"/>
    <xf numFmtId="0" fontId="15" fillId="66" borderId="0" applyNumberFormat="0" applyBorder="0" applyAlignment="0" applyProtection="0"/>
    <xf numFmtId="0" fontId="69" fillId="79" borderId="0" applyNumberFormat="0" applyBorder="0" applyAlignment="0" applyProtection="0"/>
    <xf numFmtId="0" fontId="15" fillId="61" borderId="0" applyNumberFormat="0" applyBorder="0" applyAlignment="0" applyProtection="0"/>
    <xf numFmtId="0" fontId="15" fillId="67" borderId="0" applyNumberFormat="0" applyBorder="0" applyAlignment="0" applyProtection="0"/>
    <xf numFmtId="0" fontId="69" fillId="75" borderId="0" applyNumberFormat="0" applyBorder="0" applyAlignment="0" applyProtection="0"/>
    <xf numFmtId="0" fontId="69" fillId="76" borderId="0" applyNumberFormat="0" applyBorder="0" applyAlignment="0" applyProtection="0"/>
    <xf numFmtId="0" fontId="69" fillId="76" borderId="0" applyNumberFormat="0" applyBorder="0" applyAlignment="0" applyProtection="0"/>
    <xf numFmtId="0" fontId="69" fillId="76" borderId="0" applyNumberFormat="0" applyBorder="0" applyAlignment="0" applyProtection="0"/>
    <xf numFmtId="0" fontId="69" fillId="77" borderId="0" applyNumberFormat="0" applyBorder="0" applyAlignment="0" applyProtection="0"/>
    <xf numFmtId="0" fontId="69" fillId="77" borderId="0" applyNumberFormat="0" applyBorder="0" applyAlignment="0" applyProtection="0"/>
    <xf numFmtId="0" fontId="69" fillId="74" borderId="0" applyNumberFormat="0" applyBorder="0" applyAlignment="0" applyProtection="0"/>
    <xf numFmtId="0" fontId="69" fillId="78" borderId="0" applyNumberFormat="0" applyBorder="0" applyAlignment="0" applyProtection="0"/>
    <xf numFmtId="0" fontId="69" fillId="74" borderId="0" applyNumberFormat="0" applyBorder="0" applyAlignment="0" applyProtection="0"/>
    <xf numFmtId="0" fontId="69" fillId="77" borderId="0" applyNumberFormat="0" applyBorder="0" applyAlignment="0" applyProtection="0"/>
    <xf numFmtId="0" fontId="15" fillId="0" borderId="0"/>
    <xf numFmtId="0" fontId="69" fillId="79" borderId="0" applyNumberFormat="0" applyBorder="0" applyAlignment="0" applyProtection="0"/>
    <xf numFmtId="0" fontId="69" fillId="76" borderId="0" applyNumberFormat="0" applyBorder="0" applyAlignment="0" applyProtection="0"/>
    <xf numFmtId="0" fontId="69" fillId="75" borderId="0" applyNumberFormat="0" applyBorder="0" applyAlignment="0" applyProtection="0"/>
    <xf numFmtId="0" fontId="69" fillId="78" borderId="0" applyNumberFormat="0" applyBorder="0" applyAlignment="0" applyProtection="0"/>
    <xf numFmtId="0" fontId="69" fillId="75" borderId="0" applyNumberFormat="0" applyBorder="0" applyAlignment="0" applyProtection="0"/>
    <xf numFmtId="0" fontId="69" fillId="79" borderId="0" applyNumberFormat="0" applyBorder="0" applyAlignment="0" applyProtection="0"/>
    <xf numFmtId="0" fontId="69" fillId="74" borderId="0" applyNumberFormat="0" applyBorder="0" applyAlignment="0" applyProtection="0"/>
    <xf numFmtId="0" fontId="69" fillId="78" borderId="0" applyNumberFormat="0" applyBorder="0" applyAlignment="0" applyProtection="0"/>
    <xf numFmtId="0" fontId="69" fillId="79" borderId="0" applyNumberFormat="0" applyBorder="0" applyAlignment="0" applyProtection="0"/>
    <xf numFmtId="0" fontId="69" fillId="75" borderId="0" applyNumberFormat="0" applyBorder="0" applyAlignment="0" applyProtection="0"/>
    <xf numFmtId="0" fontId="69" fillId="78" borderId="0" applyNumberFormat="0" applyBorder="0" applyAlignment="0" applyProtection="0"/>
    <xf numFmtId="0" fontId="69" fillId="79" borderId="0" applyNumberFormat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0" fontId="14" fillId="0" borderId="0"/>
    <xf numFmtId="0" fontId="78" fillId="84" borderId="32" applyNumberFormat="0" applyAlignment="0" applyProtection="0"/>
    <xf numFmtId="0" fontId="78" fillId="84" borderId="32" applyNumberFormat="0" applyAlignment="0" applyProtection="0"/>
    <xf numFmtId="0" fontId="78" fillId="84" borderId="32" applyNumberFormat="0" applyAlignment="0" applyProtection="0"/>
    <xf numFmtId="0" fontId="78" fillId="84" borderId="32" applyNumberFormat="0" applyAlignment="0" applyProtection="0"/>
    <xf numFmtId="0" fontId="14" fillId="86" borderId="38" applyNumberFormat="0" applyFont="0" applyAlignment="0" applyProtection="0"/>
    <xf numFmtId="0" fontId="78" fillId="84" borderId="32" applyNumberFormat="0" applyAlignment="0" applyProtection="0"/>
    <xf numFmtId="0" fontId="14" fillId="0" borderId="0"/>
    <xf numFmtId="0" fontId="69" fillId="74" borderId="0" applyNumberFormat="0" applyBorder="0" applyAlignment="0" applyProtection="0"/>
    <xf numFmtId="0" fontId="14" fillId="56" borderId="0" applyNumberFormat="0" applyBorder="0" applyAlignment="0" applyProtection="0"/>
    <xf numFmtId="0" fontId="14" fillId="62" borderId="0" applyNumberFormat="0" applyBorder="0" applyAlignment="0" applyProtection="0"/>
    <xf numFmtId="0" fontId="69" fillId="74" borderId="0" applyNumberFormat="0" applyBorder="0" applyAlignment="0" applyProtection="0"/>
    <xf numFmtId="0" fontId="69" fillId="75" borderId="0" applyNumberFormat="0" applyBorder="0" applyAlignment="0" applyProtection="0"/>
    <xf numFmtId="0" fontId="14" fillId="57" borderId="0" applyNumberFormat="0" applyBorder="0" applyAlignment="0" applyProtection="0"/>
    <xf numFmtId="0" fontId="14" fillId="63" borderId="0" applyNumberFormat="0" applyBorder="0" applyAlignment="0" applyProtection="0"/>
    <xf numFmtId="0" fontId="69" fillId="76" borderId="0" applyNumberFormat="0" applyBorder="0" applyAlignment="0" applyProtection="0"/>
    <xf numFmtId="0" fontId="14" fillId="58" borderId="0" applyNumberFormat="0" applyBorder="0" applyAlignment="0" applyProtection="0"/>
    <xf numFmtId="0" fontId="14" fillId="64" borderId="0" applyNumberFormat="0" applyBorder="0" applyAlignment="0" applyProtection="0"/>
    <xf numFmtId="0" fontId="14" fillId="0" borderId="0"/>
    <xf numFmtId="0" fontId="69" fillId="77" borderId="0" applyNumberFormat="0" applyBorder="0" applyAlignment="0" applyProtection="0"/>
    <xf numFmtId="0" fontId="14" fillId="59" borderId="0" applyNumberFormat="0" applyBorder="0" applyAlignment="0" applyProtection="0"/>
    <xf numFmtId="0" fontId="14" fillId="65" borderId="0" applyNumberFormat="0" applyBorder="0" applyAlignment="0" applyProtection="0"/>
    <xf numFmtId="0" fontId="69" fillId="78" borderId="0" applyNumberFormat="0" applyBorder="0" applyAlignment="0" applyProtection="0"/>
    <xf numFmtId="0" fontId="14" fillId="60" borderId="0" applyNumberFormat="0" applyBorder="0" applyAlignment="0" applyProtection="0"/>
    <xf numFmtId="0" fontId="14" fillId="66" borderId="0" applyNumberFormat="0" applyBorder="0" applyAlignment="0" applyProtection="0"/>
    <xf numFmtId="0" fontId="14" fillId="0" borderId="0"/>
    <xf numFmtId="0" fontId="69" fillId="79" borderId="0" applyNumberFormat="0" applyBorder="0" applyAlignment="0" applyProtection="0"/>
    <xf numFmtId="0" fontId="14" fillId="61" borderId="0" applyNumberFormat="0" applyBorder="0" applyAlignment="0" applyProtection="0"/>
    <xf numFmtId="0" fontId="14" fillId="67" borderId="0" applyNumberFormat="0" applyBorder="0" applyAlignment="0" applyProtection="0"/>
    <xf numFmtId="0" fontId="69" fillId="76" borderId="0" applyNumberFormat="0" applyBorder="0" applyAlignment="0" applyProtection="0"/>
    <xf numFmtId="0" fontId="69" fillId="76" borderId="0" applyNumberFormat="0" applyBorder="0" applyAlignment="0" applyProtection="0"/>
    <xf numFmtId="0" fontId="69" fillId="75" borderId="0" applyNumberFormat="0" applyBorder="0" applyAlignment="0" applyProtection="0"/>
    <xf numFmtId="0" fontId="69" fillId="77" borderId="0" applyNumberFormat="0" applyBorder="0" applyAlignment="0" applyProtection="0"/>
    <xf numFmtId="0" fontId="69" fillId="74" borderId="0" applyNumberFormat="0" applyBorder="0" applyAlignment="0" applyProtection="0"/>
    <xf numFmtId="0" fontId="69" fillId="76" borderId="0" applyNumberFormat="0" applyBorder="0" applyAlignment="0" applyProtection="0"/>
    <xf numFmtId="0" fontId="69" fillId="77" borderId="0" applyNumberFormat="0" applyBorder="0" applyAlignment="0" applyProtection="0"/>
    <xf numFmtId="0" fontId="69" fillId="76" borderId="0" applyNumberFormat="0" applyBorder="0" applyAlignment="0" applyProtection="0"/>
    <xf numFmtId="0" fontId="69" fillId="74" borderId="0" applyNumberFormat="0" applyBorder="0" applyAlignment="0" applyProtection="0"/>
    <xf numFmtId="0" fontId="69" fillId="77" borderId="0" applyNumberFormat="0" applyBorder="0" applyAlignment="0" applyProtection="0"/>
    <xf numFmtId="0" fontId="69" fillId="78" borderId="0" applyNumberFormat="0" applyBorder="0" applyAlignment="0" applyProtection="0"/>
    <xf numFmtId="0" fontId="69" fillId="75" borderId="0" applyNumberFormat="0" applyBorder="0" applyAlignment="0" applyProtection="0"/>
    <xf numFmtId="0" fontId="69" fillId="79" borderId="0" applyNumberFormat="0" applyBorder="0" applyAlignment="0" applyProtection="0"/>
    <xf numFmtId="0" fontId="69" fillId="77" borderId="0" applyNumberFormat="0" applyBorder="0" applyAlignment="0" applyProtection="0"/>
    <xf numFmtId="0" fontId="69" fillId="74" borderId="0" applyNumberFormat="0" applyBorder="0" applyAlignment="0" applyProtection="0"/>
    <xf numFmtId="0" fontId="69" fillId="78" borderId="0" applyNumberFormat="0" applyBorder="0" applyAlignment="0" applyProtection="0"/>
    <xf numFmtId="0" fontId="69" fillId="79" borderId="0" applyNumberFormat="0" applyBorder="0" applyAlignment="0" applyProtection="0"/>
    <xf numFmtId="0" fontId="69" fillId="75" borderId="0" applyNumberFormat="0" applyBorder="0" applyAlignment="0" applyProtection="0"/>
    <xf numFmtId="0" fontId="69" fillId="78" borderId="0" applyNumberFormat="0" applyBorder="0" applyAlignment="0" applyProtection="0"/>
    <xf numFmtId="0" fontId="69" fillId="79" borderId="0" applyNumberFormat="0" applyBorder="0" applyAlignment="0" applyProtection="0"/>
    <xf numFmtId="0" fontId="69" fillId="75" borderId="0" applyNumberFormat="0" applyBorder="0" applyAlignment="0" applyProtection="0"/>
    <xf numFmtId="0" fontId="69" fillId="78" borderId="0" applyNumberFormat="0" applyBorder="0" applyAlignment="0" applyProtection="0"/>
    <xf numFmtId="0" fontId="69" fillId="79" borderId="0" applyNumberFormat="0" applyBorder="0" applyAlignment="0" applyProtection="0"/>
    <xf numFmtId="0" fontId="13" fillId="0" borderId="0"/>
    <xf numFmtId="0" fontId="78" fillId="84" borderId="32" applyNumberFormat="0" applyAlignment="0" applyProtection="0"/>
    <xf numFmtId="0" fontId="78" fillId="84" borderId="32" applyNumberFormat="0" applyAlignment="0" applyProtection="0"/>
    <xf numFmtId="0" fontId="78" fillId="84" borderId="32" applyNumberFormat="0" applyAlignment="0" applyProtection="0"/>
    <xf numFmtId="0" fontId="13" fillId="86" borderId="38" applyNumberFormat="0" applyFont="0" applyAlignment="0" applyProtection="0"/>
    <xf numFmtId="0" fontId="13" fillId="0" borderId="0"/>
    <xf numFmtId="0" fontId="69" fillId="74" borderId="0" applyNumberFormat="0" applyBorder="0" applyAlignment="0" applyProtection="0"/>
    <xf numFmtId="0" fontId="13" fillId="56" borderId="0" applyNumberFormat="0" applyBorder="0" applyAlignment="0" applyProtection="0"/>
    <xf numFmtId="0" fontId="13" fillId="62" borderId="0" applyNumberFormat="0" applyBorder="0" applyAlignment="0" applyProtection="0"/>
    <xf numFmtId="0" fontId="69" fillId="75" borderId="0" applyNumberFormat="0" applyBorder="0" applyAlignment="0" applyProtection="0"/>
    <xf numFmtId="0" fontId="13" fillId="57" borderId="0" applyNumberFormat="0" applyBorder="0" applyAlignment="0" applyProtection="0"/>
    <xf numFmtId="0" fontId="13" fillId="63" borderId="0" applyNumberFormat="0" applyBorder="0" applyAlignment="0" applyProtection="0"/>
    <xf numFmtId="0" fontId="69" fillId="74" borderId="0" applyNumberFormat="0" applyBorder="0" applyAlignment="0" applyProtection="0"/>
    <xf numFmtId="0" fontId="69" fillId="76" borderId="0" applyNumberFormat="0" applyBorder="0" applyAlignment="0" applyProtection="0"/>
    <xf numFmtId="0" fontId="13" fillId="58" borderId="0" applyNumberFormat="0" applyBorder="0" applyAlignment="0" applyProtection="0"/>
    <xf numFmtId="0" fontId="13" fillId="64" borderId="0" applyNumberFormat="0" applyBorder="0" applyAlignment="0" applyProtection="0"/>
    <xf numFmtId="0" fontId="69" fillId="77" borderId="0" applyNumberFormat="0" applyBorder="0" applyAlignment="0" applyProtection="0"/>
    <xf numFmtId="0" fontId="13" fillId="59" borderId="0" applyNumberFormat="0" applyBorder="0" applyAlignment="0" applyProtection="0"/>
    <xf numFmtId="0" fontId="13" fillId="65" borderId="0" applyNumberFormat="0" applyBorder="0" applyAlignment="0" applyProtection="0"/>
    <xf numFmtId="0" fontId="69" fillId="78" borderId="0" applyNumberFormat="0" applyBorder="0" applyAlignment="0" applyProtection="0"/>
    <xf numFmtId="0" fontId="13" fillId="60" borderId="0" applyNumberFormat="0" applyBorder="0" applyAlignment="0" applyProtection="0"/>
    <xf numFmtId="0" fontId="13" fillId="66" borderId="0" applyNumberFormat="0" applyBorder="0" applyAlignment="0" applyProtection="0"/>
    <xf numFmtId="0" fontId="69" fillId="79" borderId="0" applyNumberFormat="0" applyBorder="0" applyAlignment="0" applyProtection="0"/>
    <xf numFmtId="0" fontId="13" fillId="61" borderId="0" applyNumberFormat="0" applyBorder="0" applyAlignment="0" applyProtection="0"/>
    <xf numFmtId="0" fontId="13" fillId="67" borderId="0" applyNumberFormat="0" applyBorder="0" applyAlignment="0" applyProtection="0"/>
    <xf numFmtId="0" fontId="13" fillId="0" borderId="0"/>
    <xf numFmtId="0" fontId="69" fillId="75" borderId="0" applyNumberFormat="0" applyBorder="0" applyAlignment="0" applyProtection="0"/>
    <xf numFmtId="0" fontId="69" fillId="76" borderId="0" applyNumberFormat="0" applyBorder="0" applyAlignment="0" applyProtection="0"/>
    <xf numFmtId="0" fontId="69" fillId="76" borderId="0" applyNumberFormat="0" applyBorder="0" applyAlignment="0" applyProtection="0"/>
    <xf numFmtId="0" fontId="69" fillId="77" borderId="0" applyNumberFormat="0" applyBorder="0" applyAlignment="0" applyProtection="0"/>
    <xf numFmtId="0" fontId="69" fillId="77" borderId="0" applyNumberFormat="0" applyBorder="0" applyAlignment="0" applyProtection="0"/>
    <xf numFmtId="0" fontId="69" fillId="74" borderId="0" applyNumberFormat="0" applyBorder="0" applyAlignment="0" applyProtection="0"/>
    <xf numFmtId="0" fontId="69" fillId="78" borderId="0" applyNumberFormat="0" applyBorder="0" applyAlignment="0" applyProtection="0"/>
    <xf numFmtId="0" fontId="69" fillId="79" borderId="0" applyNumberFormat="0" applyBorder="0" applyAlignment="0" applyProtection="0"/>
    <xf numFmtId="0" fontId="69" fillId="75" borderId="0" applyNumberFormat="0" applyBorder="0" applyAlignment="0" applyProtection="0"/>
    <xf numFmtId="0" fontId="69" fillId="78" borderId="0" applyNumberFormat="0" applyBorder="0" applyAlignment="0" applyProtection="0"/>
    <xf numFmtId="0" fontId="69" fillId="79" borderId="0" applyNumberFormat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78" fillId="84" borderId="32" applyNumberFormat="0" applyAlignment="0" applyProtection="0"/>
    <xf numFmtId="0" fontId="78" fillId="84" borderId="32" applyNumberFormat="0" applyAlignment="0" applyProtection="0"/>
    <xf numFmtId="0" fontId="78" fillId="84" borderId="32" applyNumberFormat="0" applyAlignment="0" applyProtection="0"/>
    <xf numFmtId="0" fontId="12" fillId="0" borderId="0"/>
    <xf numFmtId="0" fontId="12" fillId="0" borderId="0"/>
    <xf numFmtId="0" fontId="12" fillId="86" borderId="38" applyNumberFormat="0" applyFont="0" applyAlignment="0" applyProtection="0"/>
    <xf numFmtId="0" fontId="78" fillId="84" borderId="32" applyNumberFormat="0" applyAlignment="0" applyProtection="0"/>
    <xf numFmtId="0" fontId="69" fillId="74" borderId="0" applyNumberFormat="0" applyBorder="0" applyAlignment="0" applyProtection="0"/>
    <xf numFmtId="0" fontId="12" fillId="56" borderId="0" applyNumberFormat="0" applyBorder="0" applyAlignment="0" applyProtection="0"/>
    <xf numFmtId="0" fontId="12" fillId="62" borderId="0" applyNumberFormat="0" applyBorder="0" applyAlignment="0" applyProtection="0"/>
    <xf numFmtId="0" fontId="69" fillId="74" borderId="0" applyNumberFormat="0" applyBorder="0" applyAlignment="0" applyProtection="0"/>
    <xf numFmtId="0" fontId="69" fillId="75" borderId="0" applyNumberFormat="0" applyBorder="0" applyAlignment="0" applyProtection="0"/>
    <xf numFmtId="0" fontId="12" fillId="57" borderId="0" applyNumberFormat="0" applyBorder="0" applyAlignment="0" applyProtection="0"/>
    <xf numFmtId="0" fontId="12" fillId="63" borderId="0" applyNumberFormat="0" applyBorder="0" applyAlignment="0" applyProtection="0"/>
    <xf numFmtId="0" fontId="69" fillId="74" borderId="0" applyNumberFormat="0" applyBorder="0" applyAlignment="0" applyProtection="0"/>
    <xf numFmtId="0" fontId="69" fillId="76" borderId="0" applyNumberFormat="0" applyBorder="0" applyAlignment="0" applyProtection="0"/>
    <xf numFmtId="0" fontId="12" fillId="58" borderId="0" applyNumberFormat="0" applyBorder="0" applyAlignment="0" applyProtection="0"/>
    <xf numFmtId="0" fontId="12" fillId="64" borderId="0" applyNumberFormat="0" applyBorder="0" applyAlignment="0" applyProtection="0"/>
    <xf numFmtId="0" fontId="69" fillId="77" borderId="0" applyNumberFormat="0" applyBorder="0" applyAlignment="0" applyProtection="0"/>
    <xf numFmtId="0" fontId="12" fillId="59" borderId="0" applyNumberFormat="0" applyBorder="0" applyAlignment="0" applyProtection="0"/>
    <xf numFmtId="0" fontId="12" fillId="65" borderId="0" applyNumberFormat="0" applyBorder="0" applyAlignment="0" applyProtection="0"/>
    <xf numFmtId="0" fontId="69" fillId="78" borderId="0" applyNumberFormat="0" applyBorder="0" applyAlignment="0" applyProtection="0"/>
    <xf numFmtId="0" fontId="12" fillId="60" borderId="0" applyNumberFormat="0" applyBorder="0" applyAlignment="0" applyProtection="0"/>
    <xf numFmtId="0" fontId="12" fillId="66" borderId="0" applyNumberFormat="0" applyBorder="0" applyAlignment="0" applyProtection="0"/>
    <xf numFmtId="0" fontId="69" fillId="79" borderId="0" applyNumberFormat="0" applyBorder="0" applyAlignment="0" applyProtection="0"/>
    <xf numFmtId="0" fontId="12" fillId="61" borderId="0" applyNumberFormat="0" applyBorder="0" applyAlignment="0" applyProtection="0"/>
    <xf numFmtId="0" fontId="12" fillId="67" borderId="0" applyNumberFormat="0" applyBorder="0" applyAlignment="0" applyProtection="0"/>
    <xf numFmtId="0" fontId="12" fillId="0" borderId="0"/>
    <xf numFmtId="0" fontId="69" fillId="75" borderId="0" applyNumberFormat="0" applyBorder="0" applyAlignment="0" applyProtection="0"/>
    <xf numFmtId="0" fontId="69" fillId="76" borderId="0" applyNumberFormat="0" applyBorder="0" applyAlignment="0" applyProtection="0"/>
    <xf numFmtId="0" fontId="69" fillId="76" borderId="0" applyNumberFormat="0" applyBorder="0" applyAlignment="0" applyProtection="0"/>
    <xf numFmtId="0" fontId="69" fillId="77" borderId="0" applyNumberFormat="0" applyBorder="0" applyAlignment="0" applyProtection="0"/>
    <xf numFmtId="0" fontId="69" fillId="77" borderId="0" applyNumberFormat="0" applyBorder="0" applyAlignment="0" applyProtection="0"/>
    <xf numFmtId="0" fontId="69" fillId="77" borderId="0" applyNumberFormat="0" applyBorder="0" applyAlignment="0" applyProtection="0"/>
    <xf numFmtId="0" fontId="69" fillId="76" borderId="0" applyNumberFormat="0" applyBorder="0" applyAlignment="0" applyProtection="0"/>
    <xf numFmtId="0" fontId="69" fillId="74" borderId="0" applyNumberFormat="0" applyBorder="0" applyAlignment="0" applyProtection="0"/>
    <xf numFmtId="0" fontId="69" fillId="78" borderId="0" applyNumberFormat="0" applyBorder="0" applyAlignment="0" applyProtection="0"/>
    <xf numFmtId="0" fontId="69" fillId="79" borderId="0" applyNumberFormat="0" applyBorder="0" applyAlignment="0" applyProtection="0"/>
    <xf numFmtId="0" fontId="69" fillId="75" borderId="0" applyNumberFormat="0" applyBorder="0" applyAlignment="0" applyProtection="0"/>
    <xf numFmtId="0" fontId="69" fillId="78" borderId="0" applyNumberFormat="0" applyBorder="0" applyAlignment="0" applyProtection="0"/>
    <xf numFmtId="0" fontId="69" fillId="79" borderId="0" applyNumberFormat="0" applyBorder="0" applyAlignment="0" applyProtection="0"/>
    <xf numFmtId="0" fontId="69" fillId="75" borderId="0" applyNumberFormat="0" applyBorder="0" applyAlignment="0" applyProtection="0"/>
    <xf numFmtId="0" fontId="69" fillId="78" borderId="0" applyNumberFormat="0" applyBorder="0" applyAlignment="0" applyProtection="0"/>
    <xf numFmtId="0" fontId="69" fillId="79" borderId="0" applyNumberFormat="0" applyBorder="0" applyAlignment="0" applyProtection="0"/>
    <xf numFmtId="0" fontId="11" fillId="0" borderId="0"/>
    <xf numFmtId="0" fontId="11" fillId="0" borderId="0"/>
    <xf numFmtId="0" fontId="78" fillId="84" borderId="32" applyNumberFormat="0" applyAlignment="0" applyProtection="0"/>
    <xf numFmtId="0" fontId="78" fillId="84" borderId="32" applyNumberFormat="0" applyAlignment="0" applyProtection="0"/>
    <xf numFmtId="0" fontId="11" fillId="86" borderId="38" applyNumberFormat="0" applyFont="0" applyAlignment="0" applyProtection="0"/>
    <xf numFmtId="0" fontId="69" fillId="74" borderId="0" applyNumberFormat="0" applyBorder="0" applyAlignment="0" applyProtection="0"/>
    <xf numFmtId="0" fontId="11" fillId="56" borderId="0" applyNumberFormat="0" applyBorder="0" applyAlignment="0" applyProtection="0"/>
    <xf numFmtId="0" fontId="11" fillId="62" borderId="0" applyNumberFormat="0" applyBorder="0" applyAlignment="0" applyProtection="0"/>
    <xf numFmtId="0" fontId="69" fillId="75" borderId="0" applyNumberFormat="0" applyBorder="0" applyAlignment="0" applyProtection="0"/>
    <xf numFmtId="0" fontId="11" fillId="57" borderId="0" applyNumberFormat="0" applyBorder="0" applyAlignment="0" applyProtection="0"/>
    <xf numFmtId="0" fontId="11" fillId="63" borderId="0" applyNumberFormat="0" applyBorder="0" applyAlignment="0" applyProtection="0"/>
    <xf numFmtId="0" fontId="69" fillId="76" borderId="0" applyNumberFormat="0" applyBorder="0" applyAlignment="0" applyProtection="0"/>
    <xf numFmtId="0" fontId="11" fillId="58" borderId="0" applyNumberFormat="0" applyBorder="0" applyAlignment="0" applyProtection="0"/>
    <xf numFmtId="0" fontId="11" fillId="64" borderId="0" applyNumberFormat="0" applyBorder="0" applyAlignment="0" applyProtection="0"/>
    <xf numFmtId="0" fontId="69" fillId="77" borderId="0" applyNumberFormat="0" applyBorder="0" applyAlignment="0" applyProtection="0"/>
    <xf numFmtId="0" fontId="11" fillId="59" borderId="0" applyNumberFormat="0" applyBorder="0" applyAlignment="0" applyProtection="0"/>
    <xf numFmtId="0" fontId="11" fillId="65" borderId="0" applyNumberFormat="0" applyBorder="0" applyAlignment="0" applyProtection="0"/>
    <xf numFmtId="0" fontId="69" fillId="78" borderId="0" applyNumberFormat="0" applyBorder="0" applyAlignment="0" applyProtection="0"/>
    <xf numFmtId="0" fontId="11" fillId="60" borderId="0" applyNumberFormat="0" applyBorder="0" applyAlignment="0" applyProtection="0"/>
    <xf numFmtId="0" fontId="11" fillId="66" borderId="0" applyNumberFormat="0" applyBorder="0" applyAlignment="0" applyProtection="0"/>
    <xf numFmtId="0" fontId="69" fillId="79" borderId="0" applyNumberFormat="0" applyBorder="0" applyAlignment="0" applyProtection="0"/>
    <xf numFmtId="0" fontId="11" fillId="61" borderId="0" applyNumberFormat="0" applyBorder="0" applyAlignment="0" applyProtection="0"/>
    <xf numFmtId="0" fontId="11" fillId="67" borderId="0" applyNumberFormat="0" applyBorder="0" applyAlignment="0" applyProtection="0"/>
    <xf numFmtId="0" fontId="69" fillId="74" borderId="0" applyNumberFormat="0" applyBorder="0" applyAlignment="0" applyProtection="0"/>
    <xf numFmtId="0" fontId="69" fillId="75" borderId="0" applyNumberFormat="0" applyBorder="0" applyAlignment="0" applyProtection="0"/>
    <xf numFmtId="0" fontId="69" fillId="76" borderId="0" applyNumberFormat="0" applyBorder="0" applyAlignment="0" applyProtection="0"/>
    <xf numFmtId="0" fontId="69" fillId="77" borderId="0" applyNumberFormat="0" applyBorder="0" applyAlignment="0" applyProtection="0"/>
    <xf numFmtId="0" fontId="69" fillId="78" borderId="0" applyNumberFormat="0" applyBorder="0" applyAlignment="0" applyProtection="0"/>
    <xf numFmtId="0" fontId="69" fillId="79" borderId="0" applyNumberFormat="0" applyBorder="0" applyAlignment="0" applyProtection="0"/>
    <xf numFmtId="0" fontId="88" fillId="0" borderId="0"/>
    <xf numFmtId="0" fontId="29" fillId="2" borderId="0" applyNumberFormat="0" applyBorder="0" applyAlignment="0" applyProtection="0"/>
    <xf numFmtId="0" fontId="11" fillId="56" borderId="0" applyNumberFormat="0" applyBorder="0" applyAlignment="0" applyProtection="0"/>
    <xf numFmtId="0" fontId="11" fillId="56" borderId="0" applyNumberFormat="0" applyBorder="0" applyAlignment="0" applyProtection="0"/>
    <xf numFmtId="0" fontId="11" fillId="56" borderId="0" applyNumberFormat="0" applyBorder="0" applyAlignment="0" applyProtection="0"/>
    <xf numFmtId="0" fontId="11" fillId="56" borderId="0" applyNumberFormat="0" applyBorder="0" applyAlignment="0" applyProtection="0"/>
    <xf numFmtId="0" fontId="11" fillId="56" borderId="0" applyNumberFormat="0" applyBorder="0" applyAlignment="0" applyProtection="0"/>
    <xf numFmtId="0" fontId="11" fillId="56" borderId="0" applyNumberFormat="0" applyBorder="0" applyAlignment="0" applyProtection="0"/>
    <xf numFmtId="0" fontId="11" fillId="56" borderId="0" applyNumberFormat="0" applyBorder="0" applyAlignment="0" applyProtection="0"/>
    <xf numFmtId="0" fontId="11" fillId="56" borderId="0" applyNumberFormat="0" applyBorder="0" applyAlignment="0" applyProtection="0"/>
    <xf numFmtId="0" fontId="11" fillId="56" borderId="0" applyNumberFormat="0" applyBorder="0" applyAlignment="0" applyProtection="0"/>
    <xf numFmtId="0" fontId="11" fillId="56" borderId="0" applyNumberFormat="0" applyBorder="0" applyAlignment="0" applyProtection="0"/>
    <xf numFmtId="0" fontId="11" fillId="56" borderId="0" applyNumberFormat="0" applyBorder="0" applyAlignment="0" applyProtection="0"/>
    <xf numFmtId="0" fontId="29" fillId="4" borderId="0" applyNumberFormat="0" applyBorder="0" applyAlignment="0" applyProtection="0"/>
    <xf numFmtId="0" fontId="11" fillId="57" borderId="0" applyNumberFormat="0" applyBorder="0" applyAlignment="0" applyProtection="0"/>
    <xf numFmtId="0" fontId="11" fillId="57" borderId="0" applyNumberFormat="0" applyBorder="0" applyAlignment="0" applyProtection="0"/>
    <xf numFmtId="0" fontId="11" fillId="57" borderId="0" applyNumberFormat="0" applyBorder="0" applyAlignment="0" applyProtection="0"/>
    <xf numFmtId="0" fontId="11" fillId="57" borderId="0" applyNumberFormat="0" applyBorder="0" applyAlignment="0" applyProtection="0"/>
    <xf numFmtId="0" fontId="11" fillId="57" borderId="0" applyNumberFormat="0" applyBorder="0" applyAlignment="0" applyProtection="0"/>
    <xf numFmtId="0" fontId="11" fillId="57" borderId="0" applyNumberFormat="0" applyBorder="0" applyAlignment="0" applyProtection="0"/>
    <xf numFmtId="0" fontId="11" fillId="57" borderId="0" applyNumberFormat="0" applyBorder="0" applyAlignment="0" applyProtection="0"/>
    <xf numFmtId="0" fontId="11" fillId="57" borderId="0" applyNumberFormat="0" applyBorder="0" applyAlignment="0" applyProtection="0"/>
    <xf numFmtId="0" fontId="11" fillId="57" borderId="0" applyNumberFormat="0" applyBorder="0" applyAlignment="0" applyProtection="0"/>
    <xf numFmtId="0" fontId="11" fillId="57" borderId="0" applyNumberFormat="0" applyBorder="0" applyAlignment="0" applyProtection="0"/>
    <xf numFmtId="0" fontId="11" fillId="57" borderId="0" applyNumberFormat="0" applyBorder="0" applyAlignment="0" applyProtection="0"/>
    <xf numFmtId="0" fontId="29" fillId="6" borderId="0" applyNumberFormat="0" applyBorder="0" applyAlignment="0" applyProtection="0"/>
    <xf numFmtId="0" fontId="11" fillId="58" borderId="0" applyNumberFormat="0" applyBorder="0" applyAlignment="0" applyProtection="0"/>
    <xf numFmtId="0" fontId="11" fillId="58" borderId="0" applyNumberFormat="0" applyBorder="0" applyAlignment="0" applyProtection="0"/>
    <xf numFmtId="0" fontId="11" fillId="58" borderId="0" applyNumberFormat="0" applyBorder="0" applyAlignment="0" applyProtection="0"/>
    <xf numFmtId="0" fontId="11" fillId="58" borderId="0" applyNumberFormat="0" applyBorder="0" applyAlignment="0" applyProtection="0"/>
    <xf numFmtId="0" fontId="11" fillId="58" borderId="0" applyNumberFormat="0" applyBorder="0" applyAlignment="0" applyProtection="0"/>
    <xf numFmtId="0" fontId="11" fillId="58" borderId="0" applyNumberFormat="0" applyBorder="0" applyAlignment="0" applyProtection="0"/>
    <xf numFmtId="0" fontId="11" fillId="58" borderId="0" applyNumberFormat="0" applyBorder="0" applyAlignment="0" applyProtection="0"/>
    <xf numFmtId="0" fontId="11" fillId="58" borderId="0" applyNumberFormat="0" applyBorder="0" applyAlignment="0" applyProtection="0"/>
    <xf numFmtId="0" fontId="11" fillId="58" borderId="0" applyNumberFormat="0" applyBorder="0" applyAlignment="0" applyProtection="0"/>
    <xf numFmtId="0" fontId="11" fillId="58" borderId="0" applyNumberFormat="0" applyBorder="0" applyAlignment="0" applyProtection="0"/>
    <xf numFmtId="0" fontId="11" fillId="58" borderId="0" applyNumberFormat="0" applyBorder="0" applyAlignment="0" applyProtection="0"/>
    <xf numFmtId="0" fontId="29" fillId="3" borderId="0" applyNumberFormat="0" applyBorder="0" applyAlignment="0" applyProtection="0"/>
    <xf numFmtId="0" fontId="11" fillId="59" borderId="0" applyNumberFormat="0" applyBorder="0" applyAlignment="0" applyProtection="0"/>
    <xf numFmtId="0" fontId="11" fillId="59" borderId="0" applyNumberFormat="0" applyBorder="0" applyAlignment="0" applyProtection="0"/>
    <xf numFmtId="0" fontId="11" fillId="59" borderId="0" applyNumberFormat="0" applyBorder="0" applyAlignment="0" applyProtection="0"/>
    <xf numFmtId="0" fontId="11" fillId="59" borderId="0" applyNumberFormat="0" applyBorder="0" applyAlignment="0" applyProtection="0"/>
    <xf numFmtId="0" fontId="11" fillId="59" borderId="0" applyNumberFormat="0" applyBorder="0" applyAlignment="0" applyProtection="0"/>
    <xf numFmtId="0" fontId="11" fillId="59" borderId="0" applyNumberFormat="0" applyBorder="0" applyAlignment="0" applyProtection="0"/>
    <xf numFmtId="0" fontId="11" fillId="59" borderId="0" applyNumberFormat="0" applyBorder="0" applyAlignment="0" applyProtection="0"/>
    <xf numFmtId="0" fontId="11" fillId="59" borderId="0" applyNumberFormat="0" applyBorder="0" applyAlignment="0" applyProtection="0"/>
    <xf numFmtId="0" fontId="11" fillId="59" borderId="0" applyNumberFormat="0" applyBorder="0" applyAlignment="0" applyProtection="0"/>
    <xf numFmtId="0" fontId="11" fillId="59" borderId="0" applyNumberFormat="0" applyBorder="0" applyAlignment="0" applyProtection="0"/>
    <xf numFmtId="0" fontId="11" fillId="59" borderId="0" applyNumberFormat="0" applyBorder="0" applyAlignment="0" applyProtection="0"/>
    <xf numFmtId="0" fontId="29" fillId="7" borderId="0" applyNumberFormat="0" applyBorder="0" applyAlignment="0" applyProtection="0"/>
    <xf numFmtId="0" fontId="11" fillId="60" borderId="0" applyNumberFormat="0" applyBorder="0" applyAlignment="0" applyProtection="0"/>
    <xf numFmtId="0" fontId="11" fillId="60" borderId="0" applyNumberFormat="0" applyBorder="0" applyAlignment="0" applyProtection="0"/>
    <xf numFmtId="0" fontId="11" fillId="60" borderId="0" applyNumberFormat="0" applyBorder="0" applyAlignment="0" applyProtection="0"/>
    <xf numFmtId="0" fontId="11" fillId="60" borderId="0" applyNumberFormat="0" applyBorder="0" applyAlignment="0" applyProtection="0"/>
    <xf numFmtId="0" fontId="11" fillId="60" borderId="0" applyNumberFormat="0" applyBorder="0" applyAlignment="0" applyProtection="0"/>
    <xf numFmtId="0" fontId="11" fillId="60" borderId="0" applyNumberFormat="0" applyBorder="0" applyAlignment="0" applyProtection="0"/>
    <xf numFmtId="0" fontId="11" fillId="60" borderId="0" applyNumberFormat="0" applyBorder="0" applyAlignment="0" applyProtection="0"/>
    <xf numFmtId="0" fontId="11" fillId="60" borderId="0" applyNumberFormat="0" applyBorder="0" applyAlignment="0" applyProtection="0"/>
    <xf numFmtId="0" fontId="11" fillId="60" borderId="0" applyNumberFormat="0" applyBorder="0" applyAlignment="0" applyProtection="0"/>
    <xf numFmtId="0" fontId="11" fillId="60" borderId="0" applyNumberFormat="0" applyBorder="0" applyAlignment="0" applyProtection="0"/>
    <xf numFmtId="0" fontId="11" fillId="60" borderId="0" applyNumberFormat="0" applyBorder="0" applyAlignment="0" applyProtection="0"/>
    <xf numFmtId="0" fontId="29" fillId="8" borderId="0" applyNumberFormat="0" applyBorder="0" applyAlignment="0" applyProtection="0"/>
    <xf numFmtId="0" fontId="11" fillId="61" borderId="0" applyNumberFormat="0" applyBorder="0" applyAlignment="0" applyProtection="0"/>
    <xf numFmtId="0" fontId="11" fillId="61" borderId="0" applyNumberFormat="0" applyBorder="0" applyAlignment="0" applyProtection="0"/>
    <xf numFmtId="0" fontId="11" fillId="61" borderId="0" applyNumberFormat="0" applyBorder="0" applyAlignment="0" applyProtection="0"/>
    <xf numFmtId="0" fontId="11" fillId="61" borderId="0" applyNumberFormat="0" applyBorder="0" applyAlignment="0" applyProtection="0"/>
    <xf numFmtId="0" fontId="11" fillId="61" borderId="0" applyNumberFormat="0" applyBorder="0" applyAlignment="0" applyProtection="0"/>
    <xf numFmtId="0" fontId="11" fillId="61" borderId="0" applyNumberFormat="0" applyBorder="0" applyAlignment="0" applyProtection="0"/>
    <xf numFmtId="0" fontId="11" fillId="61" borderId="0" applyNumberFormat="0" applyBorder="0" applyAlignment="0" applyProtection="0"/>
    <xf numFmtId="0" fontId="11" fillId="61" borderId="0" applyNumberFormat="0" applyBorder="0" applyAlignment="0" applyProtection="0"/>
    <xf numFmtId="0" fontId="11" fillId="61" borderId="0" applyNumberFormat="0" applyBorder="0" applyAlignment="0" applyProtection="0"/>
    <xf numFmtId="0" fontId="11" fillId="61" borderId="0" applyNumberFormat="0" applyBorder="0" applyAlignment="0" applyProtection="0"/>
    <xf numFmtId="0" fontId="11" fillId="61" borderId="0" applyNumberFormat="0" applyBorder="0" applyAlignment="0" applyProtection="0"/>
    <xf numFmtId="0" fontId="29" fillId="9" borderId="0" applyNumberFormat="0" applyBorder="0" applyAlignment="0" applyProtection="0"/>
    <xf numFmtId="0" fontId="11" fillId="62" borderId="0" applyNumberFormat="0" applyBorder="0" applyAlignment="0" applyProtection="0"/>
    <xf numFmtId="0" fontId="11" fillId="62" borderId="0" applyNumberFormat="0" applyBorder="0" applyAlignment="0" applyProtection="0"/>
    <xf numFmtId="0" fontId="11" fillId="62" borderId="0" applyNumberFormat="0" applyBorder="0" applyAlignment="0" applyProtection="0"/>
    <xf numFmtId="0" fontId="11" fillId="62" borderId="0" applyNumberFormat="0" applyBorder="0" applyAlignment="0" applyProtection="0"/>
    <xf numFmtId="0" fontId="11" fillId="62" borderId="0" applyNumberFormat="0" applyBorder="0" applyAlignment="0" applyProtection="0"/>
    <xf numFmtId="0" fontId="11" fillId="62" borderId="0" applyNumberFormat="0" applyBorder="0" applyAlignment="0" applyProtection="0"/>
    <xf numFmtId="0" fontId="11" fillId="62" borderId="0" applyNumberFormat="0" applyBorder="0" applyAlignment="0" applyProtection="0"/>
    <xf numFmtId="0" fontId="11" fillId="62" borderId="0" applyNumberFormat="0" applyBorder="0" applyAlignment="0" applyProtection="0"/>
    <xf numFmtId="0" fontId="11" fillId="62" borderId="0" applyNumberFormat="0" applyBorder="0" applyAlignment="0" applyProtection="0"/>
    <xf numFmtId="0" fontId="11" fillId="62" borderId="0" applyNumberFormat="0" applyBorder="0" applyAlignment="0" applyProtection="0"/>
    <xf numFmtId="0" fontId="11" fillId="62" borderId="0" applyNumberFormat="0" applyBorder="0" applyAlignment="0" applyProtection="0"/>
    <xf numFmtId="0" fontId="29" fillId="4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29" fillId="11" borderId="0" applyNumberFormat="0" applyBorder="0" applyAlignment="0" applyProtection="0"/>
    <xf numFmtId="0" fontId="11" fillId="64" borderId="0" applyNumberFormat="0" applyBorder="0" applyAlignment="0" applyProtection="0"/>
    <xf numFmtId="0" fontId="11" fillId="64" borderId="0" applyNumberFormat="0" applyBorder="0" applyAlignment="0" applyProtection="0"/>
    <xf numFmtId="0" fontId="11" fillId="64" borderId="0" applyNumberFormat="0" applyBorder="0" applyAlignment="0" applyProtection="0"/>
    <xf numFmtId="0" fontId="11" fillId="64" borderId="0" applyNumberFormat="0" applyBorder="0" applyAlignment="0" applyProtection="0"/>
    <xf numFmtId="0" fontId="11" fillId="64" borderId="0" applyNumberFormat="0" applyBorder="0" applyAlignment="0" applyProtection="0"/>
    <xf numFmtId="0" fontId="11" fillId="64" borderId="0" applyNumberFormat="0" applyBorder="0" applyAlignment="0" applyProtection="0"/>
    <xf numFmtId="0" fontId="11" fillId="64" borderId="0" applyNumberFormat="0" applyBorder="0" applyAlignment="0" applyProtection="0"/>
    <xf numFmtId="0" fontId="11" fillId="64" borderId="0" applyNumberFormat="0" applyBorder="0" applyAlignment="0" applyProtection="0"/>
    <xf numFmtId="0" fontId="11" fillId="64" borderId="0" applyNumberFormat="0" applyBorder="0" applyAlignment="0" applyProtection="0"/>
    <xf numFmtId="0" fontId="11" fillId="64" borderId="0" applyNumberFormat="0" applyBorder="0" applyAlignment="0" applyProtection="0"/>
    <xf numFmtId="0" fontId="11" fillId="64" borderId="0" applyNumberFormat="0" applyBorder="0" applyAlignment="0" applyProtection="0"/>
    <xf numFmtId="0" fontId="29" fillId="10" borderId="0" applyNumberFormat="0" applyBorder="0" applyAlignment="0" applyProtection="0"/>
    <xf numFmtId="0" fontId="11" fillId="65" borderId="0" applyNumberFormat="0" applyBorder="0" applyAlignment="0" applyProtection="0"/>
    <xf numFmtId="0" fontId="11" fillId="65" borderId="0" applyNumberFormat="0" applyBorder="0" applyAlignment="0" applyProtection="0"/>
    <xf numFmtId="0" fontId="11" fillId="65" borderId="0" applyNumberFormat="0" applyBorder="0" applyAlignment="0" applyProtection="0"/>
    <xf numFmtId="0" fontId="11" fillId="65" borderId="0" applyNumberFormat="0" applyBorder="0" applyAlignment="0" applyProtection="0"/>
    <xf numFmtId="0" fontId="11" fillId="65" borderId="0" applyNumberFormat="0" applyBorder="0" applyAlignment="0" applyProtection="0"/>
    <xf numFmtId="0" fontId="11" fillId="65" borderId="0" applyNumberFormat="0" applyBorder="0" applyAlignment="0" applyProtection="0"/>
    <xf numFmtId="0" fontId="11" fillId="65" borderId="0" applyNumberFormat="0" applyBorder="0" applyAlignment="0" applyProtection="0"/>
    <xf numFmtId="0" fontId="11" fillId="65" borderId="0" applyNumberFormat="0" applyBorder="0" applyAlignment="0" applyProtection="0"/>
    <xf numFmtId="0" fontId="11" fillId="65" borderId="0" applyNumberFormat="0" applyBorder="0" applyAlignment="0" applyProtection="0"/>
    <xf numFmtId="0" fontId="11" fillId="65" borderId="0" applyNumberFormat="0" applyBorder="0" applyAlignment="0" applyProtection="0"/>
    <xf numFmtId="0" fontId="11" fillId="65" borderId="0" applyNumberFormat="0" applyBorder="0" applyAlignment="0" applyProtection="0"/>
    <xf numFmtId="0" fontId="29" fillId="9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29" fillId="5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47" fillId="9" borderId="0" applyNumberFormat="0" applyBorder="0" applyAlignment="0" applyProtection="0"/>
    <xf numFmtId="0" fontId="47" fillId="4" borderId="0" applyNumberFormat="0" applyBorder="0" applyAlignment="0" applyProtection="0"/>
    <xf numFmtId="0" fontId="47" fillId="11" borderId="0" applyNumberFormat="0" applyBorder="0" applyAlignment="0" applyProtection="0"/>
    <xf numFmtId="0" fontId="47" fillId="10" borderId="0" applyNumberFormat="0" applyBorder="0" applyAlignment="0" applyProtection="0"/>
    <xf numFmtId="0" fontId="47" fillId="9" borderId="0" applyNumberFormat="0" applyBorder="0" applyAlignment="0" applyProtection="0"/>
    <xf numFmtId="0" fontId="47" fillId="5" borderId="0" applyNumberFormat="0" applyBorder="0" applyAlignment="0" applyProtection="0"/>
    <xf numFmtId="0" fontId="48" fillId="12" borderId="0" applyNumberFormat="0" applyBorder="0" applyAlignment="0" applyProtection="0"/>
    <xf numFmtId="0" fontId="48" fillId="16" borderId="0" applyNumberFormat="0" applyBorder="0" applyAlignment="0" applyProtection="0"/>
    <xf numFmtId="0" fontId="48" fillId="19" borderId="0" applyNumberFormat="0" applyBorder="0" applyAlignment="0" applyProtection="0"/>
    <xf numFmtId="0" fontId="48" fillId="23" borderId="0" applyNumberFormat="0" applyBorder="0" applyAlignment="0" applyProtection="0"/>
    <xf numFmtId="0" fontId="48" fillId="24" borderId="0" applyNumberFormat="0" applyBorder="0" applyAlignment="0" applyProtection="0"/>
    <xf numFmtId="0" fontId="48" fillId="25" borderId="0" applyNumberFormat="0" applyBorder="0" applyAlignment="0" applyProtection="0"/>
    <xf numFmtId="0" fontId="50" fillId="18" borderId="0" applyNumberFormat="0" applyBorder="0" applyAlignment="0" applyProtection="0"/>
    <xf numFmtId="0" fontId="51" fillId="28" borderId="1" applyNumberFormat="0" applyAlignment="0" applyProtection="0"/>
    <xf numFmtId="0" fontId="52" fillId="19" borderId="2" applyNumberFormat="0" applyAlignment="0" applyProtection="0"/>
    <xf numFmtId="43" fontId="20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54" fillId="0" borderId="0" applyNumberFormat="0" applyFill="0" applyBorder="0" applyAlignment="0" applyProtection="0"/>
    <xf numFmtId="0" fontId="55" fillId="32" borderId="0" applyNumberFormat="0" applyBorder="0" applyAlignment="0" applyProtection="0"/>
    <xf numFmtId="0" fontId="56" fillId="0" borderId="3" applyNumberFormat="0" applyFill="0" applyAlignment="0" applyProtection="0"/>
    <xf numFmtId="0" fontId="57" fillId="0" borderId="4" applyNumberFormat="0" applyFill="0" applyAlignment="0" applyProtection="0"/>
    <xf numFmtId="0" fontId="58" fillId="0" borderId="5" applyNumberFormat="0" applyFill="0" applyAlignment="0" applyProtection="0"/>
    <xf numFmtId="0" fontId="58" fillId="0" borderId="0" applyNumberFormat="0" applyFill="0" applyBorder="0" applyAlignment="0" applyProtection="0"/>
    <xf numFmtId="0" fontId="59" fillId="27" borderId="1" applyNumberFormat="0" applyAlignment="0" applyProtection="0"/>
    <xf numFmtId="0" fontId="60" fillId="0" borderId="7" applyNumberFormat="0" applyFill="0" applyAlignment="0" applyProtection="0"/>
    <xf numFmtId="0" fontId="61" fillId="27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0" fillId="26" borderId="10" applyNumberFormat="0" applyFont="0" applyAlignment="0" applyProtection="0"/>
    <xf numFmtId="0" fontId="11" fillId="86" borderId="38" applyNumberFormat="0" applyFont="0" applyAlignment="0" applyProtection="0"/>
    <xf numFmtId="0" fontId="11" fillId="86" borderId="38" applyNumberFormat="0" applyFont="0" applyAlignment="0" applyProtection="0"/>
    <xf numFmtId="0" fontId="11" fillId="86" borderId="38" applyNumberFormat="0" applyFont="0" applyAlignment="0" applyProtection="0"/>
    <xf numFmtId="0" fontId="11" fillId="86" borderId="38" applyNumberFormat="0" applyFont="0" applyAlignment="0" applyProtection="0"/>
    <xf numFmtId="0" fontId="11" fillId="86" borderId="38" applyNumberFormat="0" applyFont="0" applyAlignment="0" applyProtection="0"/>
    <xf numFmtId="0" fontId="11" fillId="86" borderId="38" applyNumberFormat="0" applyFont="0" applyAlignment="0" applyProtection="0"/>
    <xf numFmtId="0" fontId="11" fillId="86" borderId="38" applyNumberFormat="0" applyFont="0" applyAlignment="0" applyProtection="0"/>
    <xf numFmtId="0" fontId="11" fillId="86" borderId="38" applyNumberFormat="0" applyFont="0" applyAlignment="0" applyProtection="0"/>
    <xf numFmtId="0" fontId="11" fillId="86" borderId="38" applyNumberFormat="0" applyFont="0" applyAlignment="0" applyProtection="0"/>
    <xf numFmtId="0" fontId="11" fillId="86" borderId="38" applyNumberFormat="0" applyFont="0" applyAlignment="0" applyProtection="0"/>
    <xf numFmtId="0" fontId="11" fillId="86" borderId="38" applyNumberFormat="0" applyFont="0" applyAlignment="0" applyProtection="0"/>
    <xf numFmtId="0" fontId="62" fillId="28" borderId="11" applyNumberFormat="0" applyAlignment="0" applyProtection="0"/>
    <xf numFmtId="9" fontId="20" fillId="0" borderId="0" applyFont="0" applyFill="0" applyBorder="0" applyAlignment="0" applyProtection="0"/>
    <xf numFmtId="4" fontId="29" fillId="47" borderId="11" applyNumberFormat="0" applyProtection="0">
      <alignment horizontal="left" vertical="center" indent="1"/>
    </xf>
    <xf numFmtId="4" fontId="29" fillId="49" borderId="11" applyNumberFormat="0" applyProtection="0">
      <alignment horizontal="left" vertical="center" indent="1"/>
    </xf>
    <xf numFmtId="0" fontId="63" fillId="0" borderId="0" applyNumberFormat="0" applyFill="0" applyBorder="0" applyAlignment="0" applyProtection="0"/>
    <xf numFmtId="0" fontId="53" fillId="0" borderId="15" applyNumberFormat="0" applyFill="0" applyAlignment="0" applyProtection="0"/>
    <xf numFmtId="0" fontId="64" fillId="0" borderId="0" applyNumberForma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86" borderId="38" applyNumberFormat="0" applyFont="0" applyAlignment="0" applyProtection="0"/>
    <xf numFmtId="0" fontId="11" fillId="56" borderId="0" applyNumberFormat="0" applyBorder="0" applyAlignment="0" applyProtection="0"/>
    <xf numFmtId="0" fontId="11" fillId="62" borderId="0" applyNumberFormat="0" applyBorder="0" applyAlignment="0" applyProtection="0"/>
    <xf numFmtId="0" fontId="11" fillId="57" borderId="0" applyNumberFormat="0" applyBorder="0" applyAlignment="0" applyProtection="0"/>
    <xf numFmtId="0" fontId="11" fillId="63" borderId="0" applyNumberFormat="0" applyBorder="0" applyAlignment="0" applyProtection="0"/>
    <xf numFmtId="0" fontId="11" fillId="58" borderId="0" applyNumberFormat="0" applyBorder="0" applyAlignment="0" applyProtection="0"/>
    <xf numFmtId="0" fontId="11" fillId="64" borderId="0" applyNumberFormat="0" applyBorder="0" applyAlignment="0" applyProtection="0"/>
    <xf numFmtId="0" fontId="11" fillId="59" borderId="0" applyNumberFormat="0" applyBorder="0" applyAlignment="0" applyProtection="0"/>
    <xf numFmtId="0" fontId="11" fillId="65" borderId="0" applyNumberFormat="0" applyBorder="0" applyAlignment="0" applyProtection="0"/>
    <xf numFmtId="0" fontId="11" fillId="60" borderId="0" applyNumberFormat="0" applyBorder="0" applyAlignment="0" applyProtection="0"/>
    <xf numFmtId="0" fontId="11" fillId="66" borderId="0" applyNumberFormat="0" applyBorder="0" applyAlignment="0" applyProtection="0"/>
    <xf numFmtId="0" fontId="11" fillId="61" borderId="0" applyNumberFormat="0" applyBorder="0" applyAlignment="0" applyProtection="0"/>
    <xf numFmtId="0" fontId="11" fillId="67" borderId="0" applyNumberFormat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86" borderId="38" applyNumberFormat="0" applyFont="0" applyAlignment="0" applyProtection="0"/>
    <xf numFmtId="0" fontId="11" fillId="56" borderId="0" applyNumberFormat="0" applyBorder="0" applyAlignment="0" applyProtection="0"/>
    <xf numFmtId="0" fontId="11" fillId="62" borderId="0" applyNumberFormat="0" applyBorder="0" applyAlignment="0" applyProtection="0"/>
    <xf numFmtId="0" fontId="11" fillId="57" borderId="0" applyNumberFormat="0" applyBorder="0" applyAlignment="0" applyProtection="0"/>
    <xf numFmtId="0" fontId="11" fillId="63" borderId="0" applyNumberFormat="0" applyBorder="0" applyAlignment="0" applyProtection="0"/>
    <xf numFmtId="0" fontId="11" fillId="58" borderId="0" applyNumberFormat="0" applyBorder="0" applyAlignment="0" applyProtection="0"/>
    <xf numFmtId="0" fontId="11" fillId="64" borderId="0" applyNumberFormat="0" applyBorder="0" applyAlignment="0" applyProtection="0"/>
    <xf numFmtId="0" fontId="11" fillId="59" borderId="0" applyNumberFormat="0" applyBorder="0" applyAlignment="0" applyProtection="0"/>
    <xf numFmtId="0" fontId="11" fillId="65" borderId="0" applyNumberFormat="0" applyBorder="0" applyAlignment="0" applyProtection="0"/>
    <xf numFmtId="0" fontId="11" fillId="60" borderId="0" applyNumberFormat="0" applyBorder="0" applyAlignment="0" applyProtection="0"/>
    <xf numFmtId="0" fontId="11" fillId="66" borderId="0" applyNumberFormat="0" applyBorder="0" applyAlignment="0" applyProtection="0"/>
    <xf numFmtId="0" fontId="11" fillId="61" borderId="0" applyNumberFormat="0" applyBorder="0" applyAlignment="0" applyProtection="0"/>
    <xf numFmtId="0" fontId="11" fillId="67" borderId="0" applyNumberFormat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86" borderId="38" applyNumberFormat="0" applyFont="0" applyAlignment="0" applyProtection="0"/>
    <xf numFmtId="0" fontId="11" fillId="56" borderId="0" applyNumberFormat="0" applyBorder="0" applyAlignment="0" applyProtection="0"/>
    <xf numFmtId="0" fontId="11" fillId="62" borderId="0" applyNumberFormat="0" applyBorder="0" applyAlignment="0" applyProtection="0"/>
    <xf numFmtId="0" fontId="11" fillId="57" borderId="0" applyNumberFormat="0" applyBorder="0" applyAlignment="0" applyProtection="0"/>
    <xf numFmtId="0" fontId="11" fillId="63" borderId="0" applyNumberFormat="0" applyBorder="0" applyAlignment="0" applyProtection="0"/>
    <xf numFmtId="0" fontId="11" fillId="58" borderId="0" applyNumberFormat="0" applyBorder="0" applyAlignment="0" applyProtection="0"/>
    <xf numFmtId="0" fontId="11" fillId="64" borderId="0" applyNumberFormat="0" applyBorder="0" applyAlignment="0" applyProtection="0"/>
    <xf numFmtId="0" fontId="11" fillId="59" borderId="0" applyNumberFormat="0" applyBorder="0" applyAlignment="0" applyProtection="0"/>
    <xf numFmtId="0" fontId="11" fillId="65" borderId="0" applyNumberFormat="0" applyBorder="0" applyAlignment="0" applyProtection="0"/>
    <xf numFmtId="0" fontId="11" fillId="0" borderId="0"/>
    <xf numFmtId="0" fontId="11" fillId="60" borderId="0" applyNumberFormat="0" applyBorder="0" applyAlignment="0" applyProtection="0"/>
    <xf numFmtId="0" fontId="11" fillId="66" borderId="0" applyNumberFormat="0" applyBorder="0" applyAlignment="0" applyProtection="0"/>
    <xf numFmtId="0" fontId="11" fillId="61" borderId="0" applyNumberFormat="0" applyBorder="0" applyAlignment="0" applyProtection="0"/>
    <xf numFmtId="0" fontId="11" fillId="67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86" borderId="38" applyNumberFormat="0" applyFont="0" applyAlignment="0" applyProtection="0"/>
    <xf numFmtId="0" fontId="11" fillId="0" borderId="0"/>
    <xf numFmtId="0" fontId="11" fillId="56" borderId="0" applyNumberFormat="0" applyBorder="0" applyAlignment="0" applyProtection="0"/>
    <xf numFmtId="0" fontId="11" fillId="62" borderId="0" applyNumberFormat="0" applyBorder="0" applyAlignment="0" applyProtection="0"/>
    <xf numFmtId="0" fontId="11" fillId="57" borderId="0" applyNumberFormat="0" applyBorder="0" applyAlignment="0" applyProtection="0"/>
    <xf numFmtId="0" fontId="11" fillId="63" borderId="0" applyNumberFormat="0" applyBorder="0" applyAlignment="0" applyProtection="0"/>
    <xf numFmtId="0" fontId="11" fillId="58" borderId="0" applyNumberFormat="0" applyBorder="0" applyAlignment="0" applyProtection="0"/>
    <xf numFmtId="0" fontId="11" fillId="64" borderId="0" applyNumberFormat="0" applyBorder="0" applyAlignment="0" applyProtection="0"/>
    <xf numFmtId="0" fontId="11" fillId="59" borderId="0" applyNumberFormat="0" applyBorder="0" applyAlignment="0" applyProtection="0"/>
    <xf numFmtId="0" fontId="11" fillId="65" borderId="0" applyNumberFormat="0" applyBorder="0" applyAlignment="0" applyProtection="0"/>
    <xf numFmtId="0" fontId="11" fillId="60" borderId="0" applyNumberFormat="0" applyBorder="0" applyAlignment="0" applyProtection="0"/>
    <xf numFmtId="0" fontId="11" fillId="66" borderId="0" applyNumberFormat="0" applyBorder="0" applyAlignment="0" applyProtection="0"/>
    <xf numFmtId="0" fontId="11" fillId="0" borderId="0"/>
    <xf numFmtId="0" fontId="11" fillId="61" borderId="0" applyNumberFormat="0" applyBorder="0" applyAlignment="0" applyProtection="0"/>
    <xf numFmtId="0" fontId="11" fillId="67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86" borderId="38" applyNumberFormat="0" applyFont="0" applyAlignment="0" applyProtection="0"/>
    <xf numFmtId="0" fontId="11" fillId="56" borderId="0" applyNumberFormat="0" applyBorder="0" applyAlignment="0" applyProtection="0"/>
    <xf numFmtId="0" fontId="11" fillId="62" borderId="0" applyNumberFormat="0" applyBorder="0" applyAlignment="0" applyProtection="0"/>
    <xf numFmtId="0" fontId="11" fillId="57" borderId="0" applyNumberFormat="0" applyBorder="0" applyAlignment="0" applyProtection="0"/>
    <xf numFmtId="0" fontId="11" fillId="63" borderId="0" applyNumberFormat="0" applyBorder="0" applyAlignment="0" applyProtection="0"/>
    <xf numFmtId="0" fontId="11" fillId="58" borderId="0" applyNumberFormat="0" applyBorder="0" applyAlignment="0" applyProtection="0"/>
    <xf numFmtId="0" fontId="11" fillId="64" borderId="0" applyNumberFormat="0" applyBorder="0" applyAlignment="0" applyProtection="0"/>
    <xf numFmtId="0" fontId="11" fillId="59" borderId="0" applyNumberFormat="0" applyBorder="0" applyAlignment="0" applyProtection="0"/>
    <xf numFmtId="0" fontId="11" fillId="65" borderId="0" applyNumberFormat="0" applyBorder="0" applyAlignment="0" applyProtection="0"/>
    <xf numFmtId="0" fontId="11" fillId="60" borderId="0" applyNumberFormat="0" applyBorder="0" applyAlignment="0" applyProtection="0"/>
    <xf numFmtId="0" fontId="11" fillId="66" borderId="0" applyNumberFormat="0" applyBorder="0" applyAlignment="0" applyProtection="0"/>
    <xf numFmtId="0" fontId="11" fillId="61" borderId="0" applyNumberFormat="0" applyBorder="0" applyAlignment="0" applyProtection="0"/>
    <xf numFmtId="0" fontId="11" fillId="67" borderId="0" applyNumberFormat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86" borderId="38" applyNumberFormat="0" applyFont="0" applyAlignment="0" applyProtection="0"/>
    <xf numFmtId="0" fontId="11" fillId="0" borderId="0"/>
    <xf numFmtId="0" fontId="11" fillId="56" borderId="0" applyNumberFormat="0" applyBorder="0" applyAlignment="0" applyProtection="0"/>
    <xf numFmtId="0" fontId="11" fillId="62" borderId="0" applyNumberFormat="0" applyBorder="0" applyAlignment="0" applyProtection="0"/>
    <xf numFmtId="0" fontId="11" fillId="57" borderId="0" applyNumberFormat="0" applyBorder="0" applyAlignment="0" applyProtection="0"/>
    <xf numFmtId="0" fontId="11" fillId="63" borderId="0" applyNumberFormat="0" applyBorder="0" applyAlignment="0" applyProtection="0"/>
    <xf numFmtId="0" fontId="11" fillId="58" borderId="0" applyNumberFormat="0" applyBorder="0" applyAlignment="0" applyProtection="0"/>
    <xf numFmtId="0" fontId="11" fillId="64" borderId="0" applyNumberFormat="0" applyBorder="0" applyAlignment="0" applyProtection="0"/>
    <xf numFmtId="0" fontId="11" fillId="0" borderId="0"/>
    <xf numFmtId="0" fontId="11" fillId="59" borderId="0" applyNumberFormat="0" applyBorder="0" applyAlignment="0" applyProtection="0"/>
    <xf numFmtId="0" fontId="11" fillId="65" borderId="0" applyNumberFormat="0" applyBorder="0" applyAlignment="0" applyProtection="0"/>
    <xf numFmtId="0" fontId="11" fillId="60" borderId="0" applyNumberFormat="0" applyBorder="0" applyAlignment="0" applyProtection="0"/>
    <xf numFmtId="0" fontId="11" fillId="66" borderId="0" applyNumberFormat="0" applyBorder="0" applyAlignment="0" applyProtection="0"/>
    <xf numFmtId="0" fontId="11" fillId="0" borderId="0"/>
    <xf numFmtId="0" fontId="11" fillId="61" borderId="0" applyNumberFormat="0" applyBorder="0" applyAlignment="0" applyProtection="0"/>
    <xf numFmtId="0" fontId="11" fillId="67" borderId="0" applyNumberFormat="0" applyBorder="0" applyAlignment="0" applyProtection="0"/>
    <xf numFmtId="0" fontId="11" fillId="0" borderId="0"/>
    <xf numFmtId="0" fontId="11" fillId="86" borderId="38" applyNumberFormat="0" applyFont="0" applyAlignment="0" applyProtection="0"/>
    <xf numFmtId="0" fontId="11" fillId="0" borderId="0"/>
    <xf numFmtId="0" fontId="11" fillId="56" borderId="0" applyNumberFormat="0" applyBorder="0" applyAlignment="0" applyProtection="0"/>
    <xf numFmtId="0" fontId="11" fillId="62" borderId="0" applyNumberFormat="0" applyBorder="0" applyAlignment="0" applyProtection="0"/>
    <xf numFmtId="0" fontId="11" fillId="57" borderId="0" applyNumberFormat="0" applyBorder="0" applyAlignment="0" applyProtection="0"/>
    <xf numFmtId="0" fontId="11" fillId="63" borderId="0" applyNumberFormat="0" applyBorder="0" applyAlignment="0" applyProtection="0"/>
    <xf numFmtId="0" fontId="11" fillId="58" borderId="0" applyNumberFormat="0" applyBorder="0" applyAlignment="0" applyProtection="0"/>
    <xf numFmtId="0" fontId="11" fillId="64" borderId="0" applyNumberFormat="0" applyBorder="0" applyAlignment="0" applyProtection="0"/>
    <xf numFmtId="0" fontId="11" fillId="59" borderId="0" applyNumberFormat="0" applyBorder="0" applyAlignment="0" applyProtection="0"/>
    <xf numFmtId="0" fontId="11" fillId="65" borderId="0" applyNumberFormat="0" applyBorder="0" applyAlignment="0" applyProtection="0"/>
    <xf numFmtId="0" fontId="11" fillId="60" borderId="0" applyNumberFormat="0" applyBorder="0" applyAlignment="0" applyProtection="0"/>
    <xf numFmtId="0" fontId="11" fillId="66" borderId="0" applyNumberFormat="0" applyBorder="0" applyAlignment="0" applyProtection="0"/>
    <xf numFmtId="0" fontId="11" fillId="61" borderId="0" applyNumberFormat="0" applyBorder="0" applyAlignment="0" applyProtection="0"/>
    <xf numFmtId="0" fontId="11" fillId="67" borderId="0" applyNumberFormat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86" borderId="38" applyNumberFormat="0" applyFont="0" applyAlignment="0" applyProtection="0"/>
    <xf numFmtId="0" fontId="11" fillId="56" borderId="0" applyNumberFormat="0" applyBorder="0" applyAlignment="0" applyProtection="0"/>
    <xf numFmtId="0" fontId="11" fillId="62" borderId="0" applyNumberFormat="0" applyBorder="0" applyAlignment="0" applyProtection="0"/>
    <xf numFmtId="0" fontId="11" fillId="57" borderId="0" applyNumberFormat="0" applyBorder="0" applyAlignment="0" applyProtection="0"/>
    <xf numFmtId="0" fontId="11" fillId="63" borderId="0" applyNumberFormat="0" applyBorder="0" applyAlignment="0" applyProtection="0"/>
    <xf numFmtId="0" fontId="11" fillId="58" borderId="0" applyNumberFormat="0" applyBorder="0" applyAlignment="0" applyProtection="0"/>
    <xf numFmtId="0" fontId="11" fillId="64" borderId="0" applyNumberFormat="0" applyBorder="0" applyAlignment="0" applyProtection="0"/>
    <xf numFmtId="0" fontId="11" fillId="59" borderId="0" applyNumberFormat="0" applyBorder="0" applyAlignment="0" applyProtection="0"/>
    <xf numFmtId="0" fontId="11" fillId="65" borderId="0" applyNumberFormat="0" applyBorder="0" applyAlignment="0" applyProtection="0"/>
    <xf numFmtId="0" fontId="11" fillId="60" borderId="0" applyNumberFormat="0" applyBorder="0" applyAlignment="0" applyProtection="0"/>
    <xf numFmtId="0" fontId="11" fillId="66" borderId="0" applyNumberFormat="0" applyBorder="0" applyAlignment="0" applyProtection="0"/>
    <xf numFmtId="0" fontId="11" fillId="61" borderId="0" applyNumberFormat="0" applyBorder="0" applyAlignment="0" applyProtection="0"/>
    <xf numFmtId="0" fontId="11" fillId="67" borderId="0" applyNumberFormat="0" applyBorder="0" applyAlignment="0" applyProtection="0"/>
    <xf numFmtId="0" fontId="11" fillId="0" borderId="0"/>
    <xf numFmtId="0" fontId="10" fillId="0" borderId="0"/>
    <xf numFmtId="0" fontId="78" fillId="84" borderId="32" applyNumberFormat="0" applyAlignment="0" applyProtection="0"/>
    <xf numFmtId="0" fontId="10" fillId="0" borderId="0"/>
    <xf numFmtId="0" fontId="78" fillId="84" borderId="32" applyNumberFormat="0" applyAlignment="0" applyProtection="0"/>
    <xf numFmtId="0" fontId="78" fillId="84" borderId="32" applyNumberFormat="0" applyAlignment="0" applyProtection="0"/>
    <xf numFmtId="0" fontId="10" fillId="86" borderId="38" applyNumberFormat="0" applyFont="0" applyAlignment="0" applyProtection="0"/>
    <xf numFmtId="0" fontId="69" fillId="74" borderId="0" applyNumberFormat="0" applyBorder="0" applyAlignment="0" applyProtection="0"/>
    <xf numFmtId="0" fontId="10" fillId="56" borderId="0" applyNumberFormat="0" applyBorder="0" applyAlignment="0" applyProtection="0"/>
    <xf numFmtId="0" fontId="10" fillId="62" borderId="0" applyNumberFormat="0" applyBorder="0" applyAlignment="0" applyProtection="0"/>
    <xf numFmtId="0" fontId="69" fillId="75" borderId="0" applyNumberFormat="0" applyBorder="0" applyAlignment="0" applyProtection="0"/>
    <xf numFmtId="0" fontId="10" fillId="57" borderId="0" applyNumberFormat="0" applyBorder="0" applyAlignment="0" applyProtection="0"/>
    <xf numFmtId="0" fontId="10" fillId="63" borderId="0" applyNumberFormat="0" applyBorder="0" applyAlignment="0" applyProtection="0"/>
    <xf numFmtId="0" fontId="69" fillId="76" borderId="0" applyNumberFormat="0" applyBorder="0" applyAlignment="0" applyProtection="0"/>
    <xf numFmtId="0" fontId="10" fillId="58" borderId="0" applyNumberFormat="0" applyBorder="0" applyAlignment="0" applyProtection="0"/>
    <xf numFmtId="0" fontId="10" fillId="64" borderId="0" applyNumberFormat="0" applyBorder="0" applyAlignment="0" applyProtection="0"/>
    <xf numFmtId="0" fontId="10" fillId="0" borderId="0"/>
    <xf numFmtId="0" fontId="69" fillId="77" borderId="0" applyNumberFormat="0" applyBorder="0" applyAlignment="0" applyProtection="0"/>
    <xf numFmtId="0" fontId="10" fillId="59" borderId="0" applyNumberFormat="0" applyBorder="0" applyAlignment="0" applyProtection="0"/>
    <xf numFmtId="0" fontId="10" fillId="65" borderId="0" applyNumberFormat="0" applyBorder="0" applyAlignment="0" applyProtection="0"/>
    <xf numFmtId="0" fontId="69" fillId="78" borderId="0" applyNumberFormat="0" applyBorder="0" applyAlignment="0" applyProtection="0"/>
    <xf numFmtId="0" fontId="10" fillId="60" borderId="0" applyNumberFormat="0" applyBorder="0" applyAlignment="0" applyProtection="0"/>
    <xf numFmtId="0" fontId="10" fillId="66" borderId="0" applyNumberFormat="0" applyBorder="0" applyAlignment="0" applyProtection="0"/>
    <xf numFmtId="0" fontId="69" fillId="79" borderId="0" applyNumberFormat="0" applyBorder="0" applyAlignment="0" applyProtection="0"/>
    <xf numFmtId="0" fontId="10" fillId="61" borderId="0" applyNumberFormat="0" applyBorder="0" applyAlignment="0" applyProtection="0"/>
    <xf numFmtId="0" fontId="10" fillId="67" borderId="0" applyNumberFormat="0" applyBorder="0" applyAlignment="0" applyProtection="0"/>
    <xf numFmtId="0" fontId="69" fillId="74" borderId="0" applyNumberFormat="0" applyBorder="0" applyAlignment="0" applyProtection="0"/>
    <xf numFmtId="0" fontId="69" fillId="75" borderId="0" applyNumberFormat="0" applyBorder="0" applyAlignment="0" applyProtection="0"/>
    <xf numFmtId="0" fontId="69" fillId="76" borderId="0" applyNumberFormat="0" applyBorder="0" applyAlignment="0" applyProtection="0"/>
    <xf numFmtId="0" fontId="69" fillId="76" borderId="0" applyNumberFormat="0" applyBorder="0" applyAlignment="0" applyProtection="0"/>
    <xf numFmtId="0" fontId="69" fillId="77" borderId="0" applyNumberFormat="0" applyBorder="0" applyAlignment="0" applyProtection="0"/>
    <xf numFmtId="0" fontId="69" fillId="77" borderId="0" applyNumberFormat="0" applyBorder="0" applyAlignment="0" applyProtection="0"/>
    <xf numFmtId="0" fontId="69" fillId="74" borderId="0" applyNumberFormat="0" applyBorder="0" applyAlignment="0" applyProtection="0"/>
    <xf numFmtId="0" fontId="69" fillId="78" borderId="0" applyNumberFormat="0" applyBorder="0" applyAlignment="0" applyProtection="0"/>
    <xf numFmtId="0" fontId="69" fillId="79" borderId="0" applyNumberFormat="0" applyBorder="0" applyAlignment="0" applyProtection="0"/>
    <xf numFmtId="0" fontId="69" fillId="75" borderId="0" applyNumberFormat="0" applyBorder="0" applyAlignment="0" applyProtection="0"/>
    <xf numFmtId="0" fontId="69" fillId="78" borderId="0" applyNumberFormat="0" applyBorder="0" applyAlignment="0" applyProtection="0"/>
    <xf numFmtId="0" fontId="69" fillId="79" borderId="0" applyNumberFormat="0" applyBorder="0" applyAlignment="0" applyProtection="0"/>
    <xf numFmtId="0" fontId="9" fillId="0" borderId="0"/>
    <xf numFmtId="0" fontId="78" fillId="84" borderId="32" applyNumberFormat="0" applyAlignment="0" applyProtection="0"/>
    <xf numFmtId="0" fontId="78" fillId="84" borderId="32" applyNumberFormat="0" applyAlignment="0" applyProtection="0"/>
    <xf numFmtId="0" fontId="9" fillId="0" borderId="0"/>
    <xf numFmtId="0" fontId="9" fillId="0" borderId="0"/>
    <xf numFmtId="0" fontId="78" fillId="84" borderId="32" applyNumberFormat="0" applyAlignment="0" applyProtection="0"/>
    <xf numFmtId="0" fontId="9" fillId="0" borderId="0"/>
    <xf numFmtId="0" fontId="78" fillId="84" borderId="32" applyNumberFormat="0" applyAlignment="0" applyProtection="0"/>
    <xf numFmtId="0" fontId="78" fillId="84" borderId="32" applyNumberFormat="0" applyAlignment="0" applyProtection="0"/>
    <xf numFmtId="0" fontId="9" fillId="0" borderId="0"/>
    <xf numFmtId="0" fontId="78" fillId="84" borderId="32" applyNumberFormat="0" applyAlignment="0" applyProtection="0"/>
    <xf numFmtId="0" fontId="9" fillId="0" borderId="0"/>
    <xf numFmtId="0" fontId="9" fillId="86" borderId="38" applyNumberFormat="0" applyFont="0" applyAlignment="0" applyProtection="0"/>
    <xf numFmtId="0" fontId="9" fillId="0" borderId="0"/>
    <xf numFmtId="0" fontId="69" fillId="74" borderId="0" applyNumberFormat="0" applyBorder="0" applyAlignment="0" applyProtection="0"/>
    <xf numFmtId="0" fontId="9" fillId="56" borderId="0" applyNumberFormat="0" applyBorder="0" applyAlignment="0" applyProtection="0"/>
    <xf numFmtId="0" fontId="9" fillId="62" borderId="0" applyNumberFormat="0" applyBorder="0" applyAlignment="0" applyProtection="0"/>
    <xf numFmtId="0" fontId="69" fillId="75" borderId="0" applyNumberFormat="0" applyBorder="0" applyAlignment="0" applyProtection="0"/>
    <xf numFmtId="0" fontId="69" fillId="75" borderId="0" applyNumberFormat="0" applyBorder="0" applyAlignment="0" applyProtection="0"/>
    <xf numFmtId="0" fontId="9" fillId="57" borderId="0" applyNumberFormat="0" applyBorder="0" applyAlignment="0" applyProtection="0"/>
    <xf numFmtId="0" fontId="9" fillId="63" borderId="0" applyNumberFormat="0" applyBorder="0" applyAlignment="0" applyProtection="0"/>
    <xf numFmtId="0" fontId="69" fillId="74" borderId="0" applyNumberFormat="0" applyBorder="0" applyAlignment="0" applyProtection="0"/>
    <xf numFmtId="0" fontId="69" fillId="76" borderId="0" applyNumberFormat="0" applyBorder="0" applyAlignment="0" applyProtection="0"/>
    <xf numFmtId="0" fontId="9" fillId="58" borderId="0" applyNumberFormat="0" applyBorder="0" applyAlignment="0" applyProtection="0"/>
    <xf numFmtId="0" fontId="9" fillId="64" borderId="0" applyNumberFormat="0" applyBorder="0" applyAlignment="0" applyProtection="0"/>
    <xf numFmtId="0" fontId="69" fillId="74" borderId="0" applyNumberFormat="0" applyBorder="0" applyAlignment="0" applyProtection="0"/>
    <xf numFmtId="0" fontId="69" fillId="77" borderId="0" applyNumberFormat="0" applyBorder="0" applyAlignment="0" applyProtection="0"/>
    <xf numFmtId="0" fontId="9" fillId="59" borderId="0" applyNumberFormat="0" applyBorder="0" applyAlignment="0" applyProtection="0"/>
    <xf numFmtId="0" fontId="9" fillId="65" borderId="0" applyNumberFormat="0" applyBorder="0" applyAlignment="0" applyProtection="0"/>
    <xf numFmtId="0" fontId="78" fillId="84" borderId="32" applyNumberFormat="0" applyAlignment="0" applyProtection="0"/>
    <xf numFmtId="0" fontId="69" fillId="78" borderId="0" applyNumberFormat="0" applyBorder="0" applyAlignment="0" applyProtection="0"/>
    <xf numFmtId="0" fontId="9" fillId="60" borderId="0" applyNumberFormat="0" applyBorder="0" applyAlignment="0" applyProtection="0"/>
    <xf numFmtId="0" fontId="9" fillId="66" borderId="0" applyNumberFormat="0" applyBorder="0" applyAlignment="0" applyProtection="0"/>
    <xf numFmtId="0" fontId="69" fillId="79" borderId="0" applyNumberFormat="0" applyBorder="0" applyAlignment="0" applyProtection="0"/>
    <xf numFmtId="0" fontId="9" fillId="61" borderId="0" applyNumberFormat="0" applyBorder="0" applyAlignment="0" applyProtection="0"/>
    <xf numFmtId="0" fontId="9" fillId="67" borderId="0" applyNumberFormat="0" applyBorder="0" applyAlignment="0" applyProtection="0"/>
    <xf numFmtId="0" fontId="9" fillId="0" borderId="0"/>
    <xf numFmtId="0" fontId="69" fillId="75" borderId="0" applyNumberFormat="0" applyBorder="0" applyAlignment="0" applyProtection="0"/>
    <xf numFmtId="0" fontId="69" fillId="74" borderId="0" applyNumberFormat="0" applyBorder="0" applyAlignment="0" applyProtection="0"/>
    <xf numFmtId="0" fontId="69" fillId="76" borderId="0" applyNumberFormat="0" applyBorder="0" applyAlignment="0" applyProtection="0"/>
    <xf numFmtId="0" fontId="69" fillId="77" borderId="0" applyNumberFormat="0" applyBorder="0" applyAlignment="0" applyProtection="0"/>
    <xf numFmtId="0" fontId="69" fillId="76" borderId="0" applyNumberFormat="0" applyBorder="0" applyAlignment="0" applyProtection="0"/>
    <xf numFmtId="0" fontId="69" fillId="77" borderId="0" applyNumberFormat="0" applyBorder="0" applyAlignment="0" applyProtection="0"/>
    <xf numFmtId="0" fontId="69" fillId="76" borderId="0" applyNumberFormat="0" applyBorder="0" applyAlignment="0" applyProtection="0"/>
    <xf numFmtId="0" fontId="78" fillId="84" borderId="32" applyNumberFormat="0" applyAlignment="0" applyProtection="0"/>
    <xf numFmtId="0" fontId="69" fillId="77" borderId="0" applyNumberFormat="0" applyBorder="0" applyAlignment="0" applyProtection="0"/>
    <xf numFmtId="0" fontId="69" fillId="77" borderId="0" applyNumberFormat="0" applyBorder="0" applyAlignment="0" applyProtection="0"/>
    <xf numFmtId="0" fontId="69" fillId="76" borderId="0" applyNumberFormat="0" applyBorder="0" applyAlignment="0" applyProtection="0"/>
    <xf numFmtId="0" fontId="69" fillId="74" borderId="0" applyNumberFormat="0" applyBorder="0" applyAlignment="0" applyProtection="0"/>
    <xf numFmtId="0" fontId="69" fillId="78" borderId="0" applyNumberFormat="0" applyBorder="0" applyAlignment="0" applyProtection="0"/>
    <xf numFmtId="0" fontId="69" fillId="74" borderId="0" applyNumberFormat="0" applyBorder="0" applyAlignment="0" applyProtection="0"/>
    <xf numFmtId="0" fontId="9" fillId="0" borderId="0"/>
    <xf numFmtId="0" fontId="69" fillId="79" borderId="0" applyNumberFormat="0" applyBorder="0" applyAlignment="0" applyProtection="0"/>
    <xf numFmtId="0" fontId="69" fillId="75" borderId="0" applyNumberFormat="0" applyBorder="0" applyAlignment="0" applyProtection="0"/>
    <xf numFmtId="0" fontId="69" fillId="78" borderId="0" applyNumberFormat="0" applyBorder="0" applyAlignment="0" applyProtection="0"/>
    <xf numFmtId="0" fontId="69" fillId="77" borderId="0" applyNumberFormat="0" applyBorder="0" applyAlignment="0" applyProtection="0"/>
    <xf numFmtId="0" fontId="69" fillId="79" borderId="0" applyNumberFormat="0" applyBorder="0" applyAlignment="0" applyProtection="0"/>
    <xf numFmtId="0" fontId="9" fillId="0" borderId="0"/>
    <xf numFmtId="0" fontId="69" fillId="75" borderId="0" applyNumberFormat="0" applyBorder="0" applyAlignment="0" applyProtection="0"/>
    <xf numFmtId="0" fontId="69" fillId="78" borderId="0" applyNumberFormat="0" applyBorder="0" applyAlignment="0" applyProtection="0"/>
    <xf numFmtId="0" fontId="69" fillId="77" borderId="0" applyNumberFormat="0" applyBorder="0" applyAlignment="0" applyProtection="0"/>
    <xf numFmtId="0" fontId="78" fillId="84" borderId="32" applyNumberFormat="0" applyAlignment="0" applyProtection="0"/>
    <xf numFmtId="0" fontId="78" fillId="84" borderId="32" applyNumberFormat="0" applyAlignment="0" applyProtection="0"/>
    <xf numFmtId="0" fontId="69" fillId="79" borderId="0" applyNumberFormat="0" applyBorder="0" applyAlignment="0" applyProtection="0"/>
    <xf numFmtId="0" fontId="69" fillId="76" borderId="0" applyNumberFormat="0" applyBorder="0" applyAlignment="0" applyProtection="0"/>
    <xf numFmtId="0" fontId="69" fillId="76" borderId="0" applyNumberFormat="0" applyBorder="0" applyAlignment="0" applyProtection="0"/>
    <xf numFmtId="0" fontId="69" fillId="77" borderId="0" applyNumberFormat="0" applyBorder="0" applyAlignment="0" applyProtection="0"/>
    <xf numFmtId="0" fontId="69" fillId="76" borderId="0" applyNumberFormat="0" applyBorder="0" applyAlignment="0" applyProtection="0"/>
    <xf numFmtId="0" fontId="69" fillId="74" borderId="0" applyNumberFormat="0" applyBorder="0" applyAlignment="0" applyProtection="0"/>
    <xf numFmtId="0" fontId="69" fillId="77" borderId="0" applyNumberFormat="0" applyBorder="0" applyAlignment="0" applyProtection="0"/>
    <xf numFmtId="0" fontId="69" fillId="74" borderId="0" applyNumberFormat="0" applyBorder="0" applyAlignment="0" applyProtection="0"/>
    <xf numFmtId="0" fontId="69" fillId="76" borderId="0" applyNumberFormat="0" applyBorder="0" applyAlignment="0" applyProtection="0"/>
    <xf numFmtId="0" fontId="78" fillId="84" borderId="32" applyNumberFormat="0" applyAlignment="0" applyProtection="0"/>
    <xf numFmtId="0" fontId="69" fillId="78" borderId="0" applyNumberFormat="0" applyBorder="0" applyAlignment="0" applyProtection="0"/>
    <xf numFmtId="0" fontId="69" fillId="77" borderId="0" applyNumberFormat="0" applyBorder="0" applyAlignment="0" applyProtection="0"/>
    <xf numFmtId="0" fontId="69" fillId="75" borderId="0" applyNumberFormat="0" applyBorder="0" applyAlignment="0" applyProtection="0"/>
    <xf numFmtId="0" fontId="9" fillId="0" borderId="0"/>
    <xf numFmtId="0" fontId="69" fillId="79" borderId="0" applyNumberFormat="0" applyBorder="0" applyAlignment="0" applyProtection="0"/>
    <xf numFmtId="0" fontId="69" fillId="77" borderId="0" applyNumberFormat="0" applyBorder="0" applyAlignment="0" applyProtection="0"/>
    <xf numFmtId="0" fontId="69" fillId="74" borderId="0" applyNumberFormat="0" applyBorder="0" applyAlignment="0" applyProtection="0"/>
    <xf numFmtId="0" fontId="69" fillId="78" borderId="0" applyNumberFormat="0" applyBorder="0" applyAlignment="0" applyProtection="0"/>
    <xf numFmtId="0" fontId="69" fillId="74" borderId="0" applyNumberFormat="0" applyBorder="0" applyAlignment="0" applyProtection="0"/>
    <xf numFmtId="0" fontId="69" fillId="76" borderId="0" applyNumberFormat="0" applyBorder="0" applyAlignment="0" applyProtection="0"/>
    <xf numFmtId="0" fontId="69" fillId="79" borderId="0" applyNumberFormat="0" applyBorder="0" applyAlignment="0" applyProtection="0"/>
    <xf numFmtId="0" fontId="69" fillId="75" borderId="0" applyNumberFormat="0" applyBorder="0" applyAlignment="0" applyProtection="0"/>
    <xf numFmtId="0" fontId="69" fillId="78" borderId="0" applyNumberFormat="0" applyBorder="0" applyAlignment="0" applyProtection="0"/>
    <xf numFmtId="0" fontId="69" fillId="74" borderId="0" applyNumberFormat="0" applyBorder="0" applyAlignment="0" applyProtection="0"/>
    <xf numFmtId="0" fontId="69" fillId="76" borderId="0" applyNumberFormat="0" applyBorder="0" applyAlignment="0" applyProtection="0"/>
    <xf numFmtId="0" fontId="69" fillId="79" borderId="0" applyNumberFormat="0" applyBorder="0" applyAlignment="0" applyProtection="0"/>
    <xf numFmtId="0" fontId="69" fillId="75" borderId="0" applyNumberFormat="0" applyBorder="0" applyAlignment="0" applyProtection="0"/>
    <xf numFmtId="0" fontId="69" fillId="78" borderId="0" applyNumberFormat="0" applyBorder="0" applyAlignment="0" applyProtection="0"/>
    <xf numFmtId="0" fontId="69" fillId="79" borderId="0" applyNumberFormat="0" applyBorder="0" applyAlignment="0" applyProtection="0"/>
    <xf numFmtId="0" fontId="69" fillId="75" borderId="0" applyNumberFormat="0" applyBorder="0" applyAlignment="0" applyProtection="0"/>
    <xf numFmtId="0" fontId="69" fillId="78" borderId="0" applyNumberFormat="0" applyBorder="0" applyAlignment="0" applyProtection="0"/>
    <xf numFmtId="0" fontId="69" fillId="79" borderId="0" applyNumberFormat="0" applyBorder="0" applyAlignment="0" applyProtection="0"/>
    <xf numFmtId="0" fontId="69" fillId="75" borderId="0" applyNumberFormat="0" applyBorder="0" applyAlignment="0" applyProtection="0"/>
    <xf numFmtId="0" fontId="69" fillId="78" borderId="0" applyNumberFormat="0" applyBorder="0" applyAlignment="0" applyProtection="0"/>
    <xf numFmtId="0" fontId="69" fillId="79" borderId="0" applyNumberFormat="0" applyBorder="0" applyAlignment="0" applyProtection="0"/>
    <xf numFmtId="0" fontId="69" fillId="75" borderId="0" applyNumberFormat="0" applyBorder="0" applyAlignment="0" applyProtection="0"/>
    <xf numFmtId="0" fontId="69" fillId="78" borderId="0" applyNumberFormat="0" applyBorder="0" applyAlignment="0" applyProtection="0"/>
    <xf numFmtId="0" fontId="69" fillId="79" borderId="0" applyNumberFormat="0" applyBorder="0" applyAlignment="0" applyProtection="0"/>
    <xf numFmtId="0" fontId="8" fillId="0" borderId="0"/>
    <xf numFmtId="0" fontId="78" fillId="84" borderId="32" applyNumberFormat="0" applyAlignment="0" applyProtection="0"/>
    <xf numFmtId="0" fontId="78" fillId="84" borderId="32" applyNumberFormat="0" applyAlignment="0" applyProtection="0"/>
    <xf numFmtId="0" fontId="8" fillId="0" borderId="0"/>
    <xf numFmtId="0" fontId="8" fillId="86" borderId="38" applyNumberFormat="0" applyFont="0" applyAlignment="0" applyProtection="0"/>
    <xf numFmtId="0" fontId="69" fillId="74" borderId="0" applyNumberFormat="0" applyBorder="0" applyAlignment="0" applyProtection="0"/>
    <xf numFmtId="0" fontId="8" fillId="56" borderId="0" applyNumberFormat="0" applyBorder="0" applyAlignment="0" applyProtection="0"/>
    <xf numFmtId="0" fontId="8" fillId="62" borderId="0" applyNumberFormat="0" applyBorder="0" applyAlignment="0" applyProtection="0"/>
    <xf numFmtId="0" fontId="69" fillId="75" borderId="0" applyNumberFormat="0" applyBorder="0" applyAlignment="0" applyProtection="0"/>
    <xf numFmtId="0" fontId="8" fillId="57" borderId="0" applyNumberFormat="0" applyBorder="0" applyAlignment="0" applyProtection="0"/>
    <xf numFmtId="0" fontId="8" fillId="63" borderId="0" applyNumberFormat="0" applyBorder="0" applyAlignment="0" applyProtection="0"/>
    <xf numFmtId="0" fontId="69" fillId="76" borderId="0" applyNumberFormat="0" applyBorder="0" applyAlignment="0" applyProtection="0"/>
    <xf numFmtId="0" fontId="8" fillId="58" borderId="0" applyNumberFormat="0" applyBorder="0" applyAlignment="0" applyProtection="0"/>
    <xf numFmtId="0" fontId="8" fillId="64" borderId="0" applyNumberFormat="0" applyBorder="0" applyAlignment="0" applyProtection="0"/>
    <xf numFmtId="0" fontId="69" fillId="74" borderId="0" applyNumberFormat="0" applyBorder="0" applyAlignment="0" applyProtection="0"/>
    <xf numFmtId="0" fontId="69" fillId="77" borderId="0" applyNumberFormat="0" applyBorder="0" applyAlignment="0" applyProtection="0"/>
    <xf numFmtId="0" fontId="8" fillId="59" borderId="0" applyNumberFormat="0" applyBorder="0" applyAlignment="0" applyProtection="0"/>
    <xf numFmtId="0" fontId="8" fillId="65" borderId="0" applyNumberFormat="0" applyBorder="0" applyAlignment="0" applyProtection="0"/>
    <xf numFmtId="0" fontId="69" fillId="78" borderId="0" applyNumberFormat="0" applyBorder="0" applyAlignment="0" applyProtection="0"/>
    <xf numFmtId="0" fontId="8" fillId="60" borderId="0" applyNumberFormat="0" applyBorder="0" applyAlignment="0" applyProtection="0"/>
    <xf numFmtId="0" fontId="8" fillId="66" borderId="0" applyNumberFormat="0" applyBorder="0" applyAlignment="0" applyProtection="0"/>
    <xf numFmtId="0" fontId="69" fillId="79" borderId="0" applyNumberFormat="0" applyBorder="0" applyAlignment="0" applyProtection="0"/>
    <xf numFmtId="0" fontId="8" fillId="61" borderId="0" applyNumberFormat="0" applyBorder="0" applyAlignment="0" applyProtection="0"/>
    <xf numFmtId="0" fontId="8" fillId="67" borderId="0" applyNumberFormat="0" applyBorder="0" applyAlignment="0" applyProtection="0"/>
    <xf numFmtId="0" fontId="69" fillId="75" borderId="0" applyNumberFormat="0" applyBorder="0" applyAlignment="0" applyProtection="0"/>
    <xf numFmtId="0" fontId="69" fillId="76" borderId="0" applyNumberFormat="0" applyBorder="0" applyAlignment="0" applyProtection="0"/>
    <xf numFmtId="0" fontId="69" fillId="77" borderId="0" applyNumberFormat="0" applyBorder="0" applyAlignment="0" applyProtection="0"/>
    <xf numFmtId="0" fontId="69" fillId="78" borderId="0" applyNumberFormat="0" applyBorder="0" applyAlignment="0" applyProtection="0"/>
    <xf numFmtId="0" fontId="69" fillId="79" borderId="0" applyNumberFormat="0" applyBorder="0" applyAlignment="0" applyProtection="0"/>
    <xf numFmtId="0" fontId="7" fillId="56" borderId="0" applyNumberFormat="0" applyBorder="0" applyAlignment="0" applyProtection="0"/>
    <xf numFmtId="0" fontId="7" fillId="57" borderId="0" applyNumberFormat="0" applyBorder="0" applyAlignment="0" applyProtection="0"/>
    <xf numFmtId="0" fontId="7" fillId="58" borderId="0" applyNumberFormat="0" applyBorder="0" applyAlignment="0" applyProtection="0"/>
    <xf numFmtId="0" fontId="7" fillId="59" borderId="0" applyNumberFormat="0" applyBorder="0" applyAlignment="0" applyProtection="0"/>
    <xf numFmtId="0" fontId="7" fillId="60" borderId="0" applyNumberFormat="0" applyBorder="0" applyAlignment="0" applyProtection="0"/>
    <xf numFmtId="0" fontId="7" fillId="61" borderId="0" applyNumberFormat="0" applyBorder="0" applyAlignment="0" applyProtection="0"/>
    <xf numFmtId="0" fontId="7" fillId="62" borderId="0" applyNumberFormat="0" applyBorder="0" applyAlignment="0" applyProtection="0"/>
    <xf numFmtId="0" fontId="7" fillId="63" borderId="0" applyNumberFormat="0" applyBorder="0" applyAlignment="0" applyProtection="0"/>
    <xf numFmtId="0" fontId="7" fillId="64" borderId="0" applyNumberFormat="0" applyBorder="0" applyAlignment="0" applyProtection="0"/>
    <xf numFmtId="0" fontId="7" fillId="65" borderId="0" applyNumberFormat="0" applyBorder="0" applyAlignment="0" applyProtection="0"/>
    <xf numFmtId="0" fontId="7" fillId="66" borderId="0" applyNumberFormat="0" applyBorder="0" applyAlignment="0" applyProtection="0"/>
    <xf numFmtId="0" fontId="7" fillId="67" borderId="0" applyNumberFormat="0" applyBorder="0" applyAlignment="0" applyProtection="0"/>
    <xf numFmtId="174" fontId="89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7" fillId="0" borderId="0"/>
    <xf numFmtId="0" fontId="89" fillId="26" borderId="10" applyNumberFormat="0" applyFont="0" applyAlignment="0" applyProtection="0"/>
    <xf numFmtId="0" fontId="7" fillId="86" borderId="38" applyNumberFormat="0" applyFont="0" applyAlignment="0" applyProtection="0"/>
    <xf numFmtId="4" fontId="41" fillId="92" borderId="41" applyNumberFormat="0" applyProtection="0">
      <alignment vertical="center"/>
    </xf>
    <xf numFmtId="4" fontId="90" fillId="92" borderId="41" applyNumberFormat="0" applyProtection="0">
      <alignment vertical="center"/>
    </xf>
    <xf numFmtId="4" fontId="41" fillId="92" borderId="41" applyNumberFormat="0" applyProtection="0">
      <alignment horizontal="left" vertical="center" indent="1"/>
    </xf>
    <xf numFmtId="0" fontId="41" fillId="92" borderId="41" applyNumberFormat="0" applyProtection="0">
      <alignment horizontal="left" vertical="top" indent="1"/>
    </xf>
    <xf numFmtId="4" fontId="41" fillId="2" borderId="0" applyNumberFormat="0" applyProtection="0">
      <alignment horizontal="left" vertical="center" indent="1"/>
    </xf>
    <xf numFmtId="4" fontId="29" fillId="8" borderId="41" applyNumberFormat="0" applyProtection="0">
      <alignment horizontal="right" vertical="center"/>
    </xf>
    <xf numFmtId="4" fontId="29" fillId="4" borderId="41" applyNumberFormat="0" applyProtection="0">
      <alignment horizontal="right" vertical="center"/>
    </xf>
    <xf numFmtId="4" fontId="29" fillId="90" borderId="41" applyNumberFormat="0" applyProtection="0">
      <alignment horizontal="right" vertical="center"/>
    </xf>
    <xf numFmtId="4" fontId="29" fillId="88" borderId="41" applyNumberFormat="0" applyProtection="0">
      <alignment horizontal="right" vertical="center"/>
    </xf>
    <xf numFmtId="4" fontId="29" fillId="89" borderId="41" applyNumberFormat="0" applyProtection="0">
      <alignment horizontal="right" vertical="center"/>
    </xf>
    <xf numFmtId="4" fontId="29" fillId="91" borderId="41" applyNumberFormat="0" applyProtection="0">
      <alignment horizontal="right" vertical="center"/>
    </xf>
    <xf numFmtId="4" fontId="29" fillId="11" borderId="41" applyNumberFormat="0" applyProtection="0">
      <alignment horizontal="right" vertical="center"/>
    </xf>
    <xf numFmtId="4" fontId="29" fillId="93" borderId="41" applyNumberFormat="0" applyProtection="0">
      <alignment horizontal="right" vertical="center"/>
    </xf>
    <xf numFmtId="4" fontId="29" fillId="87" borderId="41" applyNumberFormat="0" applyProtection="0">
      <alignment horizontal="right" vertical="center"/>
    </xf>
    <xf numFmtId="4" fontId="41" fillId="94" borderId="42" applyNumberFormat="0" applyProtection="0">
      <alignment horizontal="left" vertical="center" indent="1"/>
    </xf>
    <xf numFmtId="4" fontId="29" fillId="95" borderId="0" applyNumberFormat="0" applyProtection="0">
      <alignment horizontal="left" vertical="center" indent="1"/>
    </xf>
    <xf numFmtId="4" fontId="42" fillId="9" borderId="0" applyNumberFormat="0" applyProtection="0">
      <alignment horizontal="left" vertical="center" indent="1"/>
    </xf>
    <xf numFmtId="4" fontId="29" fillId="2" borderId="41" applyNumberFormat="0" applyProtection="0">
      <alignment horizontal="right" vertical="center"/>
    </xf>
    <xf numFmtId="4" fontId="29" fillId="95" borderId="0" applyNumberFormat="0" applyProtection="0">
      <alignment horizontal="left" vertical="center" indent="1"/>
    </xf>
    <xf numFmtId="4" fontId="29" fillId="2" borderId="0" applyNumberFormat="0" applyProtection="0">
      <alignment horizontal="left" vertical="center" indent="1"/>
    </xf>
    <xf numFmtId="0" fontId="89" fillId="9" borderId="41" applyNumberFormat="0" applyProtection="0">
      <alignment horizontal="left" vertical="center" indent="1"/>
    </xf>
    <xf numFmtId="0" fontId="89" fillId="9" borderId="41" applyNumberFormat="0" applyProtection="0">
      <alignment horizontal="left" vertical="top" indent="1"/>
    </xf>
    <xf numFmtId="0" fontId="89" fillId="2" borderId="41" applyNumberFormat="0" applyProtection="0">
      <alignment horizontal="left" vertical="center" indent="1"/>
    </xf>
    <xf numFmtId="0" fontId="89" fillId="2" borderId="41" applyNumberFormat="0" applyProtection="0">
      <alignment horizontal="left" vertical="top" indent="1"/>
    </xf>
    <xf numFmtId="0" fontId="89" fillId="7" borderId="41" applyNumberFormat="0" applyProtection="0">
      <alignment horizontal="left" vertical="center" indent="1"/>
    </xf>
    <xf numFmtId="0" fontId="89" fillId="7" borderId="41" applyNumberFormat="0" applyProtection="0">
      <alignment horizontal="left" vertical="top" indent="1"/>
    </xf>
    <xf numFmtId="0" fontId="89" fillId="95" borderId="41" applyNumberFormat="0" applyProtection="0">
      <alignment horizontal="left" vertical="center" indent="1"/>
    </xf>
    <xf numFmtId="0" fontId="89" fillId="95" borderId="41" applyNumberFormat="0" applyProtection="0">
      <alignment horizontal="left" vertical="top" indent="1"/>
    </xf>
    <xf numFmtId="0" fontId="89" fillId="3" borderId="6" applyNumberFormat="0">
      <protection locked="0"/>
    </xf>
    <xf numFmtId="4" fontId="29" fillId="6" borderId="41" applyNumberFormat="0" applyProtection="0">
      <alignment vertical="center"/>
    </xf>
    <xf numFmtId="4" fontId="40" fillId="6" borderId="41" applyNumberFormat="0" applyProtection="0">
      <alignment vertical="center"/>
    </xf>
    <xf numFmtId="4" fontId="29" fillId="6" borderId="41" applyNumberFormat="0" applyProtection="0">
      <alignment horizontal="left" vertical="center" indent="1"/>
    </xf>
    <xf numFmtId="0" fontId="29" fillId="6" borderId="41" applyNumberFormat="0" applyProtection="0">
      <alignment horizontal="left" vertical="top" indent="1"/>
    </xf>
    <xf numFmtId="4" fontId="29" fillId="95" borderId="41" applyNumberFormat="0" applyProtection="0">
      <alignment horizontal="right" vertical="center"/>
    </xf>
    <xf numFmtId="4" fontId="40" fillId="95" borderId="41" applyNumberFormat="0" applyProtection="0">
      <alignment horizontal="right" vertical="center"/>
    </xf>
    <xf numFmtId="4" fontId="29" fillId="2" borderId="41" applyNumberFormat="0" applyProtection="0">
      <alignment horizontal="left" vertical="center" indent="1"/>
    </xf>
    <xf numFmtId="0" fontId="29" fillId="2" borderId="41" applyNumberFormat="0" applyProtection="0">
      <alignment horizontal="left" vertical="top" indent="1"/>
    </xf>
    <xf numFmtId="4" fontId="91" fillId="96" borderId="0" applyNumberFormat="0" applyProtection="0">
      <alignment horizontal="left" vertical="center" indent="1"/>
    </xf>
    <xf numFmtId="4" fontId="45" fillId="95" borderId="41" applyNumberFormat="0" applyProtection="0">
      <alignment horizontal="right" vertical="center"/>
    </xf>
    <xf numFmtId="0" fontId="6" fillId="56" borderId="0" applyNumberFormat="0" applyBorder="0" applyAlignment="0" applyProtection="0"/>
    <xf numFmtId="0" fontId="6" fillId="57" borderId="0" applyNumberFormat="0" applyBorder="0" applyAlignment="0" applyProtection="0"/>
    <xf numFmtId="0" fontId="6" fillId="58" borderId="0" applyNumberFormat="0" applyBorder="0" applyAlignment="0" applyProtection="0"/>
    <xf numFmtId="0" fontId="6" fillId="59" borderId="0" applyNumberFormat="0" applyBorder="0" applyAlignment="0" applyProtection="0"/>
    <xf numFmtId="0" fontId="6" fillId="60" borderId="0" applyNumberFormat="0" applyBorder="0" applyAlignment="0" applyProtection="0"/>
    <xf numFmtId="0" fontId="6" fillId="61" borderId="0" applyNumberFormat="0" applyBorder="0" applyAlignment="0" applyProtection="0"/>
    <xf numFmtId="0" fontId="6" fillId="62" borderId="0" applyNumberFormat="0" applyBorder="0" applyAlignment="0" applyProtection="0"/>
    <xf numFmtId="0" fontId="6" fillId="63" borderId="0" applyNumberFormat="0" applyBorder="0" applyAlignment="0" applyProtection="0"/>
    <xf numFmtId="0" fontId="6" fillId="64" borderId="0" applyNumberFormat="0" applyBorder="0" applyAlignment="0" applyProtection="0"/>
    <xf numFmtId="0" fontId="6" fillId="65" borderId="0" applyNumberFormat="0" applyBorder="0" applyAlignment="0" applyProtection="0"/>
    <xf numFmtId="0" fontId="6" fillId="66" borderId="0" applyNumberFormat="0" applyBorder="0" applyAlignment="0" applyProtection="0"/>
    <xf numFmtId="0" fontId="6" fillId="67" borderId="0" applyNumberFormat="0" applyBorder="0" applyAlignment="0" applyProtection="0"/>
    <xf numFmtId="0" fontId="6" fillId="0" borderId="0"/>
    <xf numFmtId="0" fontId="6" fillId="86" borderId="38" applyNumberFormat="0" applyFont="0" applyAlignment="0" applyProtection="0"/>
    <xf numFmtId="0" fontId="5" fillId="0" borderId="0"/>
    <xf numFmtId="0" fontId="78" fillId="84" borderId="32" applyNumberFormat="0" applyAlignment="0" applyProtection="0"/>
    <xf numFmtId="0" fontId="78" fillId="84" borderId="32" applyNumberFormat="0" applyAlignment="0" applyProtection="0"/>
    <xf numFmtId="0" fontId="5" fillId="0" borderId="0"/>
    <xf numFmtId="0" fontId="78" fillId="84" borderId="32" applyNumberFormat="0" applyAlignment="0" applyProtection="0"/>
    <xf numFmtId="0" fontId="78" fillId="84" borderId="32" applyNumberFormat="0" applyAlignment="0" applyProtection="0"/>
    <xf numFmtId="0" fontId="78" fillId="84" borderId="32" applyNumberFormat="0" applyAlignment="0" applyProtection="0"/>
    <xf numFmtId="0" fontId="5" fillId="0" borderId="0"/>
    <xf numFmtId="0" fontId="5" fillId="0" borderId="0"/>
    <xf numFmtId="0" fontId="5" fillId="86" borderId="38" applyNumberFormat="0" applyFont="0" applyAlignment="0" applyProtection="0"/>
    <xf numFmtId="0" fontId="69" fillId="74" borderId="0" applyNumberFormat="0" applyBorder="0" applyAlignment="0" applyProtection="0"/>
    <xf numFmtId="0" fontId="5" fillId="56" borderId="0" applyNumberFormat="0" applyBorder="0" applyAlignment="0" applyProtection="0"/>
    <xf numFmtId="0" fontId="5" fillId="62" borderId="0" applyNumberFormat="0" applyBorder="0" applyAlignment="0" applyProtection="0"/>
    <xf numFmtId="0" fontId="69" fillId="76" borderId="0" applyNumberFormat="0" applyBorder="0" applyAlignment="0" applyProtection="0"/>
    <xf numFmtId="0" fontId="69" fillId="75" borderId="0" applyNumberFormat="0" applyBorder="0" applyAlignment="0" applyProtection="0"/>
    <xf numFmtId="0" fontId="5" fillId="57" borderId="0" applyNumberFormat="0" applyBorder="0" applyAlignment="0" applyProtection="0"/>
    <xf numFmtId="0" fontId="5" fillId="63" borderId="0" applyNumberFormat="0" applyBorder="0" applyAlignment="0" applyProtection="0"/>
    <xf numFmtId="0" fontId="69" fillId="76" borderId="0" applyNumberFormat="0" applyBorder="0" applyAlignment="0" applyProtection="0"/>
    <xf numFmtId="0" fontId="69" fillId="76" borderId="0" applyNumberFormat="0" applyBorder="0" applyAlignment="0" applyProtection="0"/>
    <xf numFmtId="0" fontId="5" fillId="58" borderId="0" applyNumberFormat="0" applyBorder="0" applyAlignment="0" applyProtection="0"/>
    <xf numFmtId="0" fontId="5" fillId="64" borderId="0" applyNumberFormat="0" applyBorder="0" applyAlignment="0" applyProtection="0"/>
    <xf numFmtId="0" fontId="69" fillId="74" borderId="0" applyNumberFormat="0" applyBorder="0" applyAlignment="0" applyProtection="0"/>
    <xf numFmtId="0" fontId="69" fillId="77" borderId="0" applyNumberFormat="0" applyBorder="0" applyAlignment="0" applyProtection="0"/>
    <xf numFmtId="0" fontId="5" fillId="59" borderId="0" applyNumberFormat="0" applyBorder="0" applyAlignment="0" applyProtection="0"/>
    <xf numFmtId="0" fontId="5" fillId="65" borderId="0" applyNumberFormat="0" applyBorder="0" applyAlignment="0" applyProtection="0"/>
    <xf numFmtId="0" fontId="5" fillId="0" borderId="0"/>
    <xf numFmtId="0" fontId="69" fillId="78" borderId="0" applyNumberFormat="0" applyBorder="0" applyAlignment="0" applyProtection="0"/>
    <xf numFmtId="0" fontId="5" fillId="60" borderId="0" applyNumberFormat="0" applyBorder="0" applyAlignment="0" applyProtection="0"/>
    <xf numFmtId="0" fontId="5" fillId="66" borderId="0" applyNumberFormat="0" applyBorder="0" applyAlignment="0" applyProtection="0"/>
    <xf numFmtId="0" fontId="5" fillId="0" borderId="0"/>
    <xf numFmtId="0" fontId="69" fillId="79" borderId="0" applyNumberFormat="0" applyBorder="0" applyAlignment="0" applyProtection="0"/>
    <xf numFmtId="0" fontId="5" fillId="61" borderId="0" applyNumberFormat="0" applyBorder="0" applyAlignment="0" applyProtection="0"/>
    <xf numFmtId="0" fontId="5" fillId="67" borderId="0" applyNumberFormat="0" applyBorder="0" applyAlignment="0" applyProtection="0"/>
    <xf numFmtId="0" fontId="78" fillId="84" borderId="32" applyNumberFormat="0" applyAlignment="0" applyProtection="0"/>
    <xf numFmtId="0" fontId="69" fillId="77" borderId="0" applyNumberFormat="0" applyBorder="0" applyAlignment="0" applyProtection="0"/>
    <xf numFmtId="0" fontId="69" fillId="75" borderId="0" applyNumberFormat="0" applyBorder="0" applyAlignment="0" applyProtection="0"/>
    <xf numFmtId="0" fontId="69" fillId="77" borderId="0" applyNumberFormat="0" applyBorder="0" applyAlignment="0" applyProtection="0"/>
    <xf numFmtId="0" fontId="69" fillId="74" borderId="0" applyNumberFormat="0" applyBorder="0" applyAlignment="0" applyProtection="0"/>
    <xf numFmtId="0" fontId="69" fillId="76" borderId="0" applyNumberFormat="0" applyBorder="0" applyAlignment="0" applyProtection="0"/>
    <xf numFmtId="0" fontId="69" fillId="77" borderId="0" applyNumberFormat="0" applyBorder="0" applyAlignment="0" applyProtection="0"/>
    <xf numFmtId="0" fontId="69" fillId="76" borderId="0" applyNumberFormat="0" applyBorder="0" applyAlignment="0" applyProtection="0"/>
    <xf numFmtId="0" fontId="69" fillId="74" borderId="0" applyNumberFormat="0" applyBorder="0" applyAlignment="0" applyProtection="0"/>
    <xf numFmtId="0" fontId="69" fillId="77" borderId="0" applyNumberFormat="0" applyBorder="0" applyAlignment="0" applyProtection="0"/>
    <xf numFmtId="0" fontId="69" fillId="74" borderId="0" applyNumberFormat="0" applyBorder="0" applyAlignment="0" applyProtection="0"/>
    <xf numFmtId="0" fontId="69" fillId="76" borderId="0" applyNumberFormat="0" applyBorder="0" applyAlignment="0" applyProtection="0"/>
    <xf numFmtId="0" fontId="69" fillId="78" borderId="0" applyNumberFormat="0" applyBorder="0" applyAlignment="0" applyProtection="0"/>
    <xf numFmtId="0" fontId="69" fillId="75" borderId="0" applyNumberFormat="0" applyBorder="0" applyAlignment="0" applyProtection="0"/>
    <xf numFmtId="0" fontId="69" fillId="79" borderId="0" applyNumberFormat="0" applyBorder="0" applyAlignment="0" applyProtection="0"/>
    <xf numFmtId="0" fontId="69" fillId="77" borderId="0" applyNumberFormat="0" applyBorder="0" applyAlignment="0" applyProtection="0"/>
    <xf numFmtId="0" fontId="69" fillId="74" borderId="0" applyNumberFormat="0" applyBorder="0" applyAlignment="0" applyProtection="0"/>
    <xf numFmtId="0" fontId="69" fillId="78" borderId="0" applyNumberFormat="0" applyBorder="0" applyAlignment="0" applyProtection="0"/>
    <xf numFmtId="0" fontId="69" fillId="79" borderId="0" applyNumberFormat="0" applyBorder="0" applyAlignment="0" applyProtection="0"/>
    <xf numFmtId="0" fontId="69" fillId="75" borderId="0" applyNumberFormat="0" applyBorder="0" applyAlignment="0" applyProtection="0"/>
    <xf numFmtId="0" fontId="69" fillId="78" borderId="0" applyNumberFormat="0" applyBorder="0" applyAlignment="0" applyProtection="0"/>
    <xf numFmtId="0" fontId="69" fillId="79" borderId="0" applyNumberFormat="0" applyBorder="0" applyAlignment="0" applyProtection="0"/>
    <xf numFmtId="0" fontId="69" fillId="75" borderId="0" applyNumberFormat="0" applyBorder="0" applyAlignment="0" applyProtection="0"/>
    <xf numFmtId="0" fontId="69" fillId="78" borderId="0" applyNumberFormat="0" applyBorder="0" applyAlignment="0" applyProtection="0"/>
    <xf numFmtId="0" fontId="69" fillId="79" borderId="0" applyNumberFormat="0" applyBorder="0" applyAlignment="0" applyProtection="0"/>
    <xf numFmtId="0" fontId="69" fillId="75" borderId="0" applyNumberFormat="0" applyBorder="0" applyAlignment="0" applyProtection="0"/>
    <xf numFmtId="0" fontId="69" fillId="78" borderId="0" applyNumberFormat="0" applyBorder="0" applyAlignment="0" applyProtection="0"/>
    <xf numFmtId="0" fontId="69" fillId="79" borderId="0" applyNumberFormat="0" applyBorder="0" applyAlignment="0" applyProtection="0"/>
    <xf numFmtId="0" fontId="4" fillId="0" borderId="0"/>
    <xf numFmtId="0" fontId="78" fillId="84" borderId="32" applyNumberFormat="0" applyAlignment="0" applyProtection="0"/>
    <xf numFmtId="0" fontId="4" fillId="0" borderId="0"/>
    <xf numFmtId="0" fontId="78" fillId="84" borderId="32" applyNumberFormat="0" applyAlignment="0" applyProtection="0"/>
    <xf numFmtId="0" fontId="78" fillId="84" borderId="32" applyNumberFormat="0" applyAlignment="0" applyProtection="0"/>
    <xf numFmtId="0" fontId="4" fillId="0" borderId="0"/>
    <xf numFmtId="0" fontId="4" fillId="86" borderId="38" applyNumberFormat="0" applyFont="0" applyAlignment="0" applyProtection="0"/>
    <xf numFmtId="0" fontId="69" fillId="74" borderId="0" applyNumberFormat="0" applyBorder="0" applyAlignment="0" applyProtection="0"/>
    <xf numFmtId="0" fontId="4" fillId="56" borderId="0" applyNumberFormat="0" applyBorder="0" applyAlignment="0" applyProtection="0"/>
    <xf numFmtId="0" fontId="4" fillId="62" borderId="0" applyNumberFormat="0" applyBorder="0" applyAlignment="0" applyProtection="0"/>
    <xf numFmtId="0" fontId="69" fillId="75" borderId="0" applyNumberFormat="0" applyBorder="0" applyAlignment="0" applyProtection="0"/>
    <xf numFmtId="0" fontId="4" fillId="57" borderId="0" applyNumberFormat="0" applyBorder="0" applyAlignment="0" applyProtection="0"/>
    <xf numFmtId="0" fontId="4" fillId="63" borderId="0" applyNumberFormat="0" applyBorder="0" applyAlignment="0" applyProtection="0"/>
    <xf numFmtId="0" fontId="69" fillId="76" borderId="0" applyNumberFormat="0" applyBorder="0" applyAlignment="0" applyProtection="0"/>
    <xf numFmtId="0" fontId="4" fillId="58" borderId="0" applyNumberFormat="0" applyBorder="0" applyAlignment="0" applyProtection="0"/>
    <xf numFmtId="0" fontId="4" fillId="64" borderId="0" applyNumberFormat="0" applyBorder="0" applyAlignment="0" applyProtection="0"/>
    <xf numFmtId="0" fontId="69" fillId="74" borderId="0" applyNumberFormat="0" applyBorder="0" applyAlignment="0" applyProtection="0"/>
    <xf numFmtId="0" fontId="69" fillId="77" borderId="0" applyNumberFormat="0" applyBorder="0" applyAlignment="0" applyProtection="0"/>
    <xf numFmtId="0" fontId="4" fillId="59" borderId="0" applyNumberFormat="0" applyBorder="0" applyAlignment="0" applyProtection="0"/>
    <xf numFmtId="0" fontId="4" fillId="65" borderId="0" applyNumberFormat="0" applyBorder="0" applyAlignment="0" applyProtection="0"/>
    <xf numFmtId="0" fontId="69" fillId="78" borderId="0" applyNumberFormat="0" applyBorder="0" applyAlignment="0" applyProtection="0"/>
    <xf numFmtId="0" fontId="4" fillId="60" borderId="0" applyNumberFormat="0" applyBorder="0" applyAlignment="0" applyProtection="0"/>
    <xf numFmtId="0" fontId="4" fillId="66" borderId="0" applyNumberFormat="0" applyBorder="0" applyAlignment="0" applyProtection="0"/>
    <xf numFmtId="0" fontId="69" fillId="79" borderId="0" applyNumberFormat="0" applyBorder="0" applyAlignment="0" applyProtection="0"/>
    <xf numFmtId="0" fontId="4" fillId="61" borderId="0" applyNumberFormat="0" applyBorder="0" applyAlignment="0" applyProtection="0"/>
    <xf numFmtId="0" fontId="4" fillId="67" borderId="0" applyNumberFormat="0" applyBorder="0" applyAlignment="0" applyProtection="0"/>
    <xf numFmtId="0" fontId="69" fillId="75" borderId="0" applyNumberFormat="0" applyBorder="0" applyAlignment="0" applyProtection="0"/>
    <xf numFmtId="0" fontId="69" fillId="76" borderId="0" applyNumberFormat="0" applyBorder="0" applyAlignment="0" applyProtection="0"/>
    <xf numFmtId="0" fontId="69" fillId="76" borderId="0" applyNumberFormat="0" applyBorder="0" applyAlignment="0" applyProtection="0"/>
    <xf numFmtId="0" fontId="69" fillId="77" borderId="0" applyNumberFormat="0" applyBorder="0" applyAlignment="0" applyProtection="0"/>
    <xf numFmtId="0" fontId="69" fillId="77" borderId="0" applyNumberFormat="0" applyBorder="0" applyAlignment="0" applyProtection="0"/>
    <xf numFmtId="0" fontId="69" fillId="74" borderId="0" applyNumberFormat="0" applyBorder="0" applyAlignment="0" applyProtection="0"/>
    <xf numFmtId="0" fontId="69" fillId="78" borderId="0" applyNumberFormat="0" applyBorder="0" applyAlignment="0" applyProtection="0"/>
    <xf numFmtId="0" fontId="69" fillId="79" borderId="0" applyNumberFormat="0" applyBorder="0" applyAlignment="0" applyProtection="0"/>
    <xf numFmtId="0" fontId="69" fillId="75" borderId="0" applyNumberFormat="0" applyBorder="0" applyAlignment="0" applyProtection="0"/>
    <xf numFmtId="0" fontId="69" fillId="78" borderId="0" applyNumberFormat="0" applyBorder="0" applyAlignment="0" applyProtection="0"/>
    <xf numFmtId="0" fontId="69" fillId="79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59" borderId="0" applyNumberFormat="0" applyBorder="0" applyAlignment="0" applyProtection="0"/>
    <xf numFmtId="0" fontId="78" fillId="84" borderId="32" applyNumberFormat="0" applyAlignment="0" applyProtection="0"/>
    <xf numFmtId="0" fontId="3" fillId="58" borderId="0" applyNumberFormat="0" applyBorder="0" applyAlignment="0" applyProtection="0"/>
    <xf numFmtId="0" fontId="78" fillId="84" borderId="32" applyNumberFormat="0" applyAlignment="0" applyProtection="0"/>
    <xf numFmtId="0" fontId="3" fillId="57" borderId="0" applyNumberFormat="0" applyBorder="0" applyAlignment="0" applyProtection="0"/>
    <xf numFmtId="0" fontId="3" fillId="0" borderId="0"/>
    <xf numFmtId="0" fontId="3" fillId="86" borderId="38" applyNumberFormat="0" applyFont="0" applyAlignment="0" applyProtection="0"/>
    <xf numFmtId="0" fontId="3" fillId="61" borderId="0" applyNumberFormat="0" applyBorder="0" applyAlignment="0" applyProtection="0"/>
    <xf numFmtId="0" fontId="20" fillId="0" borderId="0"/>
    <xf numFmtId="0" fontId="69" fillId="74" borderId="0" applyNumberFormat="0" applyBorder="0" applyAlignment="0" applyProtection="0"/>
    <xf numFmtId="0" fontId="3" fillId="56" borderId="0" applyNumberFormat="0" applyBorder="0" applyAlignment="0" applyProtection="0"/>
    <xf numFmtId="0" fontId="3" fillId="62" borderId="0" applyNumberFormat="0" applyBorder="0" applyAlignment="0" applyProtection="0"/>
    <xf numFmtId="0" fontId="69" fillId="75" borderId="0" applyNumberFormat="0" applyBorder="0" applyAlignment="0" applyProtection="0"/>
    <xf numFmtId="0" fontId="3" fillId="57" borderId="0" applyNumberFormat="0" applyBorder="0" applyAlignment="0" applyProtection="0"/>
    <xf numFmtId="0" fontId="3" fillId="63" borderId="0" applyNumberFormat="0" applyBorder="0" applyAlignment="0" applyProtection="0"/>
    <xf numFmtId="0" fontId="69" fillId="76" borderId="0" applyNumberFormat="0" applyBorder="0" applyAlignment="0" applyProtection="0"/>
    <xf numFmtId="0" fontId="3" fillId="58" borderId="0" applyNumberFormat="0" applyBorder="0" applyAlignment="0" applyProtection="0"/>
    <xf numFmtId="0" fontId="3" fillId="64" borderId="0" applyNumberFormat="0" applyBorder="0" applyAlignment="0" applyProtection="0"/>
    <xf numFmtId="0" fontId="69" fillId="74" borderId="0" applyNumberFormat="0" applyBorder="0" applyAlignment="0" applyProtection="0"/>
    <xf numFmtId="0" fontId="69" fillId="77" borderId="0" applyNumberFormat="0" applyBorder="0" applyAlignment="0" applyProtection="0"/>
    <xf numFmtId="0" fontId="3" fillId="59" borderId="0" applyNumberFormat="0" applyBorder="0" applyAlignment="0" applyProtection="0"/>
    <xf numFmtId="0" fontId="3" fillId="65" borderId="0" applyNumberFormat="0" applyBorder="0" applyAlignment="0" applyProtection="0"/>
    <xf numFmtId="0" fontId="69" fillId="78" borderId="0" applyNumberFormat="0" applyBorder="0" applyAlignment="0" applyProtection="0"/>
    <xf numFmtId="0" fontId="3" fillId="60" borderId="0" applyNumberFormat="0" applyBorder="0" applyAlignment="0" applyProtection="0"/>
    <xf numFmtId="0" fontId="3" fillId="66" borderId="0" applyNumberFormat="0" applyBorder="0" applyAlignment="0" applyProtection="0"/>
    <xf numFmtId="0" fontId="3" fillId="60" borderId="0" applyNumberFormat="0" applyBorder="0" applyAlignment="0" applyProtection="0"/>
    <xf numFmtId="0" fontId="69" fillId="79" borderId="0" applyNumberFormat="0" applyBorder="0" applyAlignment="0" applyProtection="0"/>
    <xf numFmtId="0" fontId="3" fillId="61" borderId="0" applyNumberFormat="0" applyBorder="0" applyAlignment="0" applyProtection="0"/>
    <xf numFmtId="0" fontId="3" fillId="67" borderId="0" applyNumberFormat="0" applyBorder="0" applyAlignment="0" applyProtection="0"/>
    <xf numFmtId="0" fontId="3" fillId="56" borderId="0" applyNumberFormat="0" applyBorder="0" applyAlignment="0" applyProtection="0"/>
    <xf numFmtId="0" fontId="69" fillId="75" borderId="0" applyNumberFormat="0" applyBorder="0" applyAlignment="0" applyProtection="0"/>
    <xf numFmtId="0" fontId="3" fillId="67" borderId="0" applyNumberFormat="0" applyBorder="0" applyAlignment="0" applyProtection="0"/>
    <xf numFmtId="0" fontId="3" fillId="64" borderId="0" applyNumberFormat="0" applyBorder="0" applyAlignment="0" applyProtection="0"/>
    <xf numFmtId="0" fontId="69" fillId="76" borderId="0" applyNumberFormat="0" applyBorder="0" applyAlignment="0" applyProtection="0"/>
    <xf numFmtId="0" fontId="69" fillId="77" borderId="0" applyNumberFormat="0" applyBorder="0" applyAlignment="0" applyProtection="0"/>
    <xf numFmtId="0" fontId="3" fillId="66" borderId="0" applyNumberFormat="0" applyBorder="0" applyAlignment="0" applyProtection="0"/>
    <xf numFmtId="0" fontId="3" fillId="63" borderId="0" applyNumberFormat="0" applyBorder="0" applyAlignment="0" applyProtection="0"/>
    <xf numFmtId="0" fontId="69" fillId="78" borderId="0" applyNumberFormat="0" applyBorder="0" applyAlignment="0" applyProtection="0"/>
    <xf numFmtId="0" fontId="69" fillId="79" borderId="0" applyNumberFormat="0" applyBorder="0" applyAlignment="0" applyProtection="0"/>
    <xf numFmtId="0" fontId="3" fillId="65" borderId="0" applyNumberFormat="0" applyBorder="0" applyAlignment="0" applyProtection="0"/>
    <xf numFmtId="0" fontId="3" fillId="62" borderId="0" applyNumberFormat="0" applyBorder="0" applyAlignment="0" applyProtection="0"/>
    <xf numFmtId="174" fontId="20" fillId="0" borderId="0" applyFont="0" applyFill="0" applyBorder="0" applyAlignment="0" applyProtection="0"/>
    <xf numFmtId="0" fontId="3" fillId="0" borderId="0"/>
    <xf numFmtId="0" fontId="3" fillId="86" borderId="38" applyNumberFormat="0" applyFont="0" applyAlignment="0" applyProtection="0"/>
    <xf numFmtId="0" fontId="20" fillId="9" borderId="41" applyNumberFormat="0" applyProtection="0">
      <alignment horizontal="left" vertical="center" indent="1"/>
    </xf>
    <xf numFmtId="0" fontId="20" fillId="9" borderId="41" applyNumberFormat="0" applyProtection="0">
      <alignment horizontal="left" vertical="top" indent="1"/>
    </xf>
    <xf numFmtId="0" fontId="20" fillId="2" borderId="41" applyNumberFormat="0" applyProtection="0">
      <alignment horizontal="left" vertical="center" indent="1"/>
    </xf>
    <xf numFmtId="0" fontId="20" fillId="2" borderId="41" applyNumberFormat="0" applyProtection="0">
      <alignment horizontal="left" vertical="top" indent="1"/>
    </xf>
    <xf numFmtId="0" fontId="20" fillId="7" borderId="41" applyNumberFormat="0" applyProtection="0">
      <alignment horizontal="left" vertical="center" indent="1"/>
    </xf>
    <xf numFmtId="0" fontId="20" fillId="7" borderId="41" applyNumberFormat="0" applyProtection="0">
      <alignment horizontal="left" vertical="top" indent="1"/>
    </xf>
    <xf numFmtId="0" fontId="20" fillId="95" borderId="41" applyNumberFormat="0" applyProtection="0">
      <alignment horizontal="left" vertical="center" indent="1"/>
    </xf>
    <xf numFmtId="0" fontId="20" fillId="95" borderId="41" applyNumberFormat="0" applyProtection="0">
      <alignment horizontal="left" vertical="top" indent="1"/>
    </xf>
    <xf numFmtId="0" fontId="2" fillId="0" borderId="0"/>
    <xf numFmtId="43" fontId="2" fillId="0" borderId="0" applyFont="0" applyFill="0" applyBorder="0" applyAlignment="0" applyProtection="0"/>
    <xf numFmtId="0" fontId="78" fillId="84" borderId="32" applyNumberFormat="0" applyAlignment="0" applyProtection="0"/>
    <xf numFmtId="0" fontId="78" fillId="84" borderId="32" applyNumberFormat="0" applyAlignment="0" applyProtection="0"/>
    <xf numFmtId="0" fontId="2" fillId="0" borderId="0"/>
    <xf numFmtId="0" fontId="2" fillId="86" borderId="38" applyNumberFormat="0" applyFont="0" applyAlignment="0" applyProtection="0"/>
    <xf numFmtId="0" fontId="69" fillId="74" borderId="0" applyNumberFormat="0" applyBorder="0" applyAlignment="0" applyProtection="0"/>
    <xf numFmtId="0" fontId="2" fillId="56" borderId="0" applyNumberFormat="0" applyBorder="0" applyAlignment="0" applyProtection="0"/>
    <xf numFmtId="0" fontId="2" fillId="62" borderId="0" applyNumberFormat="0" applyBorder="0" applyAlignment="0" applyProtection="0"/>
    <xf numFmtId="0" fontId="69" fillId="75" borderId="0" applyNumberFormat="0" applyBorder="0" applyAlignment="0" applyProtection="0"/>
    <xf numFmtId="0" fontId="2" fillId="57" borderId="0" applyNumberFormat="0" applyBorder="0" applyAlignment="0" applyProtection="0"/>
    <xf numFmtId="0" fontId="2" fillId="63" borderId="0" applyNumberFormat="0" applyBorder="0" applyAlignment="0" applyProtection="0"/>
    <xf numFmtId="0" fontId="69" fillId="76" borderId="0" applyNumberFormat="0" applyBorder="0" applyAlignment="0" applyProtection="0"/>
    <xf numFmtId="0" fontId="2" fillId="58" borderId="0" applyNumberFormat="0" applyBorder="0" applyAlignment="0" applyProtection="0"/>
    <xf numFmtId="0" fontId="2" fillId="64" borderId="0" applyNumberFormat="0" applyBorder="0" applyAlignment="0" applyProtection="0"/>
    <xf numFmtId="0" fontId="69" fillId="74" borderId="0" applyNumberFormat="0" applyBorder="0" applyAlignment="0" applyProtection="0"/>
    <xf numFmtId="0" fontId="69" fillId="77" borderId="0" applyNumberFormat="0" applyBorder="0" applyAlignment="0" applyProtection="0"/>
    <xf numFmtId="0" fontId="2" fillId="59" borderId="0" applyNumberFormat="0" applyBorder="0" applyAlignment="0" applyProtection="0"/>
    <xf numFmtId="0" fontId="2" fillId="65" borderId="0" applyNumberFormat="0" applyBorder="0" applyAlignment="0" applyProtection="0"/>
    <xf numFmtId="0" fontId="69" fillId="78" borderId="0" applyNumberFormat="0" applyBorder="0" applyAlignment="0" applyProtection="0"/>
    <xf numFmtId="0" fontId="2" fillId="60" borderId="0" applyNumberFormat="0" applyBorder="0" applyAlignment="0" applyProtection="0"/>
    <xf numFmtId="0" fontId="2" fillId="66" borderId="0" applyNumberFormat="0" applyBorder="0" applyAlignment="0" applyProtection="0"/>
    <xf numFmtId="0" fontId="69" fillId="79" borderId="0" applyNumberFormat="0" applyBorder="0" applyAlignment="0" applyProtection="0"/>
    <xf numFmtId="0" fontId="2" fillId="61" borderId="0" applyNumberFormat="0" applyBorder="0" applyAlignment="0" applyProtection="0"/>
    <xf numFmtId="0" fontId="2" fillId="67" borderId="0" applyNumberFormat="0" applyBorder="0" applyAlignment="0" applyProtection="0"/>
    <xf numFmtId="0" fontId="69" fillId="75" borderId="0" applyNumberFormat="0" applyBorder="0" applyAlignment="0" applyProtection="0"/>
    <xf numFmtId="0" fontId="69" fillId="76" borderId="0" applyNumberFormat="0" applyBorder="0" applyAlignment="0" applyProtection="0"/>
    <xf numFmtId="0" fontId="69" fillId="77" borderId="0" applyNumberFormat="0" applyBorder="0" applyAlignment="0" applyProtection="0"/>
    <xf numFmtId="0" fontId="69" fillId="78" borderId="0" applyNumberFormat="0" applyBorder="0" applyAlignment="0" applyProtection="0"/>
    <xf numFmtId="0" fontId="69" fillId="79" borderId="0" applyNumberFormat="0" applyBorder="0" applyAlignment="0" applyProtection="0"/>
    <xf numFmtId="0" fontId="1" fillId="0" borderId="0"/>
    <xf numFmtId="0" fontId="20" fillId="0" borderId="0"/>
    <xf numFmtId="0" fontId="78" fillId="84" borderId="32" applyNumberFormat="0" applyAlignment="0" applyProtection="0"/>
    <xf numFmtId="0" fontId="1" fillId="57" borderId="0" applyNumberFormat="0" applyBorder="0" applyAlignment="0" applyProtection="0"/>
    <xf numFmtId="0" fontId="1" fillId="86" borderId="38" applyNumberFormat="0" applyFont="0" applyAlignment="0" applyProtection="0"/>
    <xf numFmtId="0" fontId="1" fillId="56" borderId="0" applyNumberFormat="0" applyBorder="0" applyAlignment="0" applyProtection="0"/>
    <xf numFmtId="0" fontId="69" fillId="74" borderId="0" applyNumberFormat="0" applyBorder="0" applyAlignment="0" applyProtection="0"/>
    <xf numFmtId="0" fontId="1" fillId="56" borderId="0" applyNumberFormat="0" applyBorder="0" applyAlignment="0" applyProtection="0"/>
    <xf numFmtId="0" fontId="1" fillId="62" borderId="0" applyNumberFormat="0" applyBorder="0" applyAlignment="0" applyProtection="0"/>
    <xf numFmtId="0" fontId="69" fillId="75" borderId="0" applyNumberFormat="0" applyBorder="0" applyAlignment="0" applyProtection="0"/>
    <xf numFmtId="0" fontId="1" fillId="57" borderId="0" applyNumberFormat="0" applyBorder="0" applyAlignment="0" applyProtection="0"/>
    <xf numFmtId="0" fontId="1" fillId="63" borderId="0" applyNumberFormat="0" applyBorder="0" applyAlignment="0" applyProtection="0"/>
    <xf numFmtId="0" fontId="1" fillId="60" borderId="0" applyNumberFormat="0" applyBorder="0" applyAlignment="0" applyProtection="0"/>
    <xf numFmtId="0" fontId="69" fillId="76" borderId="0" applyNumberFormat="0" applyBorder="0" applyAlignment="0" applyProtection="0"/>
    <xf numFmtId="0" fontId="1" fillId="58" borderId="0" applyNumberFormat="0" applyBorder="0" applyAlignment="0" applyProtection="0"/>
    <xf numFmtId="0" fontId="1" fillId="64" borderId="0" applyNumberFormat="0" applyBorder="0" applyAlignment="0" applyProtection="0"/>
    <xf numFmtId="0" fontId="69" fillId="77" borderId="0" applyNumberFormat="0" applyBorder="0" applyAlignment="0" applyProtection="0"/>
    <xf numFmtId="0" fontId="1" fillId="59" borderId="0" applyNumberFormat="0" applyBorder="0" applyAlignment="0" applyProtection="0"/>
    <xf numFmtId="0" fontId="1" fillId="65" borderId="0" applyNumberFormat="0" applyBorder="0" applyAlignment="0" applyProtection="0"/>
    <xf numFmtId="0" fontId="1" fillId="59" borderId="0" applyNumberFormat="0" applyBorder="0" applyAlignment="0" applyProtection="0"/>
    <xf numFmtId="0" fontId="69" fillId="78" borderId="0" applyNumberFormat="0" applyBorder="0" applyAlignment="0" applyProtection="0"/>
    <xf numFmtId="0" fontId="1" fillId="60" borderId="0" applyNumberFormat="0" applyBorder="0" applyAlignment="0" applyProtection="0"/>
    <xf numFmtId="0" fontId="1" fillId="66" borderId="0" applyNumberFormat="0" applyBorder="0" applyAlignment="0" applyProtection="0"/>
    <xf numFmtId="0" fontId="69" fillId="79" borderId="0" applyNumberFormat="0" applyBorder="0" applyAlignment="0" applyProtection="0"/>
    <xf numFmtId="0" fontId="1" fillId="61" borderId="0" applyNumberFormat="0" applyBorder="0" applyAlignment="0" applyProtection="0"/>
    <xf numFmtId="0" fontId="1" fillId="67" borderId="0" applyNumberFormat="0" applyBorder="0" applyAlignment="0" applyProtection="0"/>
    <xf numFmtId="0" fontId="1" fillId="58" borderId="0" applyNumberFormat="0" applyBorder="0" applyAlignment="0" applyProtection="0"/>
    <xf numFmtId="0" fontId="1" fillId="61" borderId="0" applyNumberFormat="0" applyBorder="0" applyAlignment="0" applyProtection="0"/>
    <xf numFmtId="0" fontId="1" fillId="62" borderId="0" applyNumberFormat="0" applyBorder="0" applyAlignment="0" applyProtection="0"/>
    <xf numFmtId="0" fontId="1" fillId="63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1" fillId="66" borderId="0" applyNumberFormat="0" applyBorder="0" applyAlignment="0" applyProtection="0"/>
    <xf numFmtId="0" fontId="1" fillId="67" borderId="0" applyNumberFormat="0" applyBorder="0" applyAlignment="0" applyProtection="0"/>
    <xf numFmtId="0" fontId="69" fillId="79" borderId="0" applyNumberFormat="0" applyBorder="0" applyAlignment="0" applyProtection="0"/>
    <xf numFmtId="0" fontId="69" fillId="78" borderId="0" applyNumberFormat="0" applyBorder="0" applyAlignment="0" applyProtection="0"/>
    <xf numFmtId="0" fontId="69" fillId="75" borderId="0" applyNumberFormat="0" applyBorder="0" applyAlignment="0" applyProtection="0"/>
    <xf numFmtId="0" fontId="69" fillId="79" borderId="0" applyNumberFormat="0" applyBorder="0" applyAlignment="0" applyProtection="0"/>
    <xf numFmtId="0" fontId="20" fillId="0" borderId="0"/>
    <xf numFmtId="0" fontId="69" fillId="78" borderId="0" applyNumberFormat="0" applyBorder="0" applyAlignment="0" applyProtection="0"/>
    <xf numFmtId="0" fontId="69" fillId="74" borderId="0" applyNumberFormat="0" applyBorder="0" applyAlignment="0" applyProtection="0"/>
    <xf numFmtId="0" fontId="69" fillId="77" borderId="0" applyNumberFormat="0" applyBorder="0" applyAlignment="0" applyProtection="0"/>
    <xf numFmtId="0" fontId="69" fillId="77" borderId="0" applyNumberFormat="0" applyBorder="0" applyAlignment="0" applyProtection="0"/>
    <xf numFmtId="0" fontId="69" fillId="76" borderId="0" applyNumberFormat="0" applyBorder="0" applyAlignment="0" applyProtection="0"/>
    <xf numFmtId="0" fontId="1" fillId="0" borderId="0"/>
    <xf numFmtId="0" fontId="69" fillId="79" borderId="0" applyNumberFormat="0" applyBorder="0" applyAlignment="0" applyProtection="0"/>
    <xf numFmtId="0" fontId="78" fillId="84" borderId="32" applyNumberFormat="0" applyAlignment="0" applyProtection="0"/>
    <xf numFmtId="0" fontId="69" fillId="78" borderId="0" applyNumberFormat="0" applyBorder="0" applyAlignment="0" applyProtection="0"/>
    <xf numFmtId="0" fontId="1" fillId="0" borderId="0"/>
    <xf numFmtId="0" fontId="69" fillId="75" borderId="0" applyNumberFormat="0" applyBorder="0" applyAlignment="0" applyProtection="0"/>
    <xf numFmtId="0" fontId="1" fillId="86" borderId="38" applyNumberFormat="0" applyFont="0" applyAlignment="0" applyProtection="0"/>
    <xf numFmtId="0" fontId="69" fillId="79" borderId="0" applyNumberFormat="0" applyBorder="0" applyAlignment="0" applyProtection="0"/>
    <xf numFmtId="0" fontId="69" fillId="76" borderId="0" applyNumberFormat="0" applyBorder="0" applyAlignment="0" applyProtection="0"/>
    <xf numFmtId="0" fontId="69" fillId="78" borderId="0" applyNumberFormat="0" applyBorder="0" applyAlignment="0" applyProtection="0"/>
    <xf numFmtId="0" fontId="69" fillId="75" borderId="0" applyNumberFormat="0" applyBorder="0" applyAlignment="0" applyProtection="0"/>
    <xf numFmtId="0" fontId="69" fillId="79" borderId="0" applyNumberFormat="0" applyBorder="0" applyAlignment="0" applyProtection="0"/>
    <xf numFmtId="0" fontId="69" fillId="78" borderId="0" applyNumberFormat="0" applyBorder="0" applyAlignment="0" applyProtection="0"/>
    <xf numFmtId="0" fontId="69" fillId="74" borderId="0" applyNumberFormat="0" applyBorder="0" applyAlignment="0" applyProtection="0"/>
    <xf numFmtId="0" fontId="69" fillId="76" borderId="0" applyNumberFormat="0" applyBorder="0" applyAlignment="0" applyProtection="0"/>
    <xf numFmtId="0" fontId="69" fillId="77" borderId="0" applyNumberFormat="0" applyBorder="0" applyAlignment="0" applyProtection="0"/>
    <xf numFmtId="0" fontId="69" fillId="77" borderId="0" applyNumberFormat="0" applyBorder="0" applyAlignment="0" applyProtection="0"/>
    <xf numFmtId="0" fontId="69" fillId="77" borderId="0" applyNumberFormat="0" applyBorder="0" applyAlignment="0" applyProtection="0"/>
    <xf numFmtId="0" fontId="69" fillId="76" borderId="0" applyNumberFormat="0" applyBorder="0" applyAlignment="0" applyProtection="0"/>
    <xf numFmtId="0" fontId="69" fillId="76" borderId="0" applyNumberFormat="0" applyBorder="0" applyAlignment="0" applyProtection="0"/>
    <xf numFmtId="0" fontId="69" fillId="74" borderId="0" applyNumberFormat="0" applyBorder="0" applyAlignment="0" applyProtection="0"/>
    <xf numFmtId="0" fontId="69" fillId="75" borderId="0" applyNumberFormat="0" applyBorder="0" applyAlignment="0" applyProtection="0"/>
    <xf numFmtId="0" fontId="69" fillId="75" borderId="0" applyNumberFormat="0" applyBorder="0" applyAlignment="0" applyProtection="0"/>
    <xf numFmtId="0" fontId="69" fillId="74" borderId="0" applyNumberFormat="0" applyBorder="0" applyAlignment="0" applyProtection="0"/>
    <xf numFmtId="0" fontId="69" fillId="74" borderId="0" applyNumberFormat="0" applyBorder="0" applyAlignment="0" applyProtection="0"/>
    <xf numFmtId="0" fontId="78" fillId="84" borderId="32" applyNumberFormat="0" applyAlignment="0" applyProtection="0"/>
    <xf numFmtId="0" fontId="1" fillId="0" borderId="0"/>
    <xf numFmtId="0" fontId="1" fillId="0" borderId="0"/>
    <xf numFmtId="0" fontId="78" fillId="84" borderId="32" applyNumberFormat="0" applyAlignment="0" applyProtection="0"/>
    <xf numFmtId="0" fontId="78" fillId="84" borderId="32" applyNumberFormat="0" applyAlignment="0" applyProtection="0"/>
    <xf numFmtId="0" fontId="1" fillId="0" borderId="0"/>
    <xf numFmtId="0" fontId="78" fillId="84" borderId="32" applyNumberFormat="0" applyAlignment="0" applyProtection="0"/>
    <xf numFmtId="0" fontId="1" fillId="0" borderId="0"/>
    <xf numFmtId="0" fontId="20" fillId="0" borderId="0"/>
    <xf numFmtId="0" fontId="20" fillId="0" borderId="0"/>
  </cellStyleXfs>
  <cellXfs count="259">
    <xf numFmtId="0" fontId="0" fillId="0" borderId="0" xfId="0"/>
    <xf numFmtId="0" fontId="24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0" fillId="0" borderId="6" xfId="0" applyBorder="1"/>
    <xf numFmtId="0" fontId="24" fillId="0" borderId="16" xfId="0" applyFont="1" applyBorder="1" applyAlignment="1">
      <alignment horizontal="center" vertical="center"/>
    </xf>
    <xf numFmtId="0" fontId="24" fillId="0" borderId="17" xfId="0" applyFont="1" applyBorder="1" applyAlignment="1">
      <alignment horizontal="center" vertical="center"/>
    </xf>
    <xf numFmtId="0" fontId="24" fillId="0" borderId="18" xfId="0" applyFont="1" applyBorder="1" applyAlignment="1">
      <alignment horizontal="center" vertical="center"/>
    </xf>
    <xf numFmtId="164" fontId="26" fillId="0" borderId="19" xfId="0" quotePrefix="1" applyNumberFormat="1" applyFont="1" applyBorder="1" applyAlignment="1">
      <alignment horizontal="left"/>
    </xf>
    <xf numFmtId="37" fontId="20" fillId="0" borderId="0" xfId="355" applyNumberFormat="1" applyBorder="1"/>
    <xf numFmtId="37" fontId="20" fillId="0" borderId="20" xfId="355" applyNumberFormat="1" applyBorder="1"/>
    <xf numFmtId="164" fontId="26" fillId="0" borderId="19" xfId="0" applyNumberFormat="1" applyFont="1" applyBorder="1"/>
    <xf numFmtId="37" fontId="20" fillId="0" borderId="0" xfId="355" applyNumberFormat="1" applyFill="1" applyBorder="1"/>
    <xf numFmtId="37" fontId="20" fillId="0" borderId="20" xfId="355" applyNumberFormat="1" applyFill="1" applyBorder="1"/>
    <xf numFmtId="37" fontId="20" fillId="0" borderId="21" xfId="355" applyNumberFormat="1" applyFill="1" applyBorder="1"/>
    <xf numFmtId="164" fontId="27" fillId="0" borderId="19" xfId="0" applyNumberFormat="1" applyFont="1" applyBorder="1"/>
    <xf numFmtId="0" fontId="0" fillId="0" borderId="0" xfId="0" applyFill="1"/>
    <xf numFmtId="43" fontId="20" fillId="0" borderId="0" xfId="355"/>
    <xf numFmtId="7" fontId="0" fillId="0" borderId="0" xfId="0" applyNumberFormat="1"/>
    <xf numFmtId="43" fontId="20" fillId="0" borderId="22" xfId="355" applyBorder="1"/>
    <xf numFmtId="164" fontId="26" fillId="0" borderId="19" xfId="0" quotePrefix="1" applyNumberFormat="1" applyFont="1" applyFill="1" applyBorder="1" applyAlignment="1">
      <alignment horizontal="left"/>
    </xf>
    <xf numFmtId="164" fontId="26" fillId="0" borderId="19" xfId="0" applyNumberFormat="1" applyFont="1" applyFill="1" applyBorder="1"/>
    <xf numFmtId="164" fontId="27" fillId="0" borderId="23" xfId="0" applyNumberFormat="1" applyFont="1" applyBorder="1"/>
    <xf numFmtId="164" fontId="24" fillId="0" borderId="19" xfId="0" applyNumberFormat="1" applyFont="1" applyBorder="1" applyAlignment="1">
      <alignment vertical="top"/>
    </xf>
    <xf numFmtId="164" fontId="0" fillId="0" borderId="24" xfId="0" applyNumberFormat="1" applyBorder="1"/>
    <xf numFmtId="0" fontId="24" fillId="0" borderId="0" xfId="0" applyFont="1" applyFill="1" applyAlignment="1">
      <alignment horizontal="centerContinuous"/>
    </xf>
    <xf numFmtId="0" fontId="0" fillId="0" borderId="0" xfId="0" applyFill="1" applyAlignment="1">
      <alignment horizontal="centerContinuous"/>
    </xf>
    <xf numFmtId="167" fontId="0" fillId="0" borderId="22" xfId="0" applyNumberFormat="1" applyFill="1" applyBorder="1"/>
    <xf numFmtId="167" fontId="26" fillId="0" borderId="0" xfId="0" applyNumberFormat="1" applyFont="1" applyFill="1"/>
    <xf numFmtId="37" fontId="0" fillId="0" borderId="22" xfId="0" applyNumberFormat="1" applyFill="1" applyBorder="1"/>
    <xf numFmtId="166" fontId="20" fillId="0" borderId="0" xfId="355" applyNumberFormat="1" applyBorder="1"/>
    <xf numFmtId="43" fontId="20" fillId="0" borderId="0" xfId="355" applyBorder="1"/>
    <xf numFmtId="166" fontId="0" fillId="0" borderId="0" xfId="0" applyNumberFormat="1" applyFill="1"/>
    <xf numFmtId="166" fontId="26" fillId="0" borderId="0" xfId="0" applyNumberFormat="1" applyFont="1" applyFill="1"/>
    <xf numFmtId="166" fontId="20" fillId="0" borderId="0" xfId="355" applyNumberFormat="1" applyFill="1"/>
    <xf numFmtId="166" fontId="20" fillId="0" borderId="0" xfId="355" applyNumberFormat="1" applyFill="1" applyBorder="1"/>
    <xf numFmtId="166" fontId="20" fillId="0" borderId="22" xfId="355" applyNumberFormat="1" applyFill="1" applyBorder="1"/>
    <xf numFmtId="166" fontId="20" fillId="0" borderId="20" xfId="355" applyNumberFormat="1" applyBorder="1"/>
    <xf numFmtId="166" fontId="20" fillId="0" borderId="21" xfId="355" applyNumberFormat="1" applyBorder="1"/>
    <xf numFmtId="166" fontId="20" fillId="0" borderId="25" xfId="355" applyNumberFormat="1" applyFill="1" applyBorder="1"/>
    <xf numFmtId="166" fontId="20" fillId="0" borderId="26" xfId="355" applyNumberFormat="1" applyFill="1" applyBorder="1"/>
    <xf numFmtId="166" fontId="20" fillId="0" borderId="0" xfId="355" applyNumberFormat="1"/>
    <xf numFmtId="166" fontId="20" fillId="0" borderId="20" xfId="355" applyNumberFormat="1" applyFill="1" applyBorder="1"/>
    <xf numFmtId="0" fontId="24" fillId="0" borderId="17" xfId="0" applyFont="1" applyFill="1" applyBorder="1" applyAlignment="1">
      <alignment horizontal="center" vertical="center"/>
    </xf>
    <xf numFmtId="0" fontId="24" fillId="0" borderId="18" xfId="0" applyFont="1" applyFill="1" applyBorder="1" applyAlignment="1">
      <alignment horizontal="center" vertical="center"/>
    </xf>
    <xf numFmtId="37" fontId="20" fillId="0" borderId="14" xfId="355" applyNumberFormat="1" applyFill="1" applyBorder="1"/>
    <xf numFmtId="37" fontId="20" fillId="0" borderId="27" xfId="355" applyNumberFormat="1" applyFill="1" applyBorder="1"/>
    <xf numFmtId="37" fontId="20" fillId="0" borderId="22" xfId="355" applyNumberFormat="1" applyFill="1" applyBorder="1"/>
    <xf numFmtId="166" fontId="20" fillId="0" borderId="21" xfId="355" applyNumberFormat="1" applyFill="1" applyBorder="1"/>
    <xf numFmtId="37" fontId="0" fillId="0" borderId="21" xfId="0" applyNumberFormat="1" applyFill="1" applyBorder="1"/>
    <xf numFmtId="166" fontId="20" fillId="0" borderId="22" xfId="355" applyNumberFormat="1" applyBorder="1"/>
    <xf numFmtId="166" fontId="20" fillId="0" borderId="26" xfId="355" applyNumberFormat="1" applyBorder="1"/>
    <xf numFmtId="0" fontId="20" fillId="0" borderId="0" xfId="486"/>
    <xf numFmtId="0" fontId="20" fillId="0" borderId="22" xfId="486" applyBorder="1"/>
    <xf numFmtId="10" fontId="20" fillId="52" borderId="0" xfId="486" applyNumberFormat="1" applyFill="1"/>
    <xf numFmtId="0" fontId="24" fillId="0" borderId="22" xfId="486" applyFont="1" applyBorder="1"/>
    <xf numFmtId="17" fontId="24" fillId="0" borderId="22" xfId="486" applyNumberFormat="1" applyFont="1" applyBorder="1" applyAlignment="1">
      <alignment horizontal="center"/>
    </xf>
    <xf numFmtId="0" fontId="20" fillId="0" borderId="0" xfId="486" applyAlignment="1">
      <alignment horizontal="center"/>
    </xf>
    <xf numFmtId="0" fontId="20" fillId="53" borderId="0" xfId="486" applyFill="1"/>
    <xf numFmtId="43" fontId="20" fillId="0" borderId="0" xfId="486" applyNumberFormat="1"/>
    <xf numFmtId="0" fontId="24" fillId="0" borderId="22" xfId="486" applyFont="1" applyBorder="1" applyAlignment="1">
      <alignment horizontal="center"/>
    </xf>
    <xf numFmtId="0" fontId="20" fillId="0" borderId="0" xfId="486" applyBorder="1"/>
    <xf numFmtId="0" fontId="20" fillId="0" borderId="0" xfId="486" applyBorder="1" applyAlignment="1">
      <alignment horizontal="center"/>
    </xf>
    <xf numFmtId="166" fontId="20" fillId="0" borderId="0" xfId="486" applyNumberFormat="1" applyBorder="1"/>
    <xf numFmtId="166" fontId="20" fillId="0" borderId="0" xfId="486" applyNumberFormat="1"/>
    <xf numFmtId="43" fontId="20" fillId="0" borderId="22" xfId="486" applyNumberFormat="1" applyBorder="1"/>
    <xf numFmtId="166" fontId="20" fillId="0" borderId="22" xfId="486" applyNumberFormat="1" applyBorder="1"/>
    <xf numFmtId="0" fontId="24" fillId="0" borderId="0" xfId="486" applyFont="1"/>
    <xf numFmtId="166" fontId="24" fillId="0" borderId="0" xfId="486" applyNumberFormat="1" applyFont="1"/>
    <xf numFmtId="43" fontId="20" fillId="0" borderId="0" xfId="486" applyNumberFormat="1" applyBorder="1"/>
    <xf numFmtId="166" fontId="24" fillId="0" borderId="0" xfId="486" applyNumberFormat="1" applyFont="1" applyBorder="1"/>
    <xf numFmtId="0" fontId="24" fillId="0" borderId="0" xfId="486" applyFont="1" applyBorder="1" applyAlignment="1">
      <alignment horizontal="center"/>
    </xf>
    <xf numFmtId="0" fontId="20" fillId="0" borderId="0" xfId="486" applyBorder="1" applyAlignment="1">
      <alignment horizontal="left"/>
    </xf>
    <xf numFmtId="43" fontId="0" fillId="0" borderId="0" xfId="0" applyNumberFormat="1" applyFill="1"/>
    <xf numFmtId="0" fontId="21" fillId="0" borderId="0" xfId="0" applyFont="1" applyFill="1"/>
    <xf numFmtId="43" fontId="30" fillId="0" borderId="0" xfId="355" applyFont="1"/>
    <xf numFmtId="43" fontId="20" fillId="54" borderId="22" xfId="486" applyNumberFormat="1" applyFill="1" applyBorder="1"/>
    <xf numFmtId="164" fontId="32" fillId="0" borderId="0" xfId="0" applyNumberFormat="1" applyFont="1" applyFill="1"/>
    <xf numFmtId="37" fontId="33" fillId="0" borderId="0" xfId="0" applyNumberFormat="1" applyFont="1" applyFill="1"/>
    <xf numFmtId="167" fontId="25" fillId="0" borderId="0" xfId="0" applyNumberFormat="1" applyFont="1" applyFill="1" applyAlignment="1">
      <alignment horizontal="left"/>
    </xf>
    <xf numFmtId="167" fontId="25" fillId="0" borderId="0" xfId="0" applyNumberFormat="1" applyFont="1" applyFill="1"/>
    <xf numFmtId="5" fontId="33" fillId="0" borderId="0" xfId="0" applyNumberFormat="1" applyFont="1" applyFill="1" applyBorder="1"/>
    <xf numFmtId="167" fontId="33" fillId="0" borderId="0" xfId="0" applyNumberFormat="1" applyFont="1" applyFill="1"/>
    <xf numFmtId="37" fontId="21" fillId="0" borderId="0" xfId="355" applyNumberFormat="1" applyFont="1" applyFill="1" applyBorder="1"/>
    <xf numFmtId="167" fontId="33" fillId="0" borderId="0" xfId="0" quotePrefix="1" applyNumberFormat="1" applyFont="1" applyFill="1" applyAlignment="1">
      <alignment horizontal="left"/>
    </xf>
    <xf numFmtId="37" fontId="21" fillId="0" borderId="22" xfId="355" applyNumberFormat="1" applyFont="1" applyFill="1" applyBorder="1"/>
    <xf numFmtId="5" fontId="33" fillId="0" borderId="0" xfId="0" applyNumberFormat="1" applyFont="1" applyFill="1"/>
    <xf numFmtId="0" fontId="33" fillId="0" borderId="0" xfId="0" applyFont="1" applyFill="1"/>
    <xf numFmtId="5" fontId="33" fillId="0" borderId="22" xfId="0" applyNumberFormat="1" applyFont="1" applyFill="1" applyBorder="1"/>
    <xf numFmtId="37" fontId="25" fillId="0" borderId="0" xfId="0" applyNumberFormat="1" applyFont="1" applyFill="1"/>
    <xf numFmtId="166" fontId="33" fillId="0" borderId="0" xfId="355" applyNumberFormat="1" applyFont="1" applyFill="1"/>
    <xf numFmtId="5" fontId="33" fillId="0" borderId="17" xfId="0" applyNumberFormat="1" applyFont="1" applyFill="1" applyBorder="1"/>
    <xf numFmtId="5" fontId="33" fillId="0" borderId="28" xfId="0" applyNumberFormat="1" applyFont="1" applyFill="1" applyBorder="1"/>
    <xf numFmtId="167" fontId="34" fillId="0" borderId="0" xfId="0" applyNumberFormat="1" applyFont="1" applyFill="1"/>
    <xf numFmtId="167" fontId="34" fillId="0" borderId="0" xfId="0" quotePrefix="1" applyNumberFormat="1" applyFont="1" applyFill="1" applyAlignment="1">
      <alignment horizontal="left"/>
    </xf>
    <xf numFmtId="167" fontId="32" fillId="0" borderId="0" xfId="0" applyNumberFormat="1" applyFont="1" applyFill="1"/>
    <xf numFmtId="5" fontId="35" fillId="0" borderId="0" xfId="0" applyNumberFormat="1" applyFont="1" applyFill="1"/>
    <xf numFmtId="37" fontId="33" fillId="0" borderId="0" xfId="0" applyNumberFormat="1" applyFont="1" applyFill="1" applyBorder="1"/>
    <xf numFmtId="165" fontId="33" fillId="0" borderId="0" xfId="0" applyNumberFormat="1" applyFont="1" applyFill="1"/>
    <xf numFmtId="167" fontId="25" fillId="0" borderId="0" xfId="0" applyNumberFormat="1" applyFont="1" applyFill="1" applyAlignment="1">
      <alignment horizontal="center"/>
    </xf>
    <xf numFmtId="5" fontId="36" fillId="0" borderId="0" xfId="0" applyNumberFormat="1" applyFont="1" applyFill="1"/>
    <xf numFmtId="5" fontId="36" fillId="0" borderId="0" xfId="0" applyNumberFormat="1" applyFont="1" applyFill="1" applyAlignment="1"/>
    <xf numFmtId="0" fontId="20" fillId="0" borderId="0" xfId="486" applyFill="1"/>
    <xf numFmtId="0" fontId="24" fillId="0" borderId="0" xfId="489" applyFont="1" applyFill="1" applyAlignment="1">
      <alignment horizontal="centerContinuous" vertical="center"/>
    </xf>
    <xf numFmtId="0" fontId="20" fillId="0" borderId="0" xfId="489" applyFill="1"/>
    <xf numFmtId="0" fontId="24" fillId="0" borderId="0" xfId="489" applyFont="1" applyFill="1" applyAlignment="1">
      <alignment horizontal="centerContinuous"/>
    </xf>
    <xf numFmtId="0" fontId="20" fillId="0" borderId="0" xfId="489" applyFill="1" applyBorder="1"/>
    <xf numFmtId="0" fontId="26" fillId="0" borderId="16" xfId="489" applyFont="1" applyFill="1" applyBorder="1" applyAlignment="1">
      <alignment vertical="center" wrapText="1"/>
    </xf>
    <xf numFmtId="0" fontId="26" fillId="0" borderId="17" xfId="489" applyFont="1" applyFill="1" applyBorder="1" applyAlignment="1">
      <alignment vertical="center" wrapText="1"/>
    </xf>
    <xf numFmtId="0" fontId="26" fillId="0" borderId="25" xfId="489" applyFont="1" applyFill="1" applyBorder="1"/>
    <xf numFmtId="0" fontId="26" fillId="0" borderId="20" xfId="489" applyFont="1" applyFill="1" applyBorder="1"/>
    <xf numFmtId="166" fontId="26" fillId="0" borderId="20" xfId="355" applyNumberFormat="1" applyFont="1" applyFill="1" applyBorder="1"/>
    <xf numFmtId="167" fontId="26" fillId="0" borderId="0" xfId="489" applyNumberFormat="1" applyFont="1" applyFill="1"/>
    <xf numFmtId="168" fontId="26" fillId="0" borderId="0" xfId="357" applyNumberFormat="1" applyFont="1" applyFill="1" applyBorder="1"/>
    <xf numFmtId="168" fontId="26" fillId="0" borderId="20" xfId="357" applyNumberFormat="1" applyFont="1" applyFill="1" applyBorder="1"/>
    <xf numFmtId="168" fontId="26" fillId="0" borderId="21" xfId="357" applyNumberFormat="1" applyFont="1" applyFill="1" applyBorder="1"/>
    <xf numFmtId="167" fontId="26" fillId="0" borderId="0" xfId="489" applyNumberFormat="1" applyFont="1"/>
    <xf numFmtId="168" fontId="26" fillId="0" borderId="27" xfId="357" applyNumberFormat="1" applyFont="1" applyFill="1" applyBorder="1"/>
    <xf numFmtId="0" fontId="26" fillId="0" borderId="25" xfId="489" quotePrefix="1" applyFont="1" applyFill="1" applyBorder="1" applyAlignment="1">
      <alignment horizontal="left"/>
    </xf>
    <xf numFmtId="0" fontId="26" fillId="0" borderId="0" xfId="489" applyFont="1" applyFill="1" applyBorder="1"/>
    <xf numFmtId="0" fontId="20" fillId="0" borderId="25" xfId="489" applyFill="1" applyBorder="1"/>
    <xf numFmtId="0" fontId="20" fillId="0" borderId="20" xfId="489" applyFill="1" applyBorder="1"/>
    <xf numFmtId="5" fontId="20" fillId="0" borderId="20" xfId="489" applyNumberFormat="1" applyFill="1" applyBorder="1"/>
    <xf numFmtId="0" fontId="26" fillId="0" borderId="26" xfId="489" applyFont="1" applyFill="1" applyBorder="1"/>
    <xf numFmtId="0" fontId="26" fillId="0" borderId="21" xfId="489" applyFont="1" applyFill="1" applyBorder="1"/>
    <xf numFmtId="168" fontId="28" fillId="0" borderId="21" xfId="357" applyNumberFormat="1" applyFont="1" applyFill="1" applyBorder="1"/>
    <xf numFmtId="0" fontId="37" fillId="0" borderId="0" xfId="485"/>
    <xf numFmtId="43" fontId="37" fillId="0" borderId="0" xfId="355" applyFont="1"/>
    <xf numFmtId="43" fontId="20" fillId="0" borderId="0" xfId="355" applyFont="1" applyFill="1"/>
    <xf numFmtId="4" fontId="20" fillId="0" borderId="22" xfId="486" applyNumberFormat="1" applyFont="1" applyFill="1" applyBorder="1"/>
    <xf numFmtId="172" fontId="29" fillId="54" borderId="11" xfId="551" applyNumberFormat="1" applyFill="1">
      <alignment horizontal="right" vertical="center"/>
    </xf>
    <xf numFmtId="4" fontId="31" fillId="0" borderId="0" xfId="485" applyNumberFormat="1" applyFont="1" applyAlignment="1">
      <alignment horizontal="right"/>
    </xf>
    <xf numFmtId="4" fontId="37" fillId="0" borderId="0" xfId="485" applyNumberFormat="1"/>
    <xf numFmtId="8" fontId="37" fillId="0" borderId="0" xfId="485" applyNumberFormat="1"/>
    <xf numFmtId="171" fontId="39" fillId="55" borderId="0" xfId="490" applyNumberFormat="1" applyFont="1" applyFill="1" applyBorder="1" applyAlignment="1" applyProtection="1">
      <alignment horizontal="right" vertical="top" wrapText="1"/>
    </xf>
    <xf numFmtId="43" fontId="20" fillId="0" borderId="0" xfId="486" applyNumberFormat="1" applyFill="1"/>
    <xf numFmtId="43" fontId="20" fillId="0" borderId="22" xfId="486" applyNumberFormat="1" applyFill="1" applyBorder="1"/>
    <xf numFmtId="43" fontId="20" fillId="52" borderId="0" xfId="355" applyFont="1" applyFill="1"/>
    <xf numFmtId="4" fontId="0" fillId="52" borderId="0" xfId="0" applyNumberFormat="1" applyFill="1"/>
    <xf numFmtId="4" fontId="20" fillId="0" borderId="22" xfId="486" applyNumberFormat="1" applyFill="1" applyBorder="1"/>
    <xf numFmtId="43" fontId="20" fillId="0" borderId="0" xfId="489" applyNumberFormat="1" applyFill="1"/>
    <xf numFmtId="10" fontId="20" fillId="0" borderId="0" xfId="516" applyNumberFormat="1"/>
    <xf numFmtId="168" fontId="20" fillId="0" borderId="0" xfId="357" applyNumberFormat="1" applyFill="1"/>
    <xf numFmtId="168" fontId="20" fillId="0" borderId="20" xfId="357" applyNumberFormat="1" applyFill="1" applyBorder="1"/>
    <xf numFmtId="168" fontId="20" fillId="0" borderId="0" xfId="357" applyNumberFormat="1" applyFill="1" applyBorder="1"/>
    <xf numFmtId="168" fontId="28" fillId="0" borderId="0" xfId="357" applyNumberFormat="1" applyFont="1" applyBorder="1"/>
    <xf numFmtId="168" fontId="28" fillId="0" borderId="20" xfId="357" applyNumberFormat="1" applyFont="1" applyBorder="1"/>
    <xf numFmtId="164" fontId="26" fillId="0" borderId="25" xfId="0" applyNumberFormat="1" applyFont="1" applyBorder="1"/>
    <xf numFmtId="168" fontId="28" fillId="0" borderId="0" xfId="357" applyNumberFormat="1" applyFont="1" applyFill="1" applyBorder="1"/>
    <xf numFmtId="168" fontId="28" fillId="0" borderId="20" xfId="357" applyNumberFormat="1" applyFont="1" applyFill="1" applyBorder="1"/>
    <xf numFmtId="164" fontId="24" fillId="0" borderId="24" xfId="0" quotePrefix="1" applyNumberFormat="1" applyFont="1" applyFill="1" applyBorder="1" applyAlignment="1">
      <alignment horizontal="left" vertical="center"/>
    </xf>
    <xf numFmtId="4" fontId="0" fillId="0" borderId="0" xfId="0" applyNumberFormat="1" applyFill="1"/>
    <xf numFmtId="17" fontId="24" fillId="0" borderId="0" xfId="486" applyNumberFormat="1" applyFont="1" applyBorder="1" applyAlignment="1">
      <alignment horizontal="center"/>
    </xf>
    <xf numFmtId="43" fontId="20" fillId="0" borderId="0" xfId="486" applyNumberFormat="1" applyFill="1" applyBorder="1"/>
    <xf numFmtId="0" fontId="25" fillId="0" borderId="0" xfId="0" applyFont="1" applyAlignment="1">
      <alignment vertical="center"/>
    </xf>
    <xf numFmtId="43" fontId="33" fillId="0" borderId="0" xfId="0" applyNumberFormat="1" applyFont="1" applyFill="1"/>
    <xf numFmtId="166" fontId="26" fillId="0" borderId="23" xfId="355" applyNumberFormat="1" applyFont="1" applyFill="1" applyBorder="1"/>
    <xf numFmtId="42" fontId="26" fillId="0" borderId="22" xfId="355" applyNumberFormat="1" applyFont="1" applyFill="1" applyBorder="1"/>
    <xf numFmtId="0" fontId="26" fillId="0" borderId="29" xfId="489" applyFont="1" applyFill="1" applyBorder="1"/>
    <xf numFmtId="0" fontId="26" fillId="0" borderId="14" xfId="489" applyFont="1" applyFill="1" applyBorder="1" applyAlignment="1">
      <alignment horizontal="center"/>
    </xf>
    <xf numFmtId="166" fontId="26" fillId="0" borderId="14" xfId="355" applyNumberFormat="1" applyFont="1" applyFill="1" applyBorder="1"/>
    <xf numFmtId="10" fontId="26" fillId="0" borderId="14" xfId="489" applyNumberFormat="1" applyFont="1" applyFill="1" applyBorder="1" applyAlignment="1">
      <alignment horizontal="center"/>
    </xf>
    <xf numFmtId="0" fontId="26" fillId="0" borderId="0" xfId="489" applyFont="1" applyFill="1" applyBorder="1" applyAlignment="1">
      <alignment horizontal="center"/>
    </xf>
    <xf numFmtId="166" fontId="26" fillId="0" borderId="0" xfId="355" quotePrefix="1" applyNumberFormat="1" applyFont="1" applyFill="1" applyBorder="1" applyAlignment="1">
      <alignment horizontal="left"/>
    </xf>
    <xf numFmtId="166" fontId="26" fillId="0" borderId="0" xfId="355" applyNumberFormat="1" applyFont="1" applyFill="1" applyBorder="1"/>
    <xf numFmtId="10" fontId="26" fillId="0" borderId="20" xfId="355" applyNumberFormat="1" applyFont="1" applyFill="1" applyBorder="1"/>
    <xf numFmtId="0" fontId="26" fillId="0" borderId="22" xfId="489" applyFont="1" applyFill="1" applyBorder="1" applyAlignment="1">
      <alignment horizontal="center"/>
    </xf>
    <xf numFmtId="166" fontId="26" fillId="0" borderId="22" xfId="355" quotePrefix="1" applyNumberFormat="1" applyFont="1" applyFill="1" applyBorder="1" applyAlignment="1">
      <alignment horizontal="left"/>
    </xf>
    <xf numFmtId="166" fontId="26" fillId="0" borderId="22" xfId="355" applyNumberFormat="1" applyFont="1" applyFill="1" applyBorder="1"/>
    <xf numFmtId="10" fontId="26" fillId="0" borderId="21" xfId="355" applyNumberFormat="1" applyFont="1" applyFill="1" applyBorder="1"/>
    <xf numFmtId="166" fontId="26" fillId="0" borderId="27" xfId="355" applyNumberFormat="1" applyFont="1" applyFill="1" applyBorder="1"/>
    <xf numFmtId="166" fontId="21" fillId="0" borderId="0" xfId="0" applyNumberFormat="1" applyFont="1" applyFill="1" applyAlignment="1">
      <alignment horizontal="left"/>
    </xf>
    <xf numFmtId="166" fontId="21" fillId="0" borderId="0" xfId="0" applyNumberFormat="1" applyFont="1" applyFill="1"/>
    <xf numFmtId="5" fontId="33" fillId="0" borderId="14" xfId="0" applyNumberFormat="1" applyFont="1" applyFill="1" applyBorder="1"/>
    <xf numFmtId="5" fontId="0" fillId="0" borderId="0" xfId="0" applyNumberFormat="1" applyFill="1"/>
    <xf numFmtId="167" fontId="30" fillId="0" borderId="22" xfId="0" applyNumberFormat="1" applyFont="1" applyFill="1" applyBorder="1"/>
    <xf numFmtId="0" fontId="46" fillId="0" borderId="22" xfId="0" applyFont="1" applyFill="1" applyBorder="1" applyAlignment="1">
      <alignment horizontal="center"/>
    </xf>
    <xf numFmtId="168" fontId="26" fillId="0" borderId="19" xfId="357" applyNumberFormat="1" applyFont="1" applyFill="1" applyBorder="1"/>
    <xf numFmtId="37" fontId="26" fillId="0" borderId="19" xfId="357" applyNumberFormat="1" applyFont="1" applyFill="1" applyBorder="1"/>
    <xf numFmtId="37" fontId="26" fillId="0" borderId="24" xfId="357" applyNumberFormat="1" applyFont="1" applyFill="1" applyBorder="1"/>
    <xf numFmtId="166" fontId="26" fillId="0" borderId="19" xfId="355" applyNumberFormat="1" applyFont="1" applyFill="1" applyBorder="1"/>
    <xf numFmtId="166" fontId="26" fillId="0" borderId="24" xfId="355" applyNumberFormat="1" applyFont="1" applyFill="1" applyBorder="1"/>
    <xf numFmtId="168" fontId="26" fillId="0" borderId="24" xfId="357" applyNumberFormat="1" applyFont="1" applyFill="1" applyBorder="1"/>
    <xf numFmtId="0" fontId="20" fillId="0" borderId="19" xfId="489" applyFill="1" applyBorder="1"/>
    <xf numFmtId="168" fontId="28" fillId="0" borderId="24" xfId="357" applyNumberFormat="1" applyFont="1" applyFill="1" applyBorder="1"/>
    <xf numFmtId="166" fontId="26" fillId="0" borderId="23" xfId="355" applyNumberFormat="1" applyFont="1" applyFill="1" applyBorder="1" applyAlignment="1">
      <alignment horizontal="center"/>
    </xf>
    <xf numFmtId="0" fontId="26" fillId="0" borderId="19" xfId="357" applyNumberFormat="1" applyFont="1" applyFill="1" applyBorder="1" applyAlignment="1">
      <alignment horizontal="center"/>
    </xf>
    <xf numFmtId="0" fontId="26" fillId="0" borderId="19" xfId="355" applyNumberFormat="1" applyFont="1" applyFill="1" applyBorder="1" applyAlignment="1">
      <alignment horizontal="center"/>
    </xf>
    <xf numFmtId="0" fontId="26" fillId="0" borderId="24" xfId="355" applyNumberFormat="1" applyFont="1" applyFill="1" applyBorder="1" applyAlignment="1">
      <alignment horizontal="center"/>
    </xf>
    <xf numFmtId="0" fontId="26" fillId="0" borderId="24" xfId="357" applyNumberFormat="1" applyFont="1" applyFill="1" applyBorder="1" applyAlignment="1">
      <alignment horizontal="center"/>
    </xf>
    <xf numFmtId="0" fontId="26" fillId="0" borderId="24" xfId="489" applyFont="1" applyFill="1" applyBorder="1" applyAlignment="1">
      <alignment horizontal="center"/>
    </xf>
    <xf numFmtId="10" fontId="26" fillId="0" borderId="23" xfId="489" applyNumberFormat="1" applyFont="1" applyFill="1" applyBorder="1"/>
    <xf numFmtId="10" fontId="26" fillId="0" borderId="19" xfId="487" applyNumberFormat="1" applyFont="1" applyFill="1" applyBorder="1" applyAlignment="1">
      <alignment horizontal="right" wrapText="1"/>
    </xf>
    <xf numFmtId="10" fontId="26" fillId="0" borderId="24" xfId="487" applyNumberFormat="1" applyFont="1" applyFill="1" applyBorder="1" applyAlignment="1">
      <alignment horizontal="right" wrapText="1"/>
    </xf>
    <xf numFmtId="168" fontId="26" fillId="0" borderId="19" xfId="489" applyNumberFormat="1" applyFont="1" applyFill="1" applyBorder="1"/>
    <xf numFmtId="10" fontId="26" fillId="0" borderId="19" xfId="489" applyNumberFormat="1" applyFont="1" applyFill="1" applyBorder="1"/>
    <xf numFmtId="10" fontId="26" fillId="0" borderId="24" xfId="516" applyNumberFormat="1" applyFont="1" applyFill="1" applyBorder="1"/>
    <xf numFmtId="168" fontId="28" fillId="0" borderId="24" xfId="489" applyNumberFormat="1" applyFont="1" applyFill="1" applyBorder="1"/>
    <xf numFmtId="10" fontId="28" fillId="0" borderId="24" xfId="489" applyNumberFormat="1" applyFont="1" applyFill="1" applyBorder="1"/>
    <xf numFmtId="166" fontId="26" fillId="0" borderId="6" xfId="355" applyNumberFormat="1" applyFont="1" applyFill="1" applyBorder="1" applyAlignment="1">
      <alignment horizontal="center" vertical="center" wrapText="1"/>
    </xf>
    <xf numFmtId="166" fontId="26" fillId="0" borderId="6" xfId="355" quotePrefix="1" applyNumberFormat="1" applyFont="1" applyFill="1" applyBorder="1" applyAlignment="1">
      <alignment horizontal="center" vertical="center" wrapText="1"/>
    </xf>
    <xf numFmtId="10" fontId="26" fillId="0" borderId="6" xfId="489" quotePrefix="1" applyNumberFormat="1" applyFont="1" applyFill="1" applyBorder="1" applyAlignment="1">
      <alignment horizontal="center" vertical="center" wrapText="1"/>
    </xf>
    <xf numFmtId="166" fontId="30" fillId="0" borderId="0" xfId="355" applyNumberFormat="1" applyFont="1" applyAlignment="1">
      <alignment horizontal="right"/>
    </xf>
    <xf numFmtId="166" fontId="30" fillId="0" borderId="14" xfId="355" applyNumberFormat="1" applyFont="1" applyFill="1" applyBorder="1" applyAlignment="1">
      <alignment horizontal="right"/>
    </xf>
    <xf numFmtId="166" fontId="46" fillId="0" borderId="14" xfId="355" applyNumberFormat="1" applyFont="1" applyFill="1" applyBorder="1" applyAlignment="1">
      <alignment horizontal="right"/>
    </xf>
    <xf numFmtId="166" fontId="30" fillId="0" borderId="0" xfId="355" applyNumberFormat="1" applyFont="1"/>
    <xf numFmtId="166" fontId="30" fillId="0" borderId="22" xfId="355" applyNumberFormat="1" applyFont="1" applyBorder="1" applyAlignment="1">
      <alignment horizontal="right"/>
    </xf>
    <xf numFmtId="166" fontId="46" fillId="0" borderId="30" xfId="355" applyNumberFormat="1" applyFont="1" applyFill="1" applyBorder="1" applyAlignment="1">
      <alignment horizontal="right"/>
    </xf>
    <xf numFmtId="166" fontId="21" fillId="0" borderId="0" xfId="355" applyNumberFormat="1" applyFont="1" applyFill="1"/>
    <xf numFmtId="43" fontId="46" fillId="0" borderId="22" xfId="355" applyFont="1" applyFill="1" applyBorder="1" applyAlignment="1">
      <alignment horizontal="center"/>
    </xf>
    <xf numFmtId="166" fontId="46" fillId="0" borderId="22" xfId="355" applyNumberFormat="1" applyFont="1" applyFill="1" applyBorder="1" applyAlignment="1">
      <alignment horizontal="center"/>
    </xf>
    <xf numFmtId="166" fontId="30" fillId="0" borderId="0" xfId="355" applyNumberFormat="1" applyFont="1" applyAlignment="1">
      <alignment horizontal="center" wrapText="1"/>
    </xf>
    <xf numFmtId="166" fontId="30" fillId="0" borderId="0" xfId="355" applyNumberFormat="1" applyFont="1" applyFill="1" applyAlignment="1">
      <alignment wrapText="1"/>
    </xf>
    <xf numFmtId="173" fontId="46" fillId="0" borderId="0" xfId="491" applyNumberFormat="1" applyFont="1" applyAlignment="1">
      <alignment horizontal="left"/>
    </xf>
    <xf numFmtId="166" fontId="21" fillId="0" borderId="0" xfId="355" applyNumberFormat="1" applyFont="1" applyAlignment="1">
      <alignment horizontal="right"/>
    </xf>
    <xf numFmtId="173" fontId="67" fillId="0" borderId="0" xfId="491" applyNumberFormat="1" applyFont="1" applyAlignment="1">
      <alignment horizontal="left"/>
    </xf>
    <xf numFmtId="173" fontId="30" fillId="0" borderId="0" xfId="488" applyNumberFormat="1" applyFont="1" applyAlignment="1">
      <alignment horizontal="left"/>
    </xf>
    <xf numFmtId="173" fontId="30" fillId="0" borderId="22" xfId="488" applyNumberFormat="1" applyFont="1" applyBorder="1" applyAlignment="1">
      <alignment horizontal="left"/>
    </xf>
    <xf numFmtId="166" fontId="46" fillId="0" borderId="28" xfId="355" applyNumberFormat="1" applyFont="1" applyFill="1" applyBorder="1" applyAlignment="1">
      <alignment horizontal="right"/>
    </xf>
    <xf numFmtId="173" fontId="46" fillId="0" borderId="0" xfId="488" applyNumberFormat="1" applyFont="1" applyAlignment="1">
      <alignment horizontal="left"/>
    </xf>
    <xf numFmtId="166" fontId="30" fillId="0" borderId="28" xfId="355" applyNumberFormat="1" applyFont="1" applyBorder="1" applyAlignment="1">
      <alignment horizontal="right"/>
    </xf>
    <xf numFmtId="173" fontId="30" fillId="0" borderId="0" xfId="0" applyNumberFormat="1" applyFont="1" applyAlignment="1">
      <alignment horizontal="left"/>
    </xf>
    <xf numFmtId="0" fontId="21" fillId="0" borderId="0" xfId="0" applyFont="1"/>
    <xf numFmtId="166" fontId="46" fillId="0" borderId="0" xfId="355" applyNumberFormat="1" applyFont="1" applyAlignment="1">
      <alignment horizontal="left"/>
    </xf>
    <xf numFmtId="166" fontId="67" fillId="0" borderId="0" xfId="355" applyNumberFormat="1" applyFont="1" applyAlignment="1">
      <alignment horizontal="left"/>
    </xf>
    <xf numFmtId="166" fontId="30" fillId="0" borderId="0" xfId="355" applyNumberFormat="1" applyFont="1" applyAlignment="1">
      <alignment horizontal="left"/>
    </xf>
    <xf numFmtId="166" fontId="30" fillId="0" borderId="22" xfId="355" applyNumberFormat="1" applyFont="1" applyBorder="1" applyAlignment="1">
      <alignment horizontal="left"/>
    </xf>
    <xf numFmtId="166" fontId="46" fillId="0" borderId="28" xfId="355" applyNumberFormat="1" applyFont="1" applyBorder="1" applyAlignment="1">
      <alignment horizontal="left"/>
    </xf>
    <xf numFmtId="166" fontId="30" fillId="0" borderId="17" xfId="355" applyNumberFormat="1" applyFont="1" applyBorder="1" applyAlignment="1">
      <alignment horizontal="left"/>
    </xf>
    <xf numFmtId="166" fontId="30" fillId="0" borderId="28" xfId="355" applyNumberFormat="1" applyFont="1" applyBorder="1" applyAlignment="1">
      <alignment horizontal="left"/>
    </xf>
    <xf numFmtId="166" fontId="30" fillId="0" borderId="0" xfId="355" applyNumberFormat="1" applyFont="1" applyBorder="1" applyAlignment="1">
      <alignment horizontal="left"/>
    </xf>
    <xf numFmtId="166" fontId="46" fillId="0" borderId="28" xfId="355" applyNumberFormat="1" applyFont="1" applyFill="1" applyBorder="1" applyAlignment="1">
      <alignment horizontal="left"/>
    </xf>
    <xf numFmtId="166" fontId="30" fillId="0" borderId="28" xfId="355" applyNumberFormat="1" applyFont="1" applyFill="1" applyBorder="1" applyAlignment="1">
      <alignment horizontal="right"/>
    </xf>
    <xf numFmtId="166" fontId="46" fillId="0" borderId="0" xfId="355" applyNumberFormat="1" applyFont="1" applyFill="1" applyBorder="1" applyAlignment="1">
      <alignment horizontal="right"/>
    </xf>
    <xf numFmtId="173" fontId="85" fillId="0" borderId="0" xfId="0" applyNumberFormat="1" applyFont="1" applyAlignment="1">
      <alignment horizontal="right"/>
    </xf>
    <xf numFmtId="166" fontId="30" fillId="0" borderId="0" xfId="355" applyNumberFormat="1" applyFont="1" applyBorder="1" applyAlignment="1">
      <alignment horizontal="right"/>
    </xf>
    <xf numFmtId="173" fontId="85" fillId="0" borderId="0" xfId="856" applyNumberFormat="1" applyFont="1" applyAlignment="1">
      <alignment horizontal="right"/>
    </xf>
    <xf numFmtId="173" fontId="85" fillId="0" borderId="14" xfId="856" applyNumberFormat="1" applyFont="1" applyBorder="1" applyAlignment="1">
      <alignment horizontal="right"/>
    </xf>
    <xf numFmtId="173" fontId="85" fillId="0" borderId="22" xfId="856" applyNumberFormat="1" applyFont="1" applyBorder="1" applyAlignment="1">
      <alignment horizontal="right"/>
    </xf>
    <xf numFmtId="173" fontId="86" fillId="0" borderId="14" xfId="0" applyNumberFormat="1" applyFont="1" applyFill="1" applyBorder="1" applyAlignment="1">
      <alignment horizontal="right"/>
    </xf>
    <xf numFmtId="173" fontId="87" fillId="0" borderId="14" xfId="0" applyNumberFormat="1" applyFont="1" applyFill="1" applyBorder="1" applyAlignment="1">
      <alignment horizontal="right"/>
    </xf>
    <xf numFmtId="173" fontId="85" fillId="0" borderId="22" xfId="0" applyNumberFormat="1" applyFont="1" applyBorder="1" applyAlignment="1">
      <alignment horizontal="right"/>
    </xf>
    <xf numFmtId="173" fontId="87" fillId="0" borderId="30" xfId="0" applyNumberFormat="1" applyFont="1" applyFill="1" applyBorder="1" applyAlignment="1">
      <alignment horizontal="right"/>
    </xf>
    <xf numFmtId="173" fontId="85" fillId="0" borderId="31" xfId="0" applyNumberFormat="1" applyFont="1" applyBorder="1" applyAlignment="1">
      <alignment horizontal="right"/>
    </xf>
    <xf numFmtId="166" fontId="46" fillId="0" borderId="28" xfId="355" applyNumberFormat="1" applyFont="1" applyBorder="1" applyAlignment="1">
      <alignment horizontal="right"/>
    </xf>
    <xf numFmtId="43" fontId="26" fillId="0" borderId="19" xfId="355" applyFont="1" applyFill="1" applyBorder="1"/>
    <xf numFmtId="166" fontId="30" fillId="0" borderId="17" xfId="355" applyNumberFormat="1" applyFont="1" applyBorder="1" applyAlignment="1">
      <alignment horizontal="right"/>
    </xf>
    <xf numFmtId="0" fontId="23" fillId="0" borderId="0" xfId="0" applyFont="1" applyFill="1" applyAlignment="1">
      <alignment horizontal="centerContinuous"/>
    </xf>
    <xf numFmtId="0" fontId="0" fillId="0" borderId="0" xfId="0"/>
    <xf numFmtId="10" fontId="20" fillId="0" borderId="29" xfId="516" applyNumberFormat="1" applyFont="1" applyFill="1" applyBorder="1"/>
    <xf numFmtId="10" fontId="20" fillId="0" borderId="21" xfId="516" applyNumberFormat="1" applyFont="1" applyFill="1" applyBorder="1"/>
    <xf numFmtId="10" fontId="20" fillId="0" borderId="26" xfId="516" applyNumberFormat="1" applyFont="1" applyFill="1" applyBorder="1"/>
    <xf numFmtId="10" fontId="20" fillId="0" borderId="25" xfId="516" applyNumberFormat="1" applyFont="1" applyFill="1" applyBorder="1"/>
    <xf numFmtId="10" fontId="20" fillId="0" borderId="27" xfId="516" applyNumberFormat="1" applyFont="1" applyFill="1" applyBorder="1"/>
    <xf numFmtId="10" fontId="20" fillId="0" borderId="20" xfId="516" applyNumberFormat="1" applyFont="1" applyFill="1" applyBorder="1"/>
    <xf numFmtId="0" fontId="24" fillId="0" borderId="0" xfId="0" applyFont="1" applyAlignment="1">
      <alignment horizontal="center"/>
    </xf>
    <xf numFmtId="0" fontId="25" fillId="0" borderId="0" xfId="0" applyFont="1" applyAlignment="1">
      <alignment horizontal="center" vertical="center"/>
    </xf>
    <xf numFmtId="0" fontId="24" fillId="0" borderId="0" xfId="489" applyFont="1" applyFill="1" applyAlignment="1">
      <alignment horizontal="center" vertical="center"/>
    </xf>
    <xf numFmtId="0" fontId="24" fillId="0" borderId="0" xfId="489" applyFont="1" applyFill="1" applyAlignment="1">
      <alignment horizontal="center"/>
    </xf>
    <xf numFmtId="0" fontId="25" fillId="0" borderId="22" xfId="0" applyFont="1" applyBorder="1" applyAlignment="1">
      <alignment horizontal="center" vertical="center"/>
    </xf>
  </cellXfs>
  <cellStyles count="1920">
    <cellStyle name="20% - Accent1" xfId="1" builtinId="30" customBuiltin="1"/>
    <cellStyle name="20% - Accent1 10" xfId="2"/>
    <cellStyle name="20% - Accent1 10 2" xfId="1074"/>
    <cellStyle name="20% - Accent1 11" xfId="3"/>
    <cellStyle name="20% - Accent1 11 2" xfId="1075"/>
    <cellStyle name="20% - Accent1 12" xfId="4"/>
    <cellStyle name="20% - Accent1 12 2" xfId="1076"/>
    <cellStyle name="20% - Accent1 13" xfId="612"/>
    <cellStyle name="20% - Accent1 13 2" xfId="1274"/>
    <cellStyle name="20% - Accent1 14" xfId="645"/>
    <cellStyle name="20% - Accent1 14 2" xfId="1291"/>
    <cellStyle name="20% - Accent1 15" xfId="698"/>
    <cellStyle name="20% - Accent1 15 2" xfId="1311"/>
    <cellStyle name="20% - Accent1 16" xfId="798"/>
    <cellStyle name="20% - Accent1 16 2" xfId="1337"/>
    <cellStyle name="20% - Accent1 17" xfId="864"/>
    <cellStyle name="20% - Accent1 17 2" xfId="1355"/>
    <cellStyle name="20% - Accent1 18" xfId="917"/>
    <cellStyle name="20% - Accent1 18 2" xfId="1373"/>
    <cellStyle name="20% - Accent1 19" xfId="967"/>
    <cellStyle name="20% - Accent1 19 2" xfId="1390"/>
    <cellStyle name="20% - Accent1 2" xfId="5"/>
    <cellStyle name="20% - Accent1 2 2" xfId="1077"/>
    <cellStyle name="20% - Accent1 2 3" xfId="1588"/>
    <cellStyle name="20% - Accent1 2 4" xfId="1645"/>
    <cellStyle name="20% - Accent1 2 5" xfId="1788"/>
    <cellStyle name="20% - Accent1 2 6" xfId="1846"/>
    <cellStyle name="20% - Accent1 20" xfId="1007"/>
    <cellStyle name="20% - Accent1 20 2" xfId="1408"/>
    <cellStyle name="20% - Accent1 21" xfId="1049"/>
    <cellStyle name="20% - Accent1 22" xfId="1073"/>
    <cellStyle name="20% - Accent1 23" xfId="1428"/>
    <cellStyle name="20% - Accent1 24" xfId="1473"/>
    <cellStyle name="20% - Accent1 25" xfId="1565"/>
    <cellStyle name="20% - Accent1 26" xfId="1670"/>
    <cellStyle name="20% - Accent1 27" xfId="1728"/>
    <cellStyle name="20% - Accent1 28" xfId="1769"/>
    <cellStyle name="20% - Accent1 29" xfId="1818"/>
    <cellStyle name="20% - Accent1 3" xfId="6"/>
    <cellStyle name="20% - Accent1 3 2" xfId="1078"/>
    <cellStyle name="20% - Accent1 30" xfId="1848"/>
    <cellStyle name="20% - Accent1 4" xfId="7"/>
    <cellStyle name="20% - Accent1 4 2" xfId="1079"/>
    <cellStyle name="20% - Accent1 5" xfId="8"/>
    <cellStyle name="20% - Accent1 5 2" xfId="1080"/>
    <cellStyle name="20% - Accent1 6" xfId="9"/>
    <cellStyle name="20% - Accent1 6 2" xfId="1081"/>
    <cellStyle name="20% - Accent1 7" xfId="10"/>
    <cellStyle name="20% - Accent1 7 2" xfId="1082"/>
    <cellStyle name="20% - Accent1 8" xfId="11"/>
    <cellStyle name="20% - Accent1 8 2" xfId="1083"/>
    <cellStyle name="20% - Accent1 9" xfId="12"/>
    <cellStyle name="20% - Accent1 9 2" xfId="1084"/>
    <cellStyle name="20% - Accent2" xfId="13" builtinId="34" customBuiltin="1"/>
    <cellStyle name="20% - Accent2 10" xfId="14"/>
    <cellStyle name="20% - Accent2 10 2" xfId="1086"/>
    <cellStyle name="20% - Accent2 11" xfId="15"/>
    <cellStyle name="20% - Accent2 11 2" xfId="1087"/>
    <cellStyle name="20% - Accent2 12" xfId="16"/>
    <cellStyle name="20% - Accent2 12 2" xfId="1088"/>
    <cellStyle name="20% - Accent2 13" xfId="615"/>
    <cellStyle name="20% - Accent2 13 2" xfId="1276"/>
    <cellStyle name="20% - Accent2 14" xfId="648"/>
    <cellStyle name="20% - Accent2 14 2" xfId="1293"/>
    <cellStyle name="20% - Accent2 15" xfId="702"/>
    <cellStyle name="20% - Accent2 15 2" xfId="1313"/>
    <cellStyle name="20% - Accent2 16" xfId="802"/>
    <cellStyle name="20% - Accent2 16 2" xfId="1339"/>
    <cellStyle name="20% - Accent2 17" xfId="868"/>
    <cellStyle name="20% - Accent2 17 2" xfId="1357"/>
    <cellStyle name="20% - Accent2 18" xfId="921"/>
    <cellStyle name="20% - Accent2 18 2" xfId="1375"/>
    <cellStyle name="20% - Accent2 19" xfId="970"/>
    <cellStyle name="20% - Accent2 19 2" xfId="1392"/>
    <cellStyle name="20% - Accent2 2" xfId="17"/>
    <cellStyle name="20% - Accent2 2 2" xfId="1089"/>
    <cellStyle name="20% - Accent2 2 3" xfId="1589"/>
    <cellStyle name="20% - Accent2 2 4" xfId="1646"/>
    <cellStyle name="20% - Accent2 2 5" xfId="1763"/>
    <cellStyle name="20% - Accent2 2 6" xfId="1844"/>
    <cellStyle name="20% - Accent2 20" xfId="1011"/>
    <cellStyle name="20% - Accent2 20 2" xfId="1410"/>
    <cellStyle name="20% - Accent2 21" xfId="1052"/>
    <cellStyle name="20% - Accent2 22" xfId="1085"/>
    <cellStyle name="20% - Accent2 23" xfId="1431"/>
    <cellStyle name="20% - Accent2 24" xfId="1477"/>
    <cellStyle name="20% - Accent2 25" xfId="1568"/>
    <cellStyle name="20% - Accent2 26" xfId="1674"/>
    <cellStyle name="20% - Accent2 27" xfId="1731"/>
    <cellStyle name="20% - Accent2 28" xfId="1772"/>
    <cellStyle name="20% - Accent2 29" xfId="1821"/>
    <cellStyle name="20% - Accent2 3" xfId="18"/>
    <cellStyle name="20% - Accent2 3 2" xfId="1090"/>
    <cellStyle name="20% - Accent2 30" xfId="1851"/>
    <cellStyle name="20% - Accent2 4" xfId="19"/>
    <cellStyle name="20% - Accent2 4 2" xfId="1091"/>
    <cellStyle name="20% - Accent2 5" xfId="20"/>
    <cellStyle name="20% - Accent2 5 2" xfId="1092"/>
    <cellStyle name="20% - Accent2 6" xfId="21"/>
    <cellStyle name="20% - Accent2 6 2" xfId="1093"/>
    <cellStyle name="20% - Accent2 7" xfId="22"/>
    <cellStyle name="20% - Accent2 7 2" xfId="1094"/>
    <cellStyle name="20% - Accent2 8" xfId="23"/>
    <cellStyle name="20% - Accent2 8 2" xfId="1095"/>
    <cellStyle name="20% - Accent2 9" xfId="24"/>
    <cellStyle name="20% - Accent2 9 2" xfId="1096"/>
    <cellStyle name="20% - Accent3" xfId="25" builtinId="38" customBuiltin="1"/>
    <cellStyle name="20% - Accent3 10" xfId="26"/>
    <cellStyle name="20% - Accent3 10 2" xfId="1098"/>
    <cellStyle name="20% - Accent3 11" xfId="27"/>
    <cellStyle name="20% - Accent3 11 2" xfId="1099"/>
    <cellStyle name="20% - Accent3 12" xfId="28"/>
    <cellStyle name="20% - Accent3 12 2" xfId="1100"/>
    <cellStyle name="20% - Accent3 13" xfId="619"/>
    <cellStyle name="20% - Accent3 13 2" xfId="1278"/>
    <cellStyle name="20% - Accent3 14" xfId="652"/>
    <cellStyle name="20% - Accent3 14 2" xfId="1295"/>
    <cellStyle name="20% - Accent3 15" xfId="706"/>
    <cellStyle name="20% - Accent3 15 2" xfId="1315"/>
    <cellStyle name="20% - Accent3 16" xfId="806"/>
    <cellStyle name="20% - Accent3 16 2" xfId="1341"/>
    <cellStyle name="20% - Accent3 17" xfId="871"/>
    <cellStyle name="20% - Accent3 17 2" xfId="1359"/>
    <cellStyle name="20% - Accent3 18" xfId="924"/>
    <cellStyle name="20% - Accent3 18 2" xfId="1377"/>
    <cellStyle name="20% - Accent3 19" xfId="974"/>
    <cellStyle name="20% - Accent3 19 2" xfId="1394"/>
    <cellStyle name="20% - Accent3 2" xfId="29"/>
    <cellStyle name="20% - Accent3 2 2" xfId="1101"/>
    <cellStyle name="20% - Accent3 2 3" xfId="1590"/>
    <cellStyle name="20% - Accent3 2 4" xfId="1647"/>
    <cellStyle name="20% - Accent3 2 5" xfId="1761"/>
    <cellStyle name="20% - Accent3 2 6" xfId="1867"/>
    <cellStyle name="20% - Accent3 20" xfId="1015"/>
    <cellStyle name="20% - Accent3 20 2" xfId="1412"/>
    <cellStyle name="20% - Accent3 21" xfId="1055"/>
    <cellStyle name="20% - Accent3 22" xfId="1097"/>
    <cellStyle name="20% - Accent3 23" xfId="1434"/>
    <cellStyle name="20% - Accent3 24" xfId="1481"/>
    <cellStyle name="20% - Accent3 25" xfId="1571"/>
    <cellStyle name="20% - Accent3 26" xfId="1678"/>
    <cellStyle name="20% - Accent3 27" xfId="1734"/>
    <cellStyle name="20% - Accent3 28" xfId="1775"/>
    <cellStyle name="20% - Accent3 29" xfId="1824"/>
    <cellStyle name="20% - Accent3 3" xfId="30"/>
    <cellStyle name="20% - Accent3 3 2" xfId="1102"/>
    <cellStyle name="20% - Accent3 30" xfId="1855"/>
    <cellStyle name="20% - Accent3 4" xfId="31"/>
    <cellStyle name="20% - Accent3 4 2" xfId="1103"/>
    <cellStyle name="20% - Accent3 5" xfId="32"/>
    <cellStyle name="20% - Accent3 5 2" xfId="1104"/>
    <cellStyle name="20% - Accent3 6" xfId="33"/>
    <cellStyle name="20% - Accent3 6 2" xfId="1105"/>
    <cellStyle name="20% - Accent3 7" xfId="34"/>
    <cellStyle name="20% - Accent3 7 2" xfId="1106"/>
    <cellStyle name="20% - Accent3 8" xfId="35"/>
    <cellStyle name="20% - Accent3 8 2" xfId="1107"/>
    <cellStyle name="20% - Accent3 9" xfId="36"/>
    <cellStyle name="20% - Accent3 9 2" xfId="1108"/>
    <cellStyle name="20% - Accent4" xfId="37" builtinId="42" customBuiltin="1"/>
    <cellStyle name="20% - Accent4 10" xfId="38"/>
    <cellStyle name="20% - Accent4 10 2" xfId="1110"/>
    <cellStyle name="20% - Accent4 11" xfId="39"/>
    <cellStyle name="20% - Accent4 11 2" xfId="1111"/>
    <cellStyle name="20% - Accent4 12" xfId="40"/>
    <cellStyle name="20% - Accent4 12 2" xfId="1112"/>
    <cellStyle name="20% - Accent4 13" xfId="622"/>
    <cellStyle name="20% - Accent4 13 2" xfId="1280"/>
    <cellStyle name="20% - Accent4 14" xfId="655"/>
    <cellStyle name="20% - Accent4 14 2" xfId="1297"/>
    <cellStyle name="20% - Accent4 15" xfId="710"/>
    <cellStyle name="20% - Accent4 15 2" xfId="1317"/>
    <cellStyle name="20% - Accent4 16" xfId="810"/>
    <cellStyle name="20% - Accent4 16 2" xfId="1343"/>
    <cellStyle name="20% - Accent4 17" xfId="875"/>
    <cellStyle name="20% - Accent4 17 2" xfId="1361"/>
    <cellStyle name="20% - Accent4 18" xfId="928"/>
    <cellStyle name="20% - Accent4 18 2" xfId="1380"/>
    <cellStyle name="20% - Accent4 19" xfId="977"/>
    <cellStyle name="20% - Accent4 19 2" xfId="1396"/>
    <cellStyle name="20% - Accent4 2" xfId="41"/>
    <cellStyle name="20% - Accent4 2 2" xfId="1113"/>
    <cellStyle name="20% - Accent4 2 3" xfId="1591"/>
    <cellStyle name="20% - Accent4 2 4" xfId="1648"/>
    <cellStyle name="20% - Accent4 2 5" xfId="1759"/>
    <cellStyle name="20% - Accent4 2 6" xfId="1860"/>
    <cellStyle name="20% - Accent4 20" xfId="1018"/>
    <cellStyle name="20% - Accent4 20 2" xfId="1414"/>
    <cellStyle name="20% - Accent4 21" xfId="1058"/>
    <cellStyle name="20% - Accent4 22" xfId="1109"/>
    <cellStyle name="20% - Accent4 23" xfId="1438"/>
    <cellStyle name="20% - Accent4 24" xfId="1485"/>
    <cellStyle name="20% - Accent4 25" xfId="1575"/>
    <cellStyle name="20% - Accent4 26" xfId="1682"/>
    <cellStyle name="20% - Accent4 27" xfId="1738"/>
    <cellStyle name="20% - Accent4 28" xfId="1779"/>
    <cellStyle name="20% - Accent4 29" xfId="1828"/>
    <cellStyle name="20% - Accent4 3" xfId="42"/>
    <cellStyle name="20% - Accent4 3 2" xfId="1114"/>
    <cellStyle name="20% - Accent4 30" xfId="1858"/>
    <cellStyle name="20% - Accent4 4" xfId="43"/>
    <cellStyle name="20% - Accent4 4 2" xfId="1115"/>
    <cellStyle name="20% - Accent4 5" xfId="44"/>
    <cellStyle name="20% - Accent4 5 2" xfId="1116"/>
    <cellStyle name="20% - Accent4 6" xfId="45"/>
    <cellStyle name="20% - Accent4 6 2" xfId="1117"/>
    <cellStyle name="20% - Accent4 7" xfId="46"/>
    <cellStyle name="20% - Accent4 7 2" xfId="1118"/>
    <cellStyle name="20% - Accent4 8" xfId="47"/>
    <cellStyle name="20% - Accent4 8 2" xfId="1119"/>
    <cellStyle name="20% - Accent4 9" xfId="48"/>
    <cellStyle name="20% - Accent4 9 2" xfId="1120"/>
    <cellStyle name="20% - Accent5" xfId="49" builtinId="46" customBuiltin="1"/>
    <cellStyle name="20% - Accent5 10" xfId="50"/>
    <cellStyle name="20% - Accent5 10 2" xfId="1122"/>
    <cellStyle name="20% - Accent5 11" xfId="51"/>
    <cellStyle name="20% - Accent5 11 2" xfId="1123"/>
    <cellStyle name="20% - Accent5 12" xfId="52"/>
    <cellStyle name="20% - Accent5 12 2" xfId="1124"/>
    <cellStyle name="20% - Accent5 13" xfId="625"/>
    <cellStyle name="20% - Accent5 13 2" xfId="1282"/>
    <cellStyle name="20% - Accent5 14" xfId="658"/>
    <cellStyle name="20% - Accent5 14 2" xfId="1299"/>
    <cellStyle name="20% - Accent5 15" xfId="714"/>
    <cellStyle name="20% - Accent5 15 2" xfId="1320"/>
    <cellStyle name="20% - Accent5 16" xfId="813"/>
    <cellStyle name="20% - Accent5 16 2" xfId="1345"/>
    <cellStyle name="20% - Accent5 17" xfId="878"/>
    <cellStyle name="20% - Accent5 17 2" xfId="1363"/>
    <cellStyle name="20% - Accent5 18" xfId="931"/>
    <cellStyle name="20% - Accent5 18 2" xfId="1382"/>
    <cellStyle name="20% - Accent5 19" xfId="980"/>
    <cellStyle name="20% - Accent5 19 2" xfId="1398"/>
    <cellStyle name="20% - Accent5 2" xfId="53"/>
    <cellStyle name="20% - Accent5 2 2" xfId="1125"/>
    <cellStyle name="20% - Accent5 2 3" xfId="1592"/>
    <cellStyle name="20% - Accent5 2 4" xfId="1649"/>
    <cellStyle name="20% - Accent5 2 5" xfId="1784"/>
    <cellStyle name="20% - Accent5 2 6" xfId="1853"/>
    <cellStyle name="20% - Accent5 20" xfId="1021"/>
    <cellStyle name="20% - Accent5 20 2" xfId="1416"/>
    <cellStyle name="20% - Accent5 21" xfId="1061"/>
    <cellStyle name="20% - Accent5 22" xfId="1121"/>
    <cellStyle name="20% - Accent5 23" xfId="1441"/>
    <cellStyle name="20% - Accent5 24" xfId="1489"/>
    <cellStyle name="20% - Accent5 25" xfId="1578"/>
    <cellStyle name="20% - Accent5 26" xfId="1686"/>
    <cellStyle name="20% - Accent5 27" xfId="1741"/>
    <cellStyle name="20% - Accent5 28" xfId="1782"/>
    <cellStyle name="20% - Accent5 29" xfId="1831"/>
    <cellStyle name="20% - Accent5 3" xfId="54"/>
    <cellStyle name="20% - Accent5 3 2" xfId="1126"/>
    <cellStyle name="20% - Accent5 30" xfId="1862"/>
    <cellStyle name="20% - Accent5 4" xfId="55"/>
    <cellStyle name="20% - Accent5 4 2" xfId="1127"/>
    <cellStyle name="20% - Accent5 5" xfId="56"/>
    <cellStyle name="20% - Accent5 5 2" xfId="1128"/>
    <cellStyle name="20% - Accent5 6" xfId="57"/>
    <cellStyle name="20% - Accent5 6 2" xfId="1129"/>
    <cellStyle name="20% - Accent5 7" xfId="58"/>
    <cellStyle name="20% - Accent5 7 2" xfId="1130"/>
    <cellStyle name="20% - Accent5 8" xfId="59"/>
    <cellStyle name="20% - Accent5 8 2" xfId="1131"/>
    <cellStyle name="20% - Accent5 9" xfId="60"/>
    <cellStyle name="20% - Accent5 9 2" xfId="1132"/>
    <cellStyle name="20% - Accent6" xfId="61" builtinId="50" customBuiltin="1"/>
    <cellStyle name="20% - Accent6 10" xfId="62"/>
    <cellStyle name="20% - Accent6 10 2" xfId="1134"/>
    <cellStyle name="20% - Accent6 11" xfId="63"/>
    <cellStyle name="20% - Accent6 11 2" xfId="1135"/>
    <cellStyle name="20% - Accent6 12" xfId="64"/>
    <cellStyle name="20% - Accent6 12 2" xfId="1136"/>
    <cellStyle name="20% - Accent6 13" xfId="628"/>
    <cellStyle name="20% - Accent6 13 2" xfId="1284"/>
    <cellStyle name="20% - Accent6 14" xfId="661"/>
    <cellStyle name="20% - Accent6 14 2" xfId="1301"/>
    <cellStyle name="20% - Accent6 15" xfId="717"/>
    <cellStyle name="20% - Accent6 15 2" xfId="1322"/>
    <cellStyle name="20% - Accent6 16" xfId="817"/>
    <cellStyle name="20% - Accent6 16 2" xfId="1348"/>
    <cellStyle name="20% - Accent6 17" xfId="881"/>
    <cellStyle name="20% - Accent6 17 2" xfId="1365"/>
    <cellStyle name="20% - Accent6 18" xfId="935"/>
    <cellStyle name="20% - Accent6 18 2" xfId="1385"/>
    <cellStyle name="20% - Accent6 19" xfId="983"/>
    <cellStyle name="20% - Accent6 19 2" xfId="1400"/>
    <cellStyle name="20% - Accent6 2" xfId="65"/>
    <cellStyle name="20% - Accent6 2 2" xfId="1137"/>
    <cellStyle name="20% - Accent6 2 3" xfId="1593"/>
    <cellStyle name="20% - Accent6 2 4" xfId="1650"/>
    <cellStyle name="20% - Accent6 2 5" xfId="1766"/>
    <cellStyle name="20% - Accent6 2 6" xfId="1868"/>
    <cellStyle name="20% - Accent6 20" xfId="1024"/>
    <cellStyle name="20% - Accent6 20 2" xfId="1418"/>
    <cellStyle name="20% - Accent6 21" xfId="1064"/>
    <cellStyle name="20% - Accent6 22" xfId="1133"/>
    <cellStyle name="20% - Accent6 23" xfId="1444"/>
    <cellStyle name="20% - Accent6 24" xfId="1492"/>
    <cellStyle name="20% - Accent6 25" xfId="1581"/>
    <cellStyle name="20% - Accent6 26" xfId="1690"/>
    <cellStyle name="20% - Accent6 27" xfId="1744"/>
    <cellStyle name="20% - Accent6 28" xfId="1786"/>
    <cellStyle name="20% - Accent6 29" xfId="1834"/>
    <cellStyle name="20% - Accent6 3" xfId="66"/>
    <cellStyle name="20% - Accent6 3 2" xfId="1138"/>
    <cellStyle name="20% - Accent6 30" xfId="1865"/>
    <cellStyle name="20% - Accent6 4" xfId="67"/>
    <cellStyle name="20% - Accent6 4 2" xfId="1139"/>
    <cellStyle name="20% - Accent6 5" xfId="68"/>
    <cellStyle name="20% - Accent6 5 2" xfId="1140"/>
    <cellStyle name="20% - Accent6 6" xfId="69"/>
    <cellStyle name="20% - Accent6 6 2" xfId="1141"/>
    <cellStyle name="20% - Accent6 7" xfId="70"/>
    <cellStyle name="20% - Accent6 7 2" xfId="1142"/>
    <cellStyle name="20% - Accent6 8" xfId="71"/>
    <cellStyle name="20% - Accent6 8 2" xfId="1143"/>
    <cellStyle name="20% - Accent6 9" xfId="72"/>
    <cellStyle name="20% - Accent6 9 2" xfId="1144"/>
    <cellStyle name="40% - Accent1" xfId="73" builtinId="31" customBuiltin="1"/>
    <cellStyle name="40% - Accent1 10" xfId="74"/>
    <cellStyle name="40% - Accent1 10 2" xfId="1146"/>
    <cellStyle name="40% - Accent1 11" xfId="75"/>
    <cellStyle name="40% - Accent1 11 2" xfId="1147"/>
    <cellStyle name="40% - Accent1 12" xfId="76"/>
    <cellStyle name="40% - Accent1 12 2" xfId="1148"/>
    <cellStyle name="40% - Accent1 13" xfId="613"/>
    <cellStyle name="40% - Accent1 13 2" xfId="1275"/>
    <cellStyle name="40% - Accent1 14" xfId="646"/>
    <cellStyle name="40% - Accent1 14 2" xfId="1292"/>
    <cellStyle name="40% - Accent1 15" xfId="699"/>
    <cellStyle name="40% - Accent1 15 2" xfId="1312"/>
    <cellStyle name="40% - Accent1 16" xfId="799"/>
    <cellStyle name="40% - Accent1 16 2" xfId="1338"/>
    <cellStyle name="40% - Accent1 17" xfId="865"/>
    <cellStyle name="40% - Accent1 17 2" xfId="1356"/>
    <cellStyle name="40% - Accent1 18" xfId="918"/>
    <cellStyle name="40% - Accent1 18 2" xfId="1374"/>
    <cellStyle name="40% - Accent1 19" xfId="968"/>
    <cellStyle name="40% - Accent1 19 2" xfId="1391"/>
    <cellStyle name="40% - Accent1 2" xfId="77"/>
    <cellStyle name="40% - Accent1 2 2" xfId="1149"/>
    <cellStyle name="40% - Accent1 2 3" xfId="1594"/>
    <cellStyle name="40% - Accent1 2 4" xfId="1651"/>
    <cellStyle name="40% - Accent1 2 5" xfId="1799"/>
    <cellStyle name="40% - Accent1 2 6" xfId="1869"/>
    <cellStyle name="40% - Accent1 20" xfId="1008"/>
    <cellStyle name="40% - Accent1 20 2" xfId="1409"/>
    <cellStyle name="40% - Accent1 21" xfId="1050"/>
    <cellStyle name="40% - Accent1 22" xfId="1145"/>
    <cellStyle name="40% - Accent1 23" xfId="1429"/>
    <cellStyle name="40% - Accent1 24" xfId="1474"/>
    <cellStyle name="40% - Accent1 25" xfId="1566"/>
    <cellStyle name="40% - Accent1 26" xfId="1671"/>
    <cellStyle name="40% - Accent1 27" xfId="1729"/>
    <cellStyle name="40% - Accent1 28" xfId="1770"/>
    <cellStyle name="40% - Accent1 29" xfId="1819"/>
    <cellStyle name="40% - Accent1 3" xfId="78"/>
    <cellStyle name="40% - Accent1 3 2" xfId="1150"/>
    <cellStyle name="40% - Accent1 30" xfId="1849"/>
    <cellStyle name="40% - Accent1 4" xfId="79"/>
    <cellStyle name="40% - Accent1 4 2" xfId="1151"/>
    <cellStyle name="40% - Accent1 5" xfId="80"/>
    <cellStyle name="40% - Accent1 5 2" xfId="1152"/>
    <cellStyle name="40% - Accent1 6" xfId="81"/>
    <cellStyle name="40% - Accent1 6 2" xfId="1153"/>
    <cellStyle name="40% - Accent1 7" xfId="82"/>
    <cellStyle name="40% - Accent1 7 2" xfId="1154"/>
    <cellStyle name="40% - Accent1 8" xfId="83"/>
    <cellStyle name="40% - Accent1 8 2" xfId="1155"/>
    <cellStyle name="40% - Accent1 9" xfId="84"/>
    <cellStyle name="40% - Accent1 9 2" xfId="1156"/>
    <cellStyle name="40% - Accent2" xfId="85" builtinId="35" customBuiltin="1"/>
    <cellStyle name="40% - Accent2 10" xfId="86"/>
    <cellStyle name="40% - Accent2 10 2" xfId="1158"/>
    <cellStyle name="40% - Accent2 11" xfId="87"/>
    <cellStyle name="40% - Accent2 11 2" xfId="1159"/>
    <cellStyle name="40% - Accent2 12" xfId="88"/>
    <cellStyle name="40% - Accent2 12 2" xfId="1160"/>
    <cellStyle name="40% - Accent2 13" xfId="616"/>
    <cellStyle name="40% - Accent2 13 2" xfId="1277"/>
    <cellStyle name="40% - Accent2 14" xfId="649"/>
    <cellStyle name="40% - Accent2 14 2" xfId="1294"/>
    <cellStyle name="40% - Accent2 15" xfId="703"/>
    <cellStyle name="40% - Accent2 15 2" xfId="1314"/>
    <cellStyle name="40% - Accent2 16" xfId="803"/>
    <cellStyle name="40% - Accent2 16 2" xfId="1340"/>
    <cellStyle name="40% - Accent2 17" xfId="869"/>
    <cellStyle name="40% - Accent2 17 2" xfId="1358"/>
    <cellStyle name="40% - Accent2 18" xfId="922"/>
    <cellStyle name="40% - Accent2 18 2" xfId="1376"/>
    <cellStyle name="40% - Accent2 19" xfId="971"/>
    <cellStyle name="40% - Accent2 19 2" xfId="1393"/>
    <cellStyle name="40% - Accent2 2" xfId="89"/>
    <cellStyle name="40% - Accent2 2 2" xfId="1161"/>
    <cellStyle name="40% - Accent2 2 3" xfId="1595"/>
    <cellStyle name="40% - Accent2 2 4" xfId="1652"/>
    <cellStyle name="40% - Accent2 2 5" xfId="1795"/>
    <cellStyle name="40% - Accent2 2 6" xfId="1870"/>
    <cellStyle name="40% - Accent2 20" xfId="1012"/>
    <cellStyle name="40% - Accent2 20 2" xfId="1411"/>
    <cellStyle name="40% - Accent2 21" xfId="1053"/>
    <cellStyle name="40% - Accent2 22" xfId="1157"/>
    <cellStyle name="40% - Accent2 23" xfId="1432"/>
    <cellStyle name="40% - Accent2 24" xfId="1478"/>
    <cellStyle name="40% - Accent2 25" xfId="1569"/>
    <cellStyle name="40% - Accent2 26" xfId="1675"/>
    <cellStyle name="40% - Accent2 27" xfId="1732"/>
    <cellStyle name="40% - Accent2 28" xfId="1773"/>
    <cellStyle name="40% - Accent2 29" xfId="1822"/>
    <cellStyle name="40% - Accent2 3" xfId="90"/>
    <cellStyle name="40% - Accent2 3 2" xfId="1162"/>
    <cellStyle name="40% - Accent2 30" xfId="1852"/>
    <cellStyle name="40% - Accent2 4" xfId="91"/>
    <cellStyle name="40% - Accent2 4 2" xfId="1163"/>
    <cellStyle name="40% - Accent2 5" xfId="92"/>
    <cellStyle name="40% - Accent2 5 2" xfId="1164"/>
    <cellStyle name="40% - Accent2 6" xfId="93"/>
    <cellStyle name="40% - Accent2 6 2" xfId="1165"/>
    <cellStyle name="40% - Accent2 7" xfId="94"/>
    <cellStyle name="40% - Accent2 7 2" xfId="1166"/>
    <cellStyle name="40% - Accent2 8" xfId="95"/>
    <cellStyle name="40% - Accent2 8 2" xfId="1167"/>
    <cellStyle name="40% - Accent2 9" xfId="96"/>
    <cellStyle name="40% - Accent2 9 2" xfId="1168"/>
    <cellStyle name="40% - Accent3" xfId="97" builtinId="39" customBuiltin="1"/>
    <cellStyle name="40% - Accent3 10" xfId="98"/>
    <cellStyle name="40% - Accent3 10 2" xfId="1170"/>
    <cellStyle name="40% - Accent3 11" xfId="99"/>
    <cellStyle name="40% - Accent3 11 2" xfId="1171"/>
    <cellStyle name="40% - Accent3 12" xfId="100"/>
    <cellStyle name="40% - Accent3 12 2" xfId="1172"/>
    <cellStyle name="40% - Accent3 13" xfId="620"/>
    <cellStyle name="40% - Accent3 13 2" xfId="1279"/>
    <cellStyle name="40% - Accent3 14" xfId="653"/>
    <cellStyle name="40% - Accent3 14 2" xfId="1296"/>
    <cellStyle name="40% - Accent3 15" xfId="707"/>
    <cellStyle name="40% - Accent3 15 2" xfId="1316"/>
    <cellStyle name="40% - Accent3 16" xfId="807"/>
    <cellStyle name="40% - Accent3 16 2" xfId="1342"/>
    <cellStyle name="40% - Accent3 17" xfId="872"/>
    <cellStyle name="40% - Accent3 17 2" xfId="1360"/>
    <cellStyle name="40% - Accent3 18" xfId="925"/>
    <cellStyle name="40% - Accent3 18 2" xfId="1378"/>
    <cellStyle name="40% - Accent3 19" xfId="975"/>
    <cellStyle name="40% - Accent3 19 2" xfId="1395"/>
    <cellStyle name="40% - Accent3 2" xfId="101"/>
    <cellStyle name="40% - Accent3 2 2" xfId="1173"/>
    <cellStyle name="40% - Accent3 2 3" xfId="1596"/>
    <cellStyle name="40% - Accent3 2 4" xfId="1653"/>
    <cellStyle name="40% - Accent3 2 5" xfId="1791"/>
    <cellStyle name="40% - Accent3 2 6" xfId="1871"/>
    <cellStyle name="40% - Accent3 20" xfId="1016"/>
    <cellStyle name="40% - Accent3 20 2" xfId="1413"/>
    <cellStyle name="40% - Accent3 21" xfId="1056"/>
    <cellStyle name="40% - Accent3 22" xfId="1169"/>
    <cellStyle name="40% - Accent3 23" xfId="1435"/>
    <cellStyle name="40% - Accent3 24" xfId="1482"/>
    <cellStyle name="40% - Accent3 25" xfId="1572"/>
    <cellStyle name="40% - Accent3 26" xfId="1679"/>
    <cellStyle name="40% - Accent3 27" xfId="1735"/>
    <cellStyle name="40% - Accent3 28" xfId="1776"/>
    <cellStyle name="40% - Accent3 29" xfId="1825"/>
    <cellStyle name="40% - Accent3 3" xfId="102"/>
    <cellStyle name="40% - Accent3 3 2" xfId="1174"/>
    <cellStyle name="40% - Accent3 30" xfId="1856"/>
    <cellStyle name="40% - Accent3 4" xfId="103"/>
    <cellStyle name="40% - Accent3 4 2" xfId="1175"/>
    <cellStyle name="40% - Accent3 5" xfId="104"/>
    <cellStyle name="40% - Accent3 5 2" xfId="1176"/>
    <cellStyle name="40% - Accent3 6" xfId="105"/>
    <cellStyle name="40% - Accent3 6 2" xfId="1177"/>
    <cellStyle name="40% - Accent3 7" xfId="106"/>
    <cellStyle name="40% - Accent3 7 2" xfId="1178"/>
    <cellStyle name="40% - Accent3 8" xfId="107"/>
    <cellStyle name="40% - Accent3 8 2" xfId="1179"/>
    <cellStyle name="40% - Accent3 9" xfId="108"/>
    <cellStyle name="40% - Accent3 9 2" xfId="1180"/>
    <cellStyle name="40% - Accent4" xfId="109" builtinId="43" customBuiltin="1"/>
    <cellStyle name="40% - Accent4 10" xfId="110"/>
    <cellStyle name="40% - Accent4 10 2" xfId="1182"/>
    <cellStyle name="40% - Accent4 11" xfId="111"/>
    <cellStyle name="40% - Accent4 11 2" xfId="1183"/>
    <cellStyle name="40% - Accent4 12" xfId="112"/>
    <cellStyle name="40% - Accent4 12 2" xfId="1184"/>
    <cellStyle name="40% - Accent4 13" xfId="623"/>
    <cellStyle name="40% - Accent4 13 2" xfId="1281"/>
    <cellStyle name="40% - Accent4 14" xfId="656"/>
    <cellStyle name="40% - Accent4 14 2" xfId="1298"/>
    <cellStyle name="40% - Accent4 15" xfId="711"/>
    <cellStyle name="40% - Accent4 15 2" xfId="1318"/>
    <cellStyle name="40% - Accent4 16" xfId="811"/>
    <cellStyle name="40% - Accent4 16 2" xfId="1344"/>
    <cellStyle name="40% - Accent4 17" xfId="876"/>
    <cellStyle name="40% - Accent4 17 2" xfId="1362"/>
    <cellStyle name="40% - Accent4 18" xfId="929"/>
    <cellStyle name="40% - Accent4 18 2" xfId="1381"/>
    <cellStyle name="40% - Accent4 19" xfId="978"/>
    <cellStyle name="40% - Accent4 19 2" xfId="1397"/>
    <cellStyle name="40% - Accent4 2" xfId="113"/>
    <cellStyle name="40% - Accent4 2 2" xfId="1185"/>
    <cellStyle name="40% - Accent4 2 3" xfId="1597"/>
    <cellStyle name="40% - Accent4 2 4" xfId="1654"/>
    <cellStyle name="40% - Accent4 2 5" xfId="1798"/>
    <cellStyle name="40% - Accent4 2 6" xfId="1872"/>
    <cellStyle name="40% - Accent4 20" xfId="1019"/>
    <cellStyle name="40% - Accent4 20 2" xfId="1415"/>
    <cellStyle name="40% - Accent4 21" xfId="1059"/>
    <cellStyle name="40% - Accent4 22" xfId="1181"/>
    <cellStyle name="40% - Accent4 23" xfId="1439"/>
    <cellStyle name="40% - Accent4 24" xfId="1486"/>
    <cellStyle name="40% - Accent4 25" xfId="1576"/>
    <cellStyle name="40% - Accent4 26" xfId="1683"/>
    <cellStyle name="40% - Accent4 27" xfId="1739"/>
    <cellStyle name="40% - Accent4 28" xfId="1780"/>
    <cellStyle name="40% - Accent4 29" xfId="1829"/>
    <cellStyle name="40% - Accent4 3" xfId="114"/>
    <cellStyle name="40% - Accent4 3 2" xfId="1186"/>
    <cellStyle name="40% - Accent4 30" xfId="1859"/>
    <cellStyle name="40% - Accent4 4" xfId="115"/>
    <cellStyle name="40% - Accent4 4 2" xfId="1187"/>
    <cellStyle name="40% - Accent4 5" xfId="116"/>
    <cellStyle name="40% - Accent4 5 2" xfId="1188"/>
    <cellStyle name="40% - Accent4 6" xfId="117"/>
    <cellStyle name="40% - Accent4 6 2" xfId="1189"/>
    <cellStyle name="40% - Accent4 7" xfId="118"/>
    <cellStyle name="40% - Accent4 7 2" xfId="1190"/>
    <cellStyle name="40% - Accent4 8" xfId="119"/>
    <cellStyle name="40% - Accent4 8 2" xfId="1191"/>
    <cellStyle name="40% - Accent4 9" xfId="120"/>
    <cellStyle name="40% - Accent4 9 2" xfId="1192"/>
    <cellStyle name="40% - Accent5" xfId="121" builtinId="47" customBuiltin="1"/>
    <cellStyle name="40% - Accent5 10" xfId="122"/>
    <cellStyle name="40% - Accent5 10 2" xfId="1194"/>
    <cellStyle name="40% - Accent5 11" xfId="123"/>
    <cellStyle name="40% - Accent5 11 2" xfId="1195"/>
    <cellStyle name="40% - Accent5 12" xfId="124"/>
    <cellStyle name="40% - Accent5 12 2" xfId="1196"/>
    <cellStyle name="40% - Accent5 13" xfId="626"/>
    <cellStyle name="40% - Accent5 13 2" xfId="1283"/>
    <cellStyle name="40% - Accent5 14" xfId="659"/>
    <cellStyle name="40% - Accent5 14 2" xfId="1300"/>
    <cellStyle name="40% - Accent5 15" xfId="715"/>
    <cellStyle name="40% - Accent5 15 2" xfId="1321"/>
    <cellStyle name="40% - Accent5 16" xfId="814"/>
    <cellStyle name="40% - Accent5 16 2" xfId="1346"/>
    <cellStyle name="40% - Accent5 17" xfId="879"/>
    <cellStyle name="40% - Accent5 17 2" xfId="1364"/>
    <cellStyle name="40% - Accent5 18" xfId="932"/>
    <cellStyle name="40% - Accent5 18 2" xfId="1383"/>
    <cellStyle name="40% - Accent5 19" xfId="981"/>
    <cellStyle name="40% - Accent5 19 2" xfId="1399"/>
    <cellStyle name="40% - Accent5 2" xfId="125"/>
    <cellStyle name="40% - Accent5 2 2" xfId="1197"/>
    <cellStyle name="40% - Accent5 2 3" xfId="1598"/>
    <cellStyle name="40% - Accent5 2 4" xfId="1655"/>
    <cellStyle name="40% - Accent5 2 5" xfId="1794"/>
    <cellStyle name="40% - Accent5 2 6" xfId="1873"/>
    <cellStyle name="40% - Accent5 20" xfId="1022"/>
    <cellStyle name="40% - Accent5 20 2" xfId="1417"/>
    <cellStyle name="40% - Accent5 21" xfId="1062"/>
    <cellStyle name="40% - Accent5 22" xfId="1193"/>
    <cellStyle name="40% - Accent5 23" xfId="1442"/>
    <cellStyle name="40% - Accent5 24" xfId="1490"/>
    <cellStyle name="40% - Accent5 25" xfId="1579"/>
    <cellStyle name="40% - Accent5 26" xfId="1687"/>
    <cellStyle name="40% - Accent5 27" xfId="1742"/>
    <cellStyle name="40% - Accent5 28" xfId="1783"/>
    <cellStyle name="40% - Accent5 29" xfId="1832"/>
    <cellStyle name="40% - Accent5 3" xfId="126"/>
    <cellStyle name="40% - Accent5 3 2" xfId="1198"/>
    <cellStyle name="40% - Accent5 30" xfId="1863"/>
    <cellStyle name="40% - Accent5 4" xfId="127"/>
    <cellStyle name="40% - Accent5 4 2" xfId="1199"/>
    <cellStyle name="40% - Accent5 5" xfId="128"/>
    <cellStyle name="40% - Accent5 5 2" xfId="1200"/>
    <cellStyle name="40% - Accent5 6" xfId="129"/>
    <cellStyle name="40% - Accent5 6 2" xfId="1201"/>
    <cellStyle name="40% - Accent5 7" xfId="130"/>
    <cellStyle name="40% - Accent5 7 2" xfId="1202"/>
    <cellStyle name="40% - Accent5 8" xfId="131"/>
    <cellStyle name="40% - Accent5 8 2" xfId="1203"/>
    <cellStyle name="40% - Accent5 9" xfId="132"/>
    <cellStyle name="40% - Accent5 9 2" xfId="1204"/>
    <cellStyle name="40% - Accent6" xfId="133" builtinId="51" customBuiltin="1"/>
    <cellStyle name="40% - Accent6 10" xfId="134"/>
    <cellStyle name="40% - Accent6 10 2" xfId="1206"/>
    <cellStyle name="40% - Accent6 11" xfId="135"/>
    <cellStyle name="40% - Accent6 11 2" xfId="1207"/>
    <cellStyle name="40% - Accent6 12" xfId="136"/>
    <cellStyle name="40% - Accent6 12 2" xfId="1208"/>
    <cellStyle name="40% - Accent6 13" xfId="629"/>
    <cellStyle name="40% - Accent6 13 2" xfId="1285"/>
    <cellStyle name="40% - Accent6 14" xfId="662"/>
    <cellStyle name="40% - Accent6 14 2" xfId="1302"/>
    <cellStyle name="40% - Accent6 15" xfId="718"/>
    <cellStyle name="40% - Accent6 15 2" xfId="1323"/>
    <cellStyle name="40% - Accent6 16" xfId="818"/>
    <cellStyle name="40% - Accent6 16 2" xfId="1349"/>
    <cellStyle name="40% - Accent6 17" xfId="882"/>
    <cellStyle name="40% - Accent6 17 2" xfId="1366"/>
    <cellStyle name="40% - Accent6 18" xfId="936"/>
    <cellStyle name="40% - Accent6 18 2" xfId="1386"/>
    <cellStyle name="40% - Accent6 19" xfId="984"/>
    <cellStyle name="40% - Accent6 19 2" xfId="1401"/>
    <cellStyle name="40% - Accent6 2" xfId="137"/>
    <cellStyle name="40% - Accent6 2 2" xfId="1209"/>
    <cellStyle name="40% - Accent6 2 3" xfId="1599"/>
    <cellStyle name="40% - Accent6 2 4" xfId="1656"/>
    <cellStyle name="40% - Accent6 2 5" xfId="1790"/>
    <cellStyle name="40% - Accent6 2 6" xfId="1874"/>
    <cellStyle name="40% - Accent6 20" xfId="1025"/>
    <cellStyle name="40% - Accent6 20 2" xfId="1419"/>
    <cellStyle name="40% - Accent6 21" xfId="1065"/>
    <cellStyle name="40% - Accent6 22" xfId="1205"/>
    <cellStyle name="40% - Accent6 23" xfId="1445"/>
    <cellStyle name="40% - Accent6 24" xfId="1493"/>
    <cellStyle name="40% - Accent6 25" xfId="1582"/>
    <cellStyle name="40% - Accent6 26" xfId="1691"/>
    <cellStyle name="40% - Accent6 27" xfId="1745"/>
    <cellStyle name="40% - Accent6 28" xfId="1787"/>
    <cellStyle name="40% - Accent6 29" xfId="1835"/>
    <cellStyle name="40% - Accent6 3" xfId="138"/>
    <cellStyle name="40% - Accent6 3 2" xfId="1210"/>
    <cellStyle name="40% - Accent6 30" xfId="1866"/>
    <cellStyle name="40% - Accent6 4" xfId="139"/>
    <cellStyle name="40% - Accent6 4 2" xfId="1211"/>
    <cellStyle name="40% - Accent6 5" xfId="140"/>
    <cellStyle name="40% - Accent6 5 2" xfId="1212"/>
    <cellStyle name="40% - Accent6 6" xfId="141"/>
    <cellStyle name="40% - Accent6 6 2" xfId="1213"/>
    <cellStyle name="40% - Accent6 7" xfId="142"/>
    <cellStyle name="40% - Accent6 7 2" xfId="1214"/>
    <cellStyle name="40% - Accent6 8" xfId="143"/>
    <cellStyle name="40% - Accent6 8 2" xfId="1215"/>
    <cellStyle name="40% - Accent6 9" xfId="144"/>
    <cellStyle name="40% - Accent6 9 2" xfId="1216"/>
    <cellStyle name="60% - Accent1" xfId="145" builtinId="32" customBuiltin="1"/>
    <cellStyle name="60% - Accent1 10" xfId="146"/>
    <cellStyle name="60% - Accent1 11" xfId="147"/>
    <cellStyle name="60% - Accent1 12" xfId="148"/>
    <cellStyle name="60% - Accent1 13" xfId="1217"/>
    <cellStyle name="60% - Accent1 2" xfId="149"/>
    <cellStyle name="60% - Accent1 3" xfId="150"/>
    <cellStyle name="60% - Accent1 4" xfId="151"/>
    <cellStyle name="60% - Accent1 5" xfId="152"/>
    <cellStyle name="60% - Accent1 6" xfId="153"/>
    <cellStyle name="60% - Accent1 7" xfId="154"/>
    <cellStyle name="60% - Accent1 8" xfId="155"/>
    <cellStyle name="60% - Accent1 9" xfId="156"/>
    <cellStyle name="60% - Accent2" xfId="157" builtinId="36" customBuiltin="1"/>
    <cellStyle name="60% - Accent2 10" xfId="158"/>
    <cellStyle name="60% - Accent2 11" xfId="159"/>
    <cellStyle name="60% - Accent2 12" xfId="160"/>
    <cellStyle name="60% - Accent2 13" xfId="1218"/>
    <cellStyle name="60% - Accent2 2" xfId="161"/>
    <cellStyle name="60% - Accent2 3" xfId="162"/>
    <cellStyle name="60% - Accent2 4" xfId="163"/>
    <cellStyle name="60% - Accent2 5" xfId="164"/>
    <cellStyle name="60% - Accent2 6" xfId="165"/>
    <cellStyle name="60% - Accent2 7" xfId="166"/>
    <cellStyle name="60% - Accent2 8" xfId="167"/>
    <cellStyle name="60% - Accent2 9" xfId="168"/>
    <cellStyle name="60% - Accent3" xfId="169" builtinId="40" customBuiltin="1"/>
    <cellStyle name="60% - Accent3 10" xfId="170"/>
    <cellStyle name="60% - Accent3 11" xfId="171"/>
    <cellStyle name="60% - Accent3 12" xfId="172"/>
    <cellStyle name="60% - Accent3 13" xfId="1219"/>
    <cellStyle name="60% - Accent3 2" xfId="173"/>
    <cellStyle name="60% - Accent3 3" xfId="174"/>
    <cellStyle name="60% - Accent3 4" xfId="175"/>
    <cellStyle name="60% - Accent3 5" xfId="176"/>
    <cellStyle name="60% - Accent3 6" xfId="177"/>
    <cellStyle name="60% - Accent3 7" xfId="178"/>
    <cellStyle name="60% - Accent3 8" xfId="179"/>
    <cellStyle name="60% - Accent3 9" xfId="180"/>
    <cellStyle name="60% - Accent4" xfId="181" builtinId="44" customBuiltin="1"/>
    <cellStyle name="60% - Accent4 10" xfId="182"/>
    <cellStyle name="60% - Accent4 11" xfId="183"/>
    <cellStyle name="60% - Accent4 12" xfId="184"/>
    <cellStyle name="60% - Accent4 13" xfId="1220"/>
    <cellStyle name="60% - Accent4 2" xfId="185"/>
    <cellStyle name="60% - Accent4 3" xfId="186"/>
    <cellStyle name="60% - Accent4 4" xfId="187"/>
    <cellStyle name="60% - Accent4 5" xfId="188"/>
    <cellStyle name="60% - Accent4 6" xfId="189"/>
    <cellStyle name="60% - Accent4 7" xfId="190"/>
    <cellStyle name="60% - Accent4 8" xfId="191"/>
    <cellStyle name="60% - Accent4 9" xfId="192"/>
    <cellStyle name="60% - Accent5" xfId="193" builtinId="48" customBuiltin="1"/>
    <cellStyle name="60% - Accent5 10" xfId="194"/>
    <cellStyle name="60% - Accent5 11" xfId="195"/>
    <cellStyle name="60% - Accent5 12" xfId="196"/>
    <cellStyle name="60% - Accent5 13" xfId="1221"/>
    <cellStyle name="60% - Accent5 2" xfId="197"/>
    <cellStyle name="60% - Accent5 3" xfId="198"/>
    <cellStyle name="60% - Accent5 4" xfId="199"/>
    <cellStyle name="60% - Accent5 5" xfId="200"/>
    <cellStyle name="60% - Accent5 6" xfId="201"/>
    <cellStyle name="60% - Accent5 7" xfId="202"/>
    <cellStyle name="60% - Accent5 8" xfId="203"/>
    <cellStyle name="60% - Accent5 9" xfId="204"/>
    <cellStyle name="60% - Accent6" xfId="205" builtinId="52" customBuiltin="1"/>
    <cellStyle name="60% - Accent6 10" xfId="206"/>
    <cellStyle name="60% - Accent6 11" xfId="207"/>
    <cellStyle name="60% - Accent6 12" xfId="208"/>
    <cellStyle name="60% - Accent6 13" xfId="1222"/>
    <cellStyle name="60% - Accent6 2" xfId="209"/>
    <cellStyle name="60% - Accent6 3" xfId="210"/>
    <cellStyle name="60% - Accent6 4" xfId="211"/>
    <cellStyle name="60% - Accent6 5" xfId="212"/>
    <cellStyle name="60% - Accent6 6" xfId="213"/>
    <cellStyle name="60% - Accent6 7" xfId="214"/>
    <cellStyle name="60% - Accent6 8" xfId="215"/>
    <cellStyle name="60% - Accent6 9" xfId="216"/>
    <cellStyle name="Accent1" xfId="217" builtinId="29" customBuiltin="1"/>
    <cellStyle name="Accent1 - 20%" xfId="218"/>
    <cellStyle name="Accent1 - 40%" xfId="219"/>
    <cellStyle name="Accent1 - 60%" xfId="220"/>
    <cellStyle name="Accent1 10" xfId="221"/>
    <cellStyle name="Accent1 11" xfId="222"/>
    <cellStyle name="Accent1 12" xfId="223"/>
    <cellStyle name="Accent1 13" xfId="224"/>
    <cellStyle name="Accent1 14" xfId="225"/>
    <cellStyle name="Accent1 15" xfId="599"/>
    <cellStyle name="Accent1 16" xfId="611"/>
    <cellStyle name="Accent1 17" xfId="617"/>
    <cellStyle name="Accent1 18" xfId="644"/>
    <cellStyle name="Accent1 19" xfId="650"/>
    <cellStyle name="Accent1 2" xfId="226"/>
    <cellStyle name="Accent1 20" xfId="671"/>
    <cellStyle name="Accent1 21" xfId="677"/>
    <cellStyle name="Accent1 22" xfId="697"/>
    <cellStyle name="Accent1 23" xfId="704"/>
    <cellStyle name="Accent1 24" xfId="733"/>
    <cellStyle name="Accent1 25" xfId="700"/>
    <cellStyle name="Accent1 26" xfId="729"/>
    <cellStyle name="Accent1 27" xfId="735"/>
    <cellStyle name="Accent1 28" xfId="743"/>
    <cellStyle name="Accent1 29" xfId="767"/>
    <cellStyle name="Accent1 3" xfId="227"/>
    <cellStyle name="Accent1 30" xfId="759"/>
    <cellStyle name="Accent1 31" xfId="769"/>
    <cellStyle name="Accent1 32" xfId="777"/>
    <cellStyle name="Accent1 33" xfId="797"/>
    <cellStyle name="Accent1 34" xfId="808"/>
    <cellStyle name="Accent1 35" xfId="829"/>
    <cellStyle name="Accent1 36" xfId="804"/>
    <cellStyle name="Accent1 37" xfId="825"/>
    <cellStyle name="Accent1 38" xfId="831"/>
    <cellStyle name="Accent1 39" xfId="845"/>
    <cellStyle name="Accent1 4" xfId="228"/>
    <cellStyle name="Accent1 40" xfId="863"/>
    <cellStyle name="Accent1 41" xfId="873"/>
    <cellStyle name="Accent1 42" xfId="889"/>
    <cellStyle name="Accent1 43" xfId="891"/>
    <cellStyle name="Accent1 44" xfId="900"/>
    <cellStyle name="Accent1 45" xfId="916"/>
    <cellStyle name="Accent1 46" xfId="919"/>
    <cellStyle name="Accent1 47" xfId="945"/>
    <cellStyle name="Accent1 48" xfId="951"/>
    <cellStyle name="Accent1 49" xfId="941"/>
    <cellStyle name="Accent1 5" xfId="229"/>
    <cellStyle name="Accent1 50" xfId="966"/>
    <cellStyle name="Accent1 51" xfId="972"/>
    <cellStyle name="Accent1 52" xfId="991"/>
    <cellStyle name="Accent1 53" xfId="1006"/>
    <cellStyle name="Accent1 54" xfId="1013"/>
    <cellStyle name="Accent1 55" xfId="1034"/>
    <cellStyle name="Accent1 56" xfId="1009"/>
    <cellStyle name="Accent1 57" xfId="1048"/>
    <cellStyle name="Accent1 58" xfId="1223"/>
    <cellStyle name="Accent1 59" xfId="1066"/>
    <cellStyle name="Accent1 6" xfId="230"/>
    <cellStyle name="Accent1 60" xfId="1427"/>
    <cellStyle name="Accent1 61" xfId="1446"/>
    <cellStyle name="Accent1 62" xfId="1452"/>
    <cellStyle name="Accent1 63" xfId="1472"/>
    <cellStyle name="Accent1 64" xfId="1483"/>
    <cellStyle name="Accent1 65" xfId="1506"/>
    <cellStyle name="Accent1 66" xfId="1479"/>
    <cellStyle name="Accent1 67" xfId="1496"/>
    <cellStyle name="Accent1 68" xfId="1526"/>
    <cellStyle name="Accent1 69" xfId="1537"/>
    <cellStyle name="Accent1 7" xfId="231"/>
    <cellStyle name="Accent1 70" xfId="1508"/>
    <cellStyle name="Accent1 71" xfId="1528"/>
    <cellStyle name="Accent1 72" xfId="1539"/>
    <cellStyle name="Accent1 73" xfId="1544"/>
    <cellStyle name="Accent1 74" xfId="1564"/>
    <cellStyle name="Accent1 75" xfId="1573"/>
    <cellStyle name="Accent1 76" xfId="1669"/>
    <cellStyle name="Accent1 77" xfId="1680"/>
    <cellStyle name="Accent1 78" xfId="1700"/>
    <cellStyle name="Accent1 79" xfId="1708"/>
    <cellStyle name="Accent1 8" xfId="232"/>
    <cellStyle name="Accent1 80" xfId="1696"/>
    <cellStyle name="Accent1 81" xfId="1702"/>
    <cellStyle name="Accent1 82" xfId="1727"/>
    <cellStyle name="Accent1 83" xfId="1736"/>
    <cellStyle name="Accent1 84" xfId="1751"/>
    <cellStyle name="Accent1 85" xfId="1768"/>
    <cellStyle name="Accent1 86" xfId="1777"/>
    <cellStyle name="Accent1 87" xfId="1817"/>
    <cellStyle name="Accent1 88" xfId="1826"/>
    <cellStyle name="Accent1 89" xfId="1847"/>
    <cellStyle name="Accent1 9" xfId="233"/>
    <cellStyle name="Accent1 90" xfId="1909"/>
    <cellStyle name="Accent1 91" xfId="1898"/>
    <cellStyle name="Accent1 92" xfId="1908"/>
    <cellStyle name="Accent1 93" xfId="1905"/>
    <cellStyle name="Accent1 94" xfId="1881"/>
    <cellStyle name="Accent2" xfId="234" builtinId="33" customBuiltin="1"/>
    <cellStyle name="Accent2 - 20%" xfId="235"/>
    <cellStyle name="Accent2 - 40%" xfId="236"/>
    <cellStyle name="Accent2 - 60%" xfId="237"/>
    <cellStyle name="Accent2 10" xfId="238"/>
    <cellStyle name="Accent2 11" xfId="239"/>
    <cellStyle name="Accent2 12" xfId="240"/>
    <cellStyle name="Accent2 13" xfId="241"/>
    <cellStyle name="Accent2 14" xfId="242"/>
    <cellStyle name="Accent2 15" xfId="600"/>
    <cellStyle name="Accent2 16" xfId="614"/>
    <cellStyle name="Accent2 17" xfId="630"/>
    <cellStyle name="Accent2 18" xfId="647"/>
    <cellStyle name="Accent2 19" xfId="664"/>
    <cellStyle name="Accent2 2" xfId="243"/>
    <cellStyle name="Accent2 20" xfId="674"/>
    <cellStyle name="Accent2 21" xfId="670"/>
    <cellStyle name="Accent2 22" xfId="701"/>
    <cellStyle name="Accent2 23" xfId="722"/>
    <cellStyle name="Accent2 24" xfId="740"/>
    <cellStyle name="Accent2 25" xfId="746"/>
    <cellStyle name="Accent2 26" xfId="750"/>
    <cellStyle name="Accent2 27" xfId="756"/>
    <cellStyle name="Accent2 28" xfId="763"/>
    <cellStyle name="Accent2 29" xfId="721"/>
    <cellStyle name="Accent2 3" xfId="244"/>
    <cellStyle name="Accent2 30" xfId="773"/>
    <cellStyle name="Accent2 31" xfId="775"/>
    <cellStyle name="Accent2 32" xfId="780"/>
    <cellStyle name="Accent2 33" xfId="801"/>
    <cellStyle name="Accent2 34" xfId="819"/>
    <cellStyle name="Accent2 35" xfId="835"/>
    <cellStyle name="Accent2 36" xfId="840"/>
    <cellStyle name="Accent2 37" xfId="843"/>
    <cellStyle name="Accent2 38" xfId="847"/>
    <cellStyle name="Accent2 39" xfId="849"/>
    <cellStyle name="Accent2 4" xfId="245"/>
    <cellStyle name="Accent2 40" xfId="867"/>
    <cellStyle name="Accent2 41" xfId="883"/>
    <cellStyle name="Accent2 42" xfId="896"/>
    <cellStyle name="Accent2 43" xfId="898"/>
    <cellStyle name="Accent2 44" xfId="903"/>
    <cellStyle name="Accent2 45" xfId="920"/>
    <cellStyle name="Accent2 46" xfId="939"/>
    <cellStyle name="Accent2 47" xfId="948"/>
    <cellStyle name="Accent2 48" xfId="954"/>
    <cellStyle name="Accent2 49" xfId="957"/>
    <cellStyle name="Accent2 5" xfId="246"/>
    <cellStyle name="Accent2 50" xfId="969"/>
    <cellStyle name="Accent2 51" xfId="986"/>
    <cellStyle name="Accent2 52" xfId="994"/>
    <cellStyle name="Accent2 53" xfId="1010"/>
    <cellStyle name="Accent2 54" xfId="1027"/>
    <cellStyle name="Accent2 55" xfId="1037"/>
    <cellStyle name="Accent2 56" xfId="1040"/>
    <cellStyle name="Accent2 57" xfId="1051"/>
    <cellStyle name="Accent2 58" xfId="1224"/>
    <cellStyle name="Accent2 59" xfId="1067"/>
    <cellStyle name="Accent2 6" xfId="247"/>
    <cellStyle name="Accent2 60" xfId="1430"/>
    <cellStyle name="Accent2 61" xfId="1447"/>
    <cellStyle name="Accent2 62" xfId="1455"/>
    <cellStyle name="Accent2 63" xfId="1476"/>
    <cellStyle name="Accent2 64" xfId="1495"/>
    <cellStyle name="Accent2 65" xfId="1511"/>
    <cellStyle name="Accent2 66" xfId="1516"/>
    <cellStyle name="Accent2 67" xfId="1475"/>
    <cellStyle name="Accent2 68" xfId="1533"/>
    <cellStyle name="Accent2 69" xfId="1542"/>
    <cellStyle name="Accent2 7" xfId="248"/>
    <cellStyle name="Accent2 70" xfId="1547"/>
    <cellStyle name="Accent2 71" xfId="1550"/>
    <cellStyle name="Accent2 72" xfId="1553"/>
    <cellStyle name="Accent2 73" xfId="1556"/>
    <cellStyle name="Accent2 74" xfId="1567"/>
    <cellStyle name="Accent2 75" xfId="1583"/>
    <cellStyle name="Accent2 76" xfId="1673"/>
    <cellStyle name="Accent2 77" xfId="1694"/>
    <cellStyle name="Accent2 78" xfId="1705"/>
    <cellStyle name="Accent2 79" xfId="1711"/>
    <cellStyle name="Accent2 8" xfId="249"/>
    <cellStyle name="Accent2 80" xfId="1714"/>
    <cellStyle name="Accent2 81" xfId="1717"/>
    <cellStyle name="Accent2 82" xfId="1730"/>
    <cellStyle name="Accent2 83" xfId="1746"/>
    <cellStyle name="Accent2 84" xfId="1754"/>
    <cellStyle name="Accent2 85" xfId="1771"/>
    <cellStyle name="Accent2 86" xfId="1789"/>
    <cellStyle name="Accent2 87" xfId="1820"/>
    <cellStyle name="Accent2 88" xfId="1836"/>
    <cellStyle name="Accent2 89" xfId="1850"/>
    <cellStyle name="Accent2 9" xfId="250"/>
    <cellStyle name="Accent2 90" xfId="1906"/>
    <cellStyle name="Accent2 91" xfId="1895"/>
    <cellStyle name="Accent2 92" xfId="1890"/>
    <cellStyle name="Accent2 93" xfId="1907"/>
    <cellStyle name="Accent2 94" xfId="1877"/>
    <cellStyle name="Accent3" xfId="251" builtinId="37" customBuiltin="1"/>
    <cellStyle name="Accent3 - 20%" xfId="252"/>
    <cellStyle name="Accent3 - 40%" xfId="253"/>
    <cellStyle name="Accent3 - 60%" xfId="254"/>
    <cellStyle name="Accent3 10" xfId="255"/>
    <cellStyle name="Accent3 11" xfId="256"/>
    <cellStyle name="Accent3 12" xfId="257"/>
    <cellStyle name="Accent3 13" xfId="258"/>
    <cellStyle name="Accent3 14" xfId="259"/>
    <cellStyle name="Accent3 15" xfId="601"/>
    <cellStyle name="Accent3 16" xfId="618"/>
    <cellStyle name="Accent3 17" xfId="631"/>
    <cellStyle name="Accent3 18" xfId="651"/>
    <cellStyle name="Accent3 19" xfId="666"/>
    <cellStyle name="Accent3 2" xfId="260"/>
    <cellStyle name="Accent3 20" xfId="665"/>
    <cellStyle name="Accent3 21" xfId="667"/>
    <cellStyle name="Accent3 22" xfId="705"/>
    <cellStyle name="Accent3 23" xfId="726"/>
    <cellStyle name="Accent3 24" xfId="724"/>
    <cellStyle name="Accent3 25" xfId="732"/>
    <cellStyle name="Accent3 26" xfId="723"/>
    <cellStyle name="Accent3 27" xfId="736"/>
    <cellStyle name="Accent3 28" xfId="744"/>
    <cellStyle name="Accent3 29" xfId="762"/>
    <cellStyle name="Accent3 3" xfId="261"/>
    <cellStyle name="Accent3 30" xfId="766"/>
    <cellStyle name="Accent3 31" xfId="754"/>
    <cellStyle name="Accent3 32" xfId="772"/>
    <cellStyle name="Accent3 33" xfId="805"/>
    <cellStyle name="Accent3 34" xfId="823"/>
    <cellStyle name="Accent3 35" xfId="821"/>
    <cellStyle name="Accent3 36" xfId="828"/>
    <cellStyle name="Accent3 37" xfId="820"/>
    <cellStyle name="Accent3 38" xfId="832"/>
    <cellStyle name="Accent3 39" xfId="839"/>
    <cellStyle name="Accent3 4" xfId="262"/>
    <cellStyle name="Accent3 40" xfId="870"/>
    <cellStyle name="Accent3 41" xfId="886"/>
    <cellStyle name="Accent3 42" xfId="884"/>
    <cellStyle name="Accent3 43" xfId="885"/>
    <cellStyle name="Accent3 44" xfId="895"/>
    <cellStyle name="Accent3 45" xfId="923"/>
    <cellStyle name="Accent3 46" xfId="942"/>
    <cellStyle name="Accent3 47" xfId="938"/>
    <cellStyle name="Accent3 48" xfId="944"/>
    <cellStyle name="Accent3 49" xfId="937"/>
    <cellStyle name="Accent3 5" xfId="263"/>
    <cellStyle name="Accent3 50" xfId="973"/>
    <cellStyle name="Accent3 51" xfId="988"/>
    <cellStyle name="Accent3 52" xfId="987"/>
    <cellStyle name="Accent3 53" xfId="1014"/>
    <cellStyle name="Accent3 54" xfId="1029"/>
    <cellStyle name="Accent3 55" xfId="1028"/>
    <cellStyle name="Accent3 56" xfId="1033"/>
    <cellStyle name="Accent3 57" xfId="1054"/>
    <cellStyle name="Accent3 58" xfId="1225"/>
    <cellStyle name="Accent3 59" xfId="1068"/>
    <cellStyle name="Accent3 6" xfId="264"/>
    <cellStyle name="Accent3 60" xfId="1433"/>
    <cellStyle name="Accent3 61" xfId="1449"/>
    <cellStyle name="Accent3 62" xfId="1448"/>
    <cellStyle name="Accent3 63" xfId="1480"/>
    <cellStyle name="Accent3 64" xfId="1499"/>
    <cellStyle name="Accent3 65" xfId="1497"/>
    <cellStyle name="Accent3 66" xfId="1505"/>
    <cellStyle name="Accent3 67" xfId="1523"/>
    <cellStyle name="Accent3 68" xfId="1522"/>
    <cellStyle name="Accent3 69" xfId="1525"/>
    <cellStyle name="Accent3 7" xfId="265"/>
    <cellStyle name="Accent3 70" xfId="1501"/>
    <cellStyle name="Accent3 71" xfId="1529"/>
    <cellStyle name="Accent3 72" xfId="1540"/>
    <cellStyle name="Accent3 73" xfId="1545"/>
    <cellStyle name="Accent3 74" xfId="1570"/>
    <cellStyle name="Accent3 75" xfId="1584"/>
    <cellStyle name="Accent3 76" xfId="1677"/>
    <cellStyle name="Accent3 77" xfId="1697"/>
    <cellStyle name="Accent3 78" xfId="1672"/>
    <cellStyle name="Accent3 79" xfId="1699"/>
    <cellStyle name="Accent3 8" xfId="266"/>
    <cellStyle name="Accent3 80" xfId="1676"/>
    <cellStyle name="Accent3 81" xfId="1703"/>
    <cellStyle name="Accent3 82" xfId="1733"/>
    <cellStyle name="Accent3 83" xfId="1748"/>
    <cellStyle name="Accent3 84" xfId="1747"/>
    <cellStyle name="Accent3 85" xfId="1774"/>
    <cellStyle name="Accent3 86" xfId="1792"/>
    <cellStyle name="Accent3 87" xfId="1823"/>
    <cellStyle name="Accent3 88" xfId="1837"/>
    <cellStyle name="Accent3 89" xfId="1854"/>
    <cellStyle name="Accent3 9" xfId="267"/>
    <cellStyle name="Accent3 90" xfId="1903"/>
    <cellStyle name="Accent3 91" xfId="1904"/>
    <cellStyle name="Accent3 92" xfId="1899"/>
    <cellStyle name="Accent3 93" xfId="1884"/>
    <cellStyle name="Accent3 94" xfId="1893"/>
    <cellStyle name="Accent4" xfId="268" builtinId="41" customBuiltin="1"/>
    <cellStyle name="Accent4 - 20%" xfId="269"/>
    <cellStyle name="Accent4 - 40%" xfId="270"/>
    <cellStyle name="Accent4 - 60%" xfId="271"/>
    <cellStyle name="Accent4 10" xfId="272"/>
    <cellStyle name="Accent4 11" xfId="273"/>
    <cellStyle name="Accent4 12" xfId="274"/>
    <cellStyle name="Accent4 13" xfId="275"/>
    <cellStyle name="Accent4 14" xfId="276"/>
    <cellStyle name="Accent4 15" xfId="602"/>
    <cellStyle name="Accent4 16" xfId="621"/>
    <cellStyle name="Accent4 17" xfId="632"/>
    <cellStyle name="Accent4 18" xfId="654"/>
    <cellStyle name="Accent4 19" xfId="668"/>
    <cellStyle name="Accent4 2" xfId="277"/>
    <cellStyle name="Accent4 20" xfId="669"/>
    <cellStyle name="Accent4 21" xfId="678"/>
    <cellStyle name="Accent4 22" xfId="709"/>
    <cellStyle name="Accent4 23" xfId="730"/>
    <cellStyle name="Accent4 24" xfId="731"/>
    <cellStyle name="Accent4 25" xfId="727"/>
    <cellStyle name="Accent4 26" xfId="720"/>
    <cellStyle name="Accent4 27" xfId="725"/>
    <cellStyle name="Accent4 28" xfId="728"/>
    <cellStyle name="Accent4 29" xfId="765"/>
    <cellStyle name="Accent4 3" xfId="278"/>
    <cellStyle name="Accent4 30" xfId="739"/>
    <cellStyle name="Accent4 31" xfId="758"/>
    <cellStyle name="Accent4 32" xfId="770"/>
    <cellStyle name="Accent4 33" xfId="809"/>
    <cellStyle name="Accent4 34" xfId="826"/>
    <cellStyle name="Accent4 35" xfId="827"/>
    <cellStyle name="Accent4 36" xfId="824"/>
    <cellStyle name="Accent4 37" xfId="800"/>
    <cellStyle name="Accent4 38" xfId="822"/>
    <cellStyle name="Accent4 39" xfId="834"/>
    <cellStyle name="Accent4 4" xfId="279"/>
    <cellStyle name="Accent4 40" xfId="874"/>
    <cellStyle name="Accent4 41" xfId="887"/>
    <cellStyle name="Accent4 42" xfId="888"/>
    <cellStyle name="Accent4 43" xfId="866"/>
    <cellStyle name="Accent4 44" xfId="892"/>
    <cellStyle name="Accent4 45" xfId="927"/>
    <cellStyle name="Accent4 46" xfId="946"/>
    <cellStyle name="Accent4 47" xfId="943"/>
    <cellStyle name="Accent4 48" xfId="940"/>
    <cellStyle name="Accent4 49" xfId="950"/>
    <cellStyle name="Accent4 5" xfId="280"/>
    <cellStyle name="Accent4 50" xfId="976"/>
    <cellStyle name="Accent4 51" xfId="989"/>
    <cellStyle name="Accent4 52" xfId="990"/>
    <cellStyle name="Accent4 53" xfId="1017"/>
    <cellStyle name="Accent4 54" xfId="1031"/>
    <cellStyle name="Accent4 55" xfId="1032"/>
    <cellStyle name="Accent4 56" xfId="1030"/>
    <cellStyle name="Accent4 57" xfId="1057"/>
    <cellStyle name="Accent4 58" xfId="1226"/>
    <cellStyle name="Accent4 59" xfId="1069"/>
    <cellStyle name="Accent4 6" xfId="281"/>
    <cellStyle name="Accent4 60" xfId="1437"/>
    <cellStyle name="Accent4 61" xfId="1450"/>
    <cellStyle name="Accent4 62" xfId="1451"/>
    <cellStyle name="Accent4 63" xfId="1484"/>
    <cellStyle name="Accent4 64" xfId="1503"/>
    <cellStyle name="Accent4 65" xfId="1504"/>
    <cellStyle name="Accent4 66" xfId="1500"/>
    <cellStyle name="Accent4 67" xfId="1527"/>
    <cellStyle name="Accent4 68" xfId="1524"/>
    <cellStyle name="Accent4 69" xfId="1498"/>
    <cellStyle name="Accent4 7" xfId="282"/>
    <cellStyle name="Accent4 70" xfId="1536"/>
    <cellStyle name="Accent4 71" xfId="1518"/>
    <cellStyle name="Accent4 72" xfId="1513"/>
    <cellStyle name="Accent4 73" xfId="1532"/>
    <cellStyle name="Accent4 74" xfId="1574"/>
    <cellStyle name="Accent4 75" xfId="1585"/>
    <cellStyle name="Accent4 76" xfId="1681"/>
    <cellStyle name="Accent4 77" xfId="1701"/>
    <cellStyle name="Accent4 78" xfId="1698"/>
    <cellStyle name="Accent4 79" xfId="1695"/>
    <cellStyle name="Accent4 8" xfId="283"/>
    <cellStyle name="Accent4 80" xfId="1707"/>
    <cellStyle name="Accent4 81" xfId="1693"/>
    <cellStyle name="Accent4 82" xfId="1737"/>
    <cellStyle name="Accent4 83" xfId="1749"/>
    <cellStyle name="Accent4 84" xfId="1750"/>
    <cellStyle name="Accent4 85" xfId="1778"/>
    <cellStyle name="Accent4 86" xfId="1793"/>
    <cellStyle name="Accent4 87" xfId="1827"/>
    <cellStyle name="Accent4 88" xfId="1838"/>
    <cellStyle name="Accent4 89" xfId="1857"/>
    <cellStyle name="Accent4 9" xfId="284"/>
    <cellStyle name="Accent4 90" xfId="1901"/>
    <cellStyle name="Accent4 91" xfId="1900"/>
    <cellStyle name="Accent4 92" xfId="1902"/>
    <cellStyle name="Accent4 93" xfId="1883"/>
    <cellStyle name="Accent4 94" xfId="1882"/>
    <cellStyle name="Accent5" xfId="285" builtinId="45" customBuiltin="1"/>
    <cellStyle name="Accent5 - 20%" xfId="286"/>
    <cellStyle name="Accent5 - 40%" xfId="287"/>
    <cellStyle name="Accent5 - 60%" xfId="288"/>
    <cellStyle name="Accent5 10" xfId="289"/>
    <cellStyle name="Accent5 11" xfId="290"/>
    <cellStyle name="Accent5 12" xfId="291"/>
    <cellStyle name="Accent5 13" xfId="292"/>
    <cellStyle name="Accent5 14" xfId="293"/>
    <cellStyle name="Accent5 15" xfId="603"/>
    <cellStyle name="Accent5 16" xfId="624"/>
    <cellStyle name="Accent5 17" xfId="633"/>
    <cellStyle name="Accent5 18" xfId="657"/>
    <cellStyle name="Accent5 19" xfId="672"/>
    <cellStyle name="Accent5 2" xfId="294"/>
    <cellStyle name="Accent5 20" xfId="675"/>
    <cellStyle name="Accent5 21" xfId="679"/>
    <cellStyle name="Accent5 22" xfId="713"/>
    <cellStyle name="Accent5 23" xfId="734"/>
    <cellStyle name="Accent5 24" xfId="742"/>
    <cellStyle name="Accent5 25" xfId="748"/>
    <cellStyle name="Accent5 26" xfId="752"/>
    <cellStyle name="Accent5 27" xfId="757"/>
    <cellStyle name="Accent5 28" xfId="764"/>
    <cellStyle name="Accent5 29" xfId="753"/>
    <cellStyle name="Accent5 3" xfId="295"/>
    <cellStyle name="Accent5 30" xfId="774"/>
    <cellStyle name="Accent5 31" xfId="778"/>
    <cellStyle name="Accent5 32" xfId="781"/>
    <cellStyle name="Accent5 33" xfId="812"/>
    <cellStyle name="Accent5 34" xfId="830"/>
    <cellStyle name="Accent5 35" xfId="836"/>
    <cellStyle name="Accent5 36" xfId="841"/>
    <cellStyle name="Accent5 37" xfId="844"/>
    <cellStyle name="Accent5 38" xfId="848"/>
    <cellStyle name="Accent5 39" xfId="851"/>
    <cellStyle name="Accent5 4" xfId="296"/>
    <cellStyle name="Accent5 40" xfId="877"/>
    <cellStyle name="Accent5 41" xfId="890"/>
    <cellStyle name="Accent5 42" xfId="897"/>
    <cellStyle name="Accent5 43" xfId="901"/>
    <cellStyle name="Accent5 44" xfId="904"/>
    <cellStyle name="Accent5 45" xfId="930"/>
    <cellStyle name="Accent5 46" xfId="947"/>
    <cellStyle name="Accent5 47" xfId="952"/>
    <cellStyle name="Accent5 48" xfId="955"/>
    <cellStyle name="Accent5 49" xfId="958"/>
    <cellStyle name="Accent5 5" xfId="297"/>
    <cellStyle name="Accent5 50" xfId="979"/>
    <cellStyle name="Accent5 51" xfId="992"/>
    <cellStyle name="Accent5 52" xfId="995"/>
    <cellStyle name="Accent5 53" xfId="1020"/>
    <cellStyle name="Accent5 54" xfId="1035"/>
    <cellStyle name="Accent5 55" xfId="1038"/>
    <cellStyle name="Accent5 56" xfId="1041"/>
    <cellStyle name="Accent5 57" xfId="1060"/>
    <cellStyle name="Accent5 58" xfId="1227"/>
    <cellStyle name="Accent5 59" xfId="1070"/>
    <cellStyle name="Accent5 6" xfId="298"/>
    <cellStyle name="Accent5 60" xfId="1440"/>
    <cellStyle name="Accent5 61" xfId="1453"/>
    <cellStyle name="Accent5 62" xfId="1456"/>
    <cellStyle name="Accent5 63" xfId="1488"/>
    <cellStyle name="Accent5 64" xfId="1507"/>
    <cellStyle name="Accent5 65" xfId="1512"/>
    <cellStyle name="Accent5 66" xfId="1517"/>
    <cellStyle name="Accent5 67" xfId="1531"/>
    <cellStyle name="Accent5 68" xfId="1538"/>
    <cellStyle name="Accent5 69" xfId="1543"/>
    <cellStyle name="Accent5 7" xfId="299"/>
    <cellStyle name="Accent5 70" xfId="1548"/>
    <cellStyle name="Accent5 71" xfId="1551"/>
    <cellStyle name="Accent5 72" xfId="1554"/>
    <cellStyle name="Accent5 73" xfId="1557"/>
    <cellStyle name="Accent5 74" xfId="1577"/>
    <cellStyle name="Accent5 75" xfId="1586"/>
    <cellStyle name="Accent5 76" xfId="1685"/>
    <cellStyle name="Accent5 77" xfId="1704"/>
    <cellStyle name="Accent5 78" xfId="1709"/>
    <cellStyle name="Accent5 79" xfId="1712"/>
    <cellStyle name="Accent5 8" xfId="300"/>
    <cellStyle name="Accent5 80" xfId="1715"/>
    <cellStyle name="Accent5 81" xfId="1718"/>
    <cellStyle name="Accent5 82" xfId="1740"/>
    <cellStyle name="Accent5 83" xfId="1752"/>
    <cellStyle name="Accent5 84" xfId="1755"/>
    <cellStyle name="Accent5 85" xfId="1781"/>
    <cellStyle name="Accent5 86" xfId="1796"/>
    <cellStyle name="Accent5 87" xfId="1830"/>
    <cellStyle name="Accent5 88" xfId="1839"/>
    <cellStyle name="Accent5 89" xfId="1861"/>
    <cellStyle name="Accent5 9" xfId="301"/>
    <cellStyle name="Accent5 90" xfId="1897"/>
    <cellStyle name="Accent5 91" xfId="1894"/>
    <cellStyle name="Accent5 92" xfId="1888"/>
    <cellStyle name="Accent5 93" xfId="1880"/>
    <cellStyle name="Accent5 94" xfId="1876"/>
    <cellStyle name="Accent6" xfId="302" builtinId="49" customBuiltin="1"/>
    <cellStyle name="Accent6 - 20%" xfId="303"/>
    <cellStyle name="Accent6 - 40%" xfId="304"/>
    <cellStyle name="Accent6 - 60%" xfId="305"/>
    <cellStyle name="Accent6 10" xfId="306"/>
    <cellStyle name="Accent6 11" xfId="307"/>
    <cellStyle name="Accent6 12" xfId="308"/>
    <cellStyle name="Accent6 13" xfId="309"/>
    <cellStyle name="Accent6 14" xfId="310"/>
    <cellStyle name="Accent6 15" xfId="604"/>
    <cellStyle name="Accent6 16" xfId="627"/>
    <cellStyle name="Accent6 17" xfId="634"/>
    <cellStyle name="Accent6 18" xfId="660"/>
    <cellStyle name="Accent6 19" xfId="673"/>
    <cellStyle name="Accent6 2" xfId="311"/>
    <cellStyle name="Accent6 20" xfId="676"/>
    <cellStyle name="Accent6 21" xfId="680"/>
    <cellStyle name="Accent6 22" xfId="716"/>
    <cellStyle name="Accent6 23" xfId="738"/>
    <cellStyle name="Accent6 24" xfId="745"/>
    <cellStyle name="Accent6 25" xfId="749"/>
    <cellStyle name="Accent6 26" xfId="755"/>
    <cellStyle name="Accent6 27" xfId="761"/>
    <cellStyle name="Accent6 28" xfId="768"/>
    <cellStyle name="Accent6 29" xfId="771"/>
    <cellStyle name="Accent6 3" xfId="312"/>
    <cellStyle name="Accent6 30" xfId="776"/>
    <cellStyle name="Accent6 31" xfId="779"/>
    <cellStyle name="Accent6 32" xfId="782"/>
    <cellStyle name="Accent6 33" xfId="816"/>
    <cellStyle name="Accent6 34" xfId="833"/>
    <cellStyle name="Accent6 35" xfId="838"/>
    <cellStyle name="Accent6 36" xfId="842"/>
    <cellStyle name="Accent6 37" xfId="846"/>
    <cellStyle name="Accent6 38" xfId="850"/>
    <cellStyle name="Accent6 39" xfId="852"/>
    <cellStyle name="Accent6 4" xfId="313"/>
    <cellStyle name="Accent6 40" xfId="880"/>
    <cellStyle name="Accent6 41" xfId="894"/>
    <cellStyle name="Accent6 42" xfId="899"/>
    <cellStyle name="Accent6 43" xfId="902"/>
    <cellStyle name="Accent6 44" xfId="905"/>
    <cellStyle name="Accent6 45" xfId="934"/>
    <cellStyle name="Accent6 46" xfId="949"/>
    <cellStyle name="Accent6 47" xfId="953"/>
    <cellStyle name="Accent6 48" xfId="956"/>
    <cellStyle name="Accent6 49" xfId="959"/>
    <cellStyle name="Accent6 5" xfId="314"/>
    <cellStyle name="Accent6 50" xfId="982"/>
    <cellStyle name="Accent6 51" xfId="993"/>
    <cellStyle name="Accent6 52" xfId="996"/>
    <cellStyle name="Accent6 53" xfId="1023"/>
    <cellStyle name="Accent6 54" xfId="1036"/>
    <cellStyle name="Accent6 55" xfId="1039"/>
    <cellStyle name="Accent6 56" xfId="1042"/>
    <cellStyle name="Accent6 57" xfId="1063"/>
    <cellStyle name="Accent6 58" xfId="1228"/>
    <cellStyle name="Accent6 59" xfId="1071"/>
    <cellStyle name="Accent6 6" xfId="315"/>
    <cellStyle name="Accent6 60" xfId="1443"/>
    <cellStyle name="Accent6 61" xfId="1454"/>
    <cellStyle name="Accent6 62" xfId="1457"/>
    <cellStyle name="Accent6 63" xfId="1491"/>
    <cellStyle name="Accent6 64" xfId="1510"/>
    <cellStyle name="Accent6 65" xfId="1514"/>
    <cellStyle name="Accent6 66" xfId="1521"/>
    <cellStyle name="Accent6 67" xfId="1535"/>
    <cellStyle name="Accent6 68" xfId="1541"/>
    <cellStyle name="Accent6 69" xfId="1546"/>
    <cellStyle name="Accent6 7" xfId="316"/>
    <cellStyle name="Accent6 70" xfId="1549"/>
    <cellStyle name="Accent6 71" xfId="1552"/>
    <cellStyle name="Accent6 72" xfId="1555"/>
    <cellStyle name="Accent6 73" xfId="1558"/>
    <cellStyle name="Accent6 74" xfId="1580"/>
    <cellStyle name="Accent6 75" xfId="1587"/>
    <cellStyle name="Accent6 76" xfId="1689"/>
    <cellStyle name="Accent6 77" xfId="1706"/>
    <cellStyle name="Accent6 78" xfId="1710"/>
    <cellStyle name="Accent6 79" xfId="1713"/>
    <cellStyle name="Accent6 8" xfId="317"/>
    <cellStyle name="Accent6 80" xfId="1716"/>
    <cellStyle name="Accent6 81" xfId="1719"/>
    <cellStyle name="Accent6 82" xfId="1743"/>
    <cellStyle name="Accent6 83" xfId="1753"/>
    <cellStyle name="Accent6 84" xfId="1756"/>
    <cellStyle name="Accent6 85" xfId="1785"/>
    <cellStyle name="Accent6 86" xfId="1797"/>
    <cellStyle name="Accent6 87" xfId="1833"/>
    <cellStyle name="Accent6 88" xfId="1840"/>
    <cellStyle name="Accent6 89" xfId="1864"/>
    <cellStyle name="Accent6 9" xfId="318"/>
    <cellStyle name="Accent6 90" xfId="1896"/>
    <cellStyle name="Accent6 91" xfId="1892"/>
    <cellStyle name="Accent6 92" xfId="1886"/>
    <cellStyle name="Accent6 93" xfId="1878"/>
    <cellStyle name="Accent6 94" xfId="1875"/>
    <cellStyle name="Bad" xfId="319" builtinId="27" customBuiltin="1"/>
    <cellStyle name="Bad 10" xfId="320"/>
    <cellStyle name="Bad 11" xfId="321"/>
    <cellStyle name="Bad 12" xfId="322"/>
    <cellStyle name="Bad 13" xfId="1229"/>
    <cellStyle name="Bad 2" xfId="323"/>
    <cellStyle name="Bad 3" xfId="324"/>
    <cellStyle name="Bad 4" xfId="325"/>
    <cellStyle name="Bad 5" xfId="326"/>
    <cellStyle name="Bad 6" xfId="327"/>
    <cellStyle name="Bad 7" xfId="328"/>
    <cellStyle name="Bad 8" xfId="329"/>
    <cellStyle name="Bad 9" xfId="330"/>
    <cellStyle name="Calculation" xfId="331" builtinId="22" customBuiltin="1"/>
    <cellStyle name="Calculation 10" xfId="332"/>
    <cellStyle name="Calculation 11" xfId="333"/>
    <cellStyle name="Calculation 12" xfId="334"/>
    <cellStyle name="Calculation 13" xfId="1230"/>
    <cellStyle name="Calculation 2" xfId="335"/>
    <cellStyle name="Calculation 3" xfId="336"/>
    <cellStyle name="Calculation 4" xfId="337"/>
    <cellStyle name="Calculation 5" xfId="338"/>
    <cellStyle name="Calculation 6" xfId="339"/>
    <cellStyle name="Calculation 7" xfId="340"/>
    <cellStyle name="Calculation 8" xfId="341"/>
    <cellStyle name="Calculation 9" xfId="342"/>
    <cellStyle name="Check Cell" xfId="343" builtinId="23" customBuiltin="1"/>
    <cellStyle name="Check Cell 10" xfId="344"/>
    <cellStyle name="Check Cell 11" xfId="345"/>
    <cellStyle name="Check Cell 12" xfId="346"/>
    <cellStyle name="Check Cell 13" xfId="1231"/>
    <cellStyle name="Check Cell 2" xfId="347"/>
    <cellStyle name="Check Cell 3" xfId="348"/>
    <cellStyle name="Check Cell 4" xfId="349"/>
    <cellStyle name="Check Cell 5" xfId="350"/>
    <cellStyle name="Check Cell 6" xfId="351"/>
    <cellStyle name="Check Cell 7" xfId="352"/>
    <cellStyle name="Check Cell 8" xfId="353"/>
    <cellStyle name="Check Cell 9" xfId="354"/>
    <cellStyle name="Comma" xfId="355" builtinId="3"/>
    <cellStyle name="Comma 10" xfId="1600"/>
    <cellStyle name="Comma 11" xfId="1758"/>
    <cellStyle name="Comma 12" xfId="1800"/>
    <cellStyle name="Comma 13" xfId="1812"/>
    <cellStyle name="Comma 2" xfId="356"/>
    <cellStyle name="Comma 2 2" xfId="1233"/>
    <cellStyle name="Comma 2 3" xfId="1601"/>
    <cellStyle name="Comma 3" xfId="606"/>
    <cellStyle name="Comma 3 2" xfId="1271"/>
    <cellStyle name="Comma 4" xfId="636"/>
    <cellStyle name="Comma 4 2" xfId="1287"/>
    <cellStyle name="Comma 5" xfId="682"/>
    <cellStyle name="Comma 5 2" xfId="1305"/>
    <cellStyle name="Comma 6" xfId="784"/>
    <cellStyle name="Comma 6 2" xfId="1330"/>
    <cellStyle name="Comma 7" xfId="907"/>
    <cellStyle name="Comma 7 2" xfId="1369"/>
    <cellStyle name="Comma 8" xfId="998"/>
    <cellStyle name="Comma 8 2" xfId="1404"/>
    <cellStyle name="Comma 9" xfId="1232"/>
    <cellStyle name="Currency" xfId="357" builtinId="4"/>
    <cellStyle name="Currency 2" xfId="1234"/>
    <cellStyle name="Emphasis 1" xfId="358"/>
    <cellStyle name="Emphasis 2" xfId="359"/>
    <cellStyle name="Emphasis 3" xfId="360"/>
    <cellStyle name="Entered" xfId="361"/>
    <cellStyle name="Explanatory Text" xfId="362" builtinId="53" customBuiltin="1"/>
    <cellStyle name="Explanatory Text 10" xfId="363"/>
    <cellStyle name="Explanatory Text 11" xfId="364"/>
    <cellStyle name="Explanatory Text 12" xfId="365"/>
    <cellStyle name="Explanatory Text 13" xfId="1235"/>
    <cellStyle name="Explanatory Text 2" xfId="366"/>
    <cellStyle name="Explanatory Text 3" xfId="367"/>
    <cellStyle name="Explanatory Text 4" xfId="368"/>
    <cellStyle name="Explanatory Text 5" xfId="369"/>
    <cellStyle name="Explanatory Text 6" xfId="370"/>
    <cellStyle name="Explanatory Text 7" xfId="371"/>
    <cellStyle name="Explanatory Text 8" xfId="372"/>
    <cellStyle name="Explanatory Text 9" xfId="373"/>
    <cellStyle name="Good" xfId="374" builtinId="26" customBuiltin="1"/>
    <cellStyle name="Good 10" xfId="375"/>
    <cellStyle name="Good 11" xfId="376"/>
    <cellStyle name="Good 12" xfId="377"/>
    <cellStyle name="Good 13" xfId="1236"/>
    <cellStyle name="Good 2" xfId="378"/>
    <cellStyle name="Good 3" xfId="379"/>
    <cellStyle name="Good 4" xfId="380"/>
    <cellStyle name="Good 5" xfId="381"/>
    <cellStyle name="Good 6" xfId="382"/>
    <cellStyle name="Good 7" xfId="383"/>
    <cellStyle name="Good 8" xfId="384"/>
    <cellStyle name="Good 9" xfId="385"/>
    <cellStyle name="Grey" xfId="386"/>
    <cellStyle name="Heading 1" xfId="387" builtinId="16" customBuiltin="1"/>
    <cellStyle name="Heading 1 10" xfId="388"/>
    <cellStyle name="Heading 1 11" xfId="389"/>
    <cellStyle name="Heading 1 12" xfId="390"/>
    <cellStyle name="Heading 1 13" xfId="1237"/>
    <cellStyle name="Heading 1 2" xfId="391"/>
    <cellStyle name="Heading 1 3" xfId="392"/>
    <cellStyle name="Heading 1 4" xfId="393"/>
    <cellStyle name="Heading 1 5" xfId="394"/>
    <cellStyle name="Heading 1 6" xfId="395"/>
    <cellStyle name="Heading 1 7" xfId="396"/>
    <cellStyle name="Heading 1 8" xfId="397"/>
    <cellStyle name="Heading 1 9" xfId="398"/>
    <cellStyle name="Heading 2" xfId="399" builtinId="17" customBuiltin="1"/>
    <cellStyle name="Heading 2 10" xfId="400"/>
    <cellStyle name="Heading 2 11" xfId="401"/>
    <cellStyle name="Heading 2 12" xfId="402"/>
    <cellStyle name="Heading 2 13" xfId="1238"/>
    <cellStyle name="Heading 2 2" xfId="403"/>
    <cellStyle name="Heading 2 3" xfId="404"/>
    <cellStyle name="Heading 2 4" xfId="405"/>
    <cellStyle name="Heading 2 5" xfId="406"/>
    <cellStyle name="Heading 2 6" xfId="407"/>
    <cellStyle name="Heading 2 7" xfId="408"/>
    <cellStyle name="Heading 2 8" xfId="409"/>
    <cellStyle name="Heading 2 9" xfId="410"/>
    <cellStyle name="Heading 3" xfId="411" builtinId="18" customBuiltin="1"/>
    <cellStyle name="Heading 3 10" xfId="412"/>
    <cellStyle name="Heading 3 11" xfId="413"/>
    <cellStyle name="Heading 3 12" xfId="414"/>
    <cellStyle name="Heading 3 13" xfId="1239"/>
    <cellStyle name="Heading 3 2" xfId="415"/>
    <cellStyle name="Heading 3 3" xfId="416"/>
    <cellStyle name="Heading 3 4" xfId="417"/>
    <cellStyle name="Heading 3 5" xfId="418"/>
    <cellStyle name="Heading 3 6" xfId="419"/>
    <cellStyle name="Heading 3 7" xfId="420"/>
    <cellStyle name="Heading 3 8" xfId="421"/>
    <cellStyle name="Heading 3 9" xfId="422"/>
    <cellStyle name="Heading 4" xfId="423" builtinId="19" customBuiltin="1"/>
    <cellStyle name="Heading 4 10" xfId="424"/>
    <cellStyle name="Heading 4 11" xfId="425"/>
    <cellStyle name="Heading 4 12" xfId="426"/>
    <cellStyle name="Heading 4 13" xfId="1240"/>
    <cellStyle name="Heading 4 2" xfId="427"/>
    <cellStyle name="Heading 4 3" xfId="428"/>
    <cellStyle name="Heading 4 4" xfId="429"/>
    <cellStyle name="Heading 4 5" xfId="430"/>
    <cellStyle name="Heading 4 6" xfId="431"/>
    <cellStyle name="Heading 4 7" xfId="432"/>
    <cellStyle name="Heading 4 8" xfId="433"/>
    <cellStyle name="Heading 4 9" xfId="434"/>
    <cellStyle name="Heading1" xfId="435"/>
    <cellStyle name="Heading2" xfId="436"/>
    <cellStyle name="Input" xfId="437" builtinId="20" customBuiltin="1"/>
    <cellStyle name="Input [yellow]" xfId="438"/>
    <cellStyle name="Input 10" xfId="439"/>
    <cellStyle name="Input 11" xfId="440"/>
    <cellStyle name="Input 12" xfId="441"/>
    <cellStyle name="Input 13" xfId="442"/>
    <cellStyle name="Input 14" xfId="443"/>
    <cellStyle name="Input 15" xfId="598"/>
    <cellStyle name="Input 16" xfId="608"/>
    <cellStyle name="Input 17" xfId="607"/>
    <cellStyle name="Input 18" xfId="640"/>
    <cellStyle name="Input 19" xfId="638"/>
    <cellStyle name="Input 2" xfId="444"/>
    <cellStyle name="Input 20" xfId="641"/>
    <cellStyle name="Input 21" xfId="639"/>
    <cellStyle name="Input 22" xfId="690"/>
    <cellStyle name="Input 23" xfId="687"/>
    <cellStyle name="Input 24" xfId="691"/>
    <cellStyle name="Input 25" xfId="696"/>
    <cellStyle name="Input 26" xfId="685"/>
    <cellStyle name="Input 27" xfId="686"/>
    <cellStyle name="Input 28" xfId="692"/>
    <cellStyle name="Input 29" xfId="689"/>
    <cellStyle name="Input 3" xfId="445"/>
    <cellStyle name="Input 30" xfId="708"/>
    <cellStyle name="Input 31" xfId="760"/>
    <cellStyle name="Input 32" xfId="683"/>
    <cellStyle name="Input 33" xfId="790"/>
    <cellStyle name="Input 34" xfId="786"/>
    <cellStyle name="Input 35" xfId="791"/>
    <cellStyle name="Input 36" xfId="788"/>
    <cellStyle name="Input 37" xfId="785"/>
    <cellStyle name="Input 38" xfId="796"/>
    <cellStyle name="Input 39" xfId="837"/>
    <cellStyle name="Input 4" xfId="446"/>
    <cellStyle name="Input 40" xfId="857"/>
    <cellStyle name="Input 41" xfId="854"/>
    <cellStyle name="Input 42" xfId="858"/>
    <cellStyle name="Input 43" xfId="862"/>
    <cellStyle name="Input 44" xfId="855"/>
    <cellStyle name="Input 45" xfId="911"/>
    <cellStyle name="Input 46" xfId="914"/>
    <cellStyle name="Input 47" xfId="910"/>
    <cellStyle name="Input 48" xfId="912"/>
    <cellStyle name="Input 49" xfId="909"/>
    <cellStyle name="Input 5" xfId="447"/>
    <cellStyle name="Input 50" xfId="963"/>
    <cellStyle name="Input 51" xfId="961"/>
    <cellStyle name="Input 52" xfId="962"/>
    <cellStyle name="Input 53" xfId="1000"/>
    <cellStyle name="Input 54" xfId="999"/>
    <cellStyle name="Input 55" xfId="1001"/>
    <cellStyle name="Input 56" xfId="1005"/>
    <cellStyle name="Input 57" xfId="1045"/>
    <cellStyle name="Input 58" xfId="1241"/>
    <cellStyle name="Input 59" xfId="1046"/>
    <cellStyle name="Input 6" xfId="448"/>
    <cellStyle name="Input 60" xfId="1424"/>
    <cellStyle name="Input 61" xfId="1425"/>
    <cellStyle name="Input 62" xfId="1422"/>
    <cellStyle name="Input 63" xfId="1465"/>
    <cellStyle name="Input 64" xfId="1460"/>
    <cellStyle name="Input 65" xfId="1466"/>
    <cellStyle name="Input 66" xfId="1463"/>
    <cellStyle name="Input 67" xfId="1520"/>
    <cellStyle name="Input 68" xfId="1487"/>
    <cellStyle name="Input 69" xfId="1519"/>
    <cellStyle name="Input 7" xfId="449"/>
    <cellStyle name="Input 70" xfId="1468"/>
    <cellStyle name="Input 71" xfId="1502"/>
    <cellStyle name="Input 72" xfId="1459"/>
    <cellStyle name="Input 73" xfId="1530"/>
    <cellStyle name="Input 74" xfId="1561"/>
    <cellStyle name="Input 75" xfId="1560"/>
    <cellStyle name="Input 76" xfId="1665"/>
    <cellStyle name="Input 77" xfId="1661"/>
    <cellStyle name="Input 78" xfId="1660"/>
    <cellStyle name="Input 79" xfId="1692"/>
    <cellStyle name="Input 8" xfId="450"/>
    <cellStyle name="Input 80" xfId="1663"/>
    <cellStyle name="Input 81" xfId="1664"/>
    <cellStyle name="Input 82" xfId="1723"/>
    <cellStyle name="Input 83" xfId="1721"/>
    <cellStyle name="Input 84" xfId="1724"/>
    <cellStyle name="Input 85" xfId="1762"/>
    <cellStyle name="Input 86" xfId="1760"/>
    <cellStyle name="Input 87" xfId="1814"/>
    <cellStyle name="Input 88" xfId="1813"/>
    <cellStyle name="Input 89" xfId="1843"/>
    <cellStyle name="Input 9" xfId="451"/>
    <cellStyle name="Input 90" xfId="1914"/>
    <cellStyle name="Input 91" xfId="1916"/>
    <cellStyle name="Input 92" xfId="1913"/>
    <cellStyle name="Input 93" xfId="1887"/>
    <cellStyle name="Input 94" xfId="1910"/>
    <cellStyle name="Linked Cell" xfId="452" builtinId="24" customBuiltin="1"/>
    <cellStyle name="Linked Cell 10" xfId="453"/>
    <cellStyle name="Linked Cell 11" xfId="454"/>
    <cellStyle name="Linked Cell 12" xfId="455"/>
    <cellStyle name="Linked Cell 13" xfId="1242"/>
    <cellStyle name="Linked Cell 2" xfId="456"/>
    <cellStyle name="Linked Cell 3" xfId="457"/>
    <cellStyle name="Linked Cell 4" xfId="458"/>
    <cellStyle name="Linked Cell 5" xfId="459"/>
    <cellStyle name="Linked Cell 6" xfId="460"/>
    <cellStyle name="Linked Cell 7" xfId="461"/>
    <cellStyle name="Linked Cell 8" xfId="462"/>
    <cellStyle name="Linked Cell 9" xfId="463"/>
    <cellStyle name="modified border" xfId="464"/>
    <cellStyle name="modified border1" xfId="465"/>
    <cellStyle name="Neutral" xfId="466" builtinId="28" customBuiltin="1"/>
    <cellStyle name="Neutral 10" xfId="467"/>
    <cellStyle name="Neutral 11" xfId="468"/>
    <cellStyle name="Neutral 12" xfId="469"/>
    <cellStyle name="Neutral 13" xfId="1243"/>
    <cellStyle name="Neutral 2" xfId="470"/>
    <cellStyle name="Neutral 3" xfId="471"/>
    <cellStyle name="Neutral 4" xfId="472"/>
    <cellStyle name="Neutral 5" xfId="473"/>
    <cellStyle name="Neutral 6" xfId="474"/>
    <cellStyle name="Neutral 7" xfId="475"/>
    <cellStyle name="Neutral 8" xfId="476"/>
    <cellStyle name="Neutral 9" xfId="477"/>
    <cellStyle name="Normal" xfId="0" builtinId="0"/>
    <cellStyle name="Normal - Style1" xfId="478"/>
    <cellStyle name="Normal 10" xfId="479"/>
    <cellStyle name="Normal 10 2" xfId="1244"/>
    <cellStyle name="Normal 11" xfId="597"/>
    <cellStyle name="Normal 11 2" xfId="1269"/>
    <cellStyle name="Normal 12" xfId="642"/>
    <cellStyle name="Normal 12 2" xfId="1289"/>
    <cellStyle name="Normal 13" xfId="663"/>
    <cellStyle name="Normal 13 2" xfId="1303"/>
    <cellStyle name="Normal 14" xfId="637"/>
    <cellStyle name="Normal 14 2" xfId="1288"/>
    <cellStyle name="Normal 15" xfId="681"/>
    <cellStyle name="Normal 15 2" xfId="1304"/>
    <cellStyle name="Normal 16" xfId="694"/>
    <cellStyle name="Normal 16 2" xfId="1309"/>
    <cellStyle name="Normal 17" xfId="719"/>
    <cellStyle name="Normal 17 2" xfId="1324"/>
    <cellStyle name="Normal 18" xfId="693"/>
    <cellStyle name="Normal 18 2" xfId="1308"/>
    <cellStyle name="Normal 19" xfId="712"/>
    <cellStyle name="Normal 19 2" xfId="1319"/>
    <cellStyle name="Normal 2" xfId="480"/>
    <cellStyle name="Normal 2 2" xfId="1245"/>
    <cellStyle name="Normal 2 3" xfId="1602"/>
    <cellStyle name="Normal 20" xfId="741"/>
    <cellStyle name="Normal 20 2" xfId="1326"/>
    <cellStyle name="Normal 21" xfId="747"/>
    <cellStyle name="Normal 21 2" xfId="1327"/>
    <cellStyle name="Normal 22" xfId="751"/>
    <cellStyle name="Normal 22 2" xfId="1328"/>
    <cellStyle name="Normal 23" xfId="688"/>
    <cellStyle name="Normal 23 2" xfId="1307"/>
    <cellStyle name="Normal 24" xfId="737"/>
    <cellStyle name="Normal 24 2" xfId="1325"/>
    <cellStyle name="Normal 25" xfId="684"/>
    <cellStyle name="Normal 25 2" xfId="1306"/>
    <cellStyle name="Normal 26" xfId="783"/>
    <cellStyle name="Normal 26 2" xfId="1329"/>
    <cellStyle name="Normal 27" xfId="793"/>
    <cellStyle name="Normal 27 2" xfId="1334"/>
    <cellStyle name="Normal 28" xfId="789"/>
    <cellStyle name="Normal 28 2" xfId="1332"/>
    <cellStyle name="Normal 29" xfId="795"/>
    <cellStyle name="Normal 29 2" xfId="1336"/>
    <cellStyle name="Normal 3" xfId="481"/>
    <cellStyle name="Normal 3 2" xfId="1246"/>
    <cellStyle name="Normal 3 3" xfId="1603"/>
    <cellStyle name="Normal 3 4" xfId="1657"/>
    <cellStyle name="Normal 3 5" xfId="1801"/>
    <cellStyle name="Normal 3 6" xfId="1889"/>
    <cellStyle name="Normal 30" xfId="787"/>
    <cellStyle name="Normal 30 2" xfId="1331"/>
    <cellStyle name="Normal 31" xfId="792"/>
    <cellStyle name="Normal 31 2" xfId="1333"/>
    <cellStyle name="Normal 32" xfId="815"/>
    <cellStyle name="Normal 32 2" xfId="1347"/>
    <cellStyle name="Normal 33" xfId="853"/>
    <cellStyle name="Normal 33 2" xfId="1350"/>
    <cellStyle name="Normal 34" xfId="860"/>
    <cellStyle name="Normal 34 2" xfId="1353"/>
    <cellStyle name="Normal 35" xfId="856"/>
    <cellStyle name="Normal 35 2" xfId="1351"/>
    <cellStyle name="Normal 36" xfId="893"/>
    <cellStyle name="Normal 36 2" xfId="1367"/>
    <cellStyle name="Normal 37" xfId="859"/>
    <cellStyle name="Normal 37 2" xfId="1352"/>
    <cellStyle name="Normal 38" xfId="906"/>
    <cellStyle name="Normal 38 2" xfId="1368"/>
    <cellStyle name="Normal 39" xfId="915"/>
    <cellStyle name="Normal 39 2" xfId="1372"/>
    <cellStyle name="Normal 4" xfId="482"/>
    <cellStyle name="Normal 4 2" xfId="1247"/>
    <cellStyle name="Normal 40" xfId="933"/>
    <cellStyle name="Normal 40 2" xfId="1384"/>
    <cellStyle name="Normal 41" xfId="908"/>
    <cellStyle name="Normal 41 2" xfId="1370"/>
    <cellStyle name="Normal 42" xfId="926"/>
    <cellStyle name="Normal 42 2" xfId="1379"/>
    <cellStyle name="Normal 43" xfId="960"/>
    <cellStyle name="Normal 43 2" xfId="1387"/>
    <cellStyle name="Normal 44" xfId="965"/>
    <cellStyle name="Normal 44 2" xfId="1389"/>
    <cellStyle name="Normal 45" xfId="985"/>
    <cellStyle name="Normal 45 2" xfId="1402"/>
    <cellStyle name="Normal 46" xfId="997"/>
    <cellStyle name="Normal 46 2" xfId="1403"/>
    <cellStyle name="Normal 47" xfId="1003"/>
    <cellStyle name="Normal 47 2" xfId="1406"/>
    <cellStyle name="Normal 48" xfId="1026"/>
    <cellStyle name="Normal 48 2" xfId="1420"/>
    <cellStyle name="Normal 49" xfId="1002"/>
    <cellStyle name="Normal 49 2" xfId="1405"/>
    <cellStyle name="Normal 5" xfId="483"/>
    <cellStyle name="Normal 5 2" xfId="1248"/>
    <cellStyle name="Normal 50" xfId="1043"/>
    <cellStyle name="Normal 51" xfId="1072"/>
    <cellStyle name="Normal 52" xfId="1044"/>
    <cellStyle name="Normal 53" xfId="1421"/>
    <cellStyle name="Normal 54" xfId="1423"/>
    <cellStyle name="Normal 55" xfId="1436"/>
    <cellStyle name="Normal 56" xfId="1458"/>
    <cellStyle name="Normal 57" xfId="1469"/>
    <cellStyle name="Normal 58" xfId="1464"/>
    <cellStyle name="Normal 59" xfId="1471"/>
    <cellStyle name="Normal 6" xfId="605"/>
    <cellStyle name="Normal 6 2" xfId="1270"/>
    <cellStyle name="Normal 60" xfId="1462"/>
    <cellStyle name="Normal 61" xfId="1515"/>
    <cellStyle name="Normal 62" xfId="1461"/>
    <cellStyle name="Normal 63" xfId="1509"/>
    <cellStyle name="Normal 64" xfId="1467"/>
    <cellStyle name="Normal 65" xfId="1494"/>
    <cellStyle name="Normal 66" xfId="1534"/>
    <cellStyle name="Normal 67" xfId="1559"/>
    <cellStyle name="Normal 68" xfId="1562"/>
    <cellStyle name="Normal 69" xfId="1659"/>
    <cellStyle name="Normal 7" xfId="609"/>
    <cellStyle name="Normal 7 2" xfId="1272"/>
    <cellStyle name="Normal 70" xfId="1667"/>
    <cellStyle name="Normal 71" xfId="1684"/>
    <cellStyle name="Normal 72" xfId="1662"/>
    <cellStyle name="Normal 73" xfId="1688"/>
    <cellStyle name="Normal 74" xfId="1666"/>
    <cellStyle name="Normal 75" xfId="1720"/>
    <cellStyle name="Normal 76" xfId="1725"/>
    <cellStyle name="Normal 77" xfId="1722"/>
    <cellStyle name="Normal 78" xfId="1757"/>
    <cellStyle name="Normal 79" xfId="1764"/>
    <cellStyle name="Normal 8" xfId="635"/>
    <cellStyle name="Normal 8 2" xfId="1286"/>
    <cellStyle name="Normal 80" xfId="1767"/>
    <cellStyle name="Normal 81" xfId="1811"/>
    <cellStyle name="Normal 82" xfId="1815"/>
    <cellStyle name="Normal 83" xfId="1841"/>
    <cellStyle name="Normal 84" xfId="1842"/>
    <cellStyle name="Normal 85" xfId="1917"/>
    <cellStyle name="Normal 86" xfId="1911"/>
    <cellStyle name="Normal 87" xfId="1912"/>
    <cellStyle name="Normal 88" xfId="1915"/>
    <cellStyle name="Normal 89" xfId="1885"/>
    <cellStyle name="Normal 9" xfId="484"/>
    <cellStyle name="Normal 9 2" xfId="1249"/>
    <cellStyle name="Normal 90" xfId="1879"/>
    <cellStyle name="Normal 91" xfId="1918"/>
    <cellStyle name="Normal 92" xfId="1919"/>
    <cellStyle name="Normal_012009 PSE Funding" xfId="485"/>
    <cellStyle name="Normal_032008 PSE Funding" xfId="486"/>
    <cellStyle name="Normal_3.01 Income Statement Ele &amp; Gas" xfId="487"/>
    <cellStyle name="Normal_Detail" xfId="488"/>
    <cellStyle name="Normal_Income Statement 12ME Sept_07" xfId="489"/>
    <cellStyle name="Normal_IS_monthly" xfId="490"/>
    <cellStyle name="Normal_UIP Detail 12ME0311" xfId="491"/>
    <cellStyle name="Note" xfId="492" builtinId="10" customBuiltin="1"/>
    <cellStyle name="Note 10" xfId="493"/>
    <cellStyle name="Note 10 2" xfId="1251"/>
    <cellStyle name="Note 11" xfId="494"/>
    <cellStyle name="Note 11 2" xfId="1252"/>
    <cellStyle name="Note 12" xfId="495"/>
    <cellStyle name="Note 12 2" xfId="1253"/>
    <cellStyle name="Note 13" xfId="610"/>
    <cellStyle name="Note 13 2" xfId="1273"/>
    <cellStyle name="Note 14" xfId="643"/>
    <cellStyle name="Note 14 2" xfId="1290"/>
    <cellStyle name="Note 15" xfId="695"/>
    <cellStyle name="Note 15 2" xfId="1310"/>
    <cellStyle name="Note 16" xfId="794"/>
    <cellStyle name="Note 16 2" xfId="1335"/>
    <cellStyle name="Note 17" xfId="861"/>
    <cellStyle name="Note 17 2" xfId="1354"/>
    <cellStyle name="Note 18" xfId="913"/>
    <cellStyle name="Note 18 2" xfId="1371"/>
    <cellStyle name="Note 19" xfId="964"/>
    <cellStyle name="Note 19 2" xfId="1388"/>
    <cellStyle name="Note 2" xfId="496"/>
    <cellStyle name="Note 2 2" xfId="1254"/>
    <cellStyle name="Note 2 3" xfId="1605"/>
    <cellStyle name="Note 2 4" xfId="1658"/>
    <cellStyle name="Note 2 5" xfId="1802"/>
    <cellStyle name="Note 2 6" xfId="1891"/>
    <cellStyle name="Note 20" xfId="1004"/>
    <cellStyle name="Note 20 2" xfId="1407"/>
    <cellStyle name="Note 21" xfId="1047"/>
    <cellStyle name="Note 22" xfId="1250"/>
    <cellStyle name="Note 23" xfId="1426"/>
    <cellStyle name="Note 24" xfId="1470"/>
    <cellStyle name="Note 25" xfId="1563"/>
    <cellStyle name="Note 26" xfId="1604"/>
    <cellStyle name="Note 27" xfId="1668"/>
    <cellStyle name="Note 28" xfId="1726"/>
    <cellStyle name="Note 29" xfId="1765"/>
    <cellStyle name="Note 3" xfId="497"/>
    <cellStyle name="Note 3 2" xfId="1255"/>
    <cellStyle name="Note 30" xfId="1816"/>
    <cellStyle name="Note 31" xfId="1845"/>
    <cellStyle name="Note 4" xfId="498"/>
    <cellStyle name="Note 4 2" xfId="1256"/>
    <cellStyle name="Note 5" xfId="499"/>
    <cellStyle name="Note 5 2" xfId="1257"/>
    <cellStyle name="Note 6" xfId="500"/>
    <cellStyle name="Note 6 2" xfId="1258"/>
    <cellStyle name="Note 7" xfId="501"/>
    <cellStyle name="Note 7 2" xfId="1259"/>
    <cellStyle name="Note 8" xfId="502"/>
    <cellStyle name="Note 8 2" xfId="1260"/>
    <cellStyle name="Note 9" xfId="503"/>
    <cellStyle name="Note 9 2" xfId="1261"/>
    <cellStyle name="Output" xfId="504" builtinId="21" customBuiltin="1"/>
    <cellStyle name="Output 10" xfId="505"/>
    <cellStyle name="Output 11" xfId="506"/>
    <cellStyle name="Output 12" xfId="507"/>
    <cellStyle name="Output 13" xfId="1262"/>
    <cellStyle name="Output 2" xfId="508"/>
    <cellStyle name="Output 3" xfId="509"/>
    <cellStyle name="Output 4" xfId="510"/>
    <cellStyle name="Output 5" xfId="511"/>
    <cellStyle name="Output 6" xfId="512"/>
    <cellStyle name="Output 7" xfId="513"/>
    <cellStyle name="Output 8" xfId="514"/>
    <cellStyle name="Output 9" xfId="515"/>
    <cellStyle name="Percent" xfId="516" builtinId="5"/>
    <cellStyle name="Percent [2]" xfId="517"/>
    <cellStyle name="Percent 2" xfId="1263"/>
    <cellStyle name="SAPBEXaggData" xfId="518"/>
    <cellStyle name="SAPBEXaggData 2" xfId="1606"/>
    <cellStyle name="SAPBEXaggDataEmph" xfId="519"/>
    <cellStyle name="SAPBEXaggDataEmph 2" xfId="1607"/>
    <cellStyle name="SAPBEXaggItem" xfId="520"/>
    <cellStyle name="SAPBEXaggItem 2" xfId="1608"/>
    <cellStyle name="SAPBEXaggItemX" xfId="521"/>
    <cellStyle name="SAPBEXaggItemX 2" xfId="1609"/>
    <cellStyle name="SAPBEXchaText" xfId="522"/>
    <cellStyle name="SAPBEXchaText 2" xfId="1610"/>
    <cellStyle name="SAPBEXexcBad7" xfId="523"/>
    <cellStyle name="SAPBEXexcBad7 2" xfId="1611"/>
    <cellStyle name="SAPBEXexcBad8" xfId="524"/>
    <cellStyle name="SAPBEXexcBad8 2" xfId="1612"/>
    <cellStyle name="SAPBEXexcBad9" xfId="525"/>
    <cellStyle name="SAPBEXexcBad9 2" xfId="1613"/>
    <cellStyle name="SAPBEXexcCritical4" xfId="526"/>
    <cellStyle name="SAPBEXexcCritical4 2" xfId="1614"/>
    <cellStyle name="SAPBEXexcCritical5" xfId="527"/>
    <cellStyle name="SAPBEXexcCritical5 2" xfId="1615"/>
    <cellStyle name="SAPBEXexcCritical6" xfId="528"/>
    <cellStyle name="SAPBEXexcCritical6 2" xfId="1616"/>
    <cellStyle name="SAPBEXexcGood1" xfId="529"/>
    <cellStyle name="SAPBEXexcGood1 2" xfId="1617"/>
    <cellStyle name="SAPBEXexcGood2" xfId="530"/>
    <cellStyle name="SAPBEXexcGood2 2" xfId="1618"/>
    <cellStyle name="SAPBEXexcGood3" xfId="531"/>
    <cellStyle name="SAPBEXexcGood3 2" xfId="1619"/>
    <cellStyle name="SAPBEXfilterDrill" xfId="532"/>
    <cellStyle name="SAPBEXfilterDrill 2" xfId="1620"/>
    <cellStyle name="SAPBEXfilterItem" xfId="533"/>
    <cellStyle name="SAPBEXfilterItem 2" xfId="1621"/>
    <cellStyle name="SAPBEXfilterText" xfId="534"/>
    <cellStyle name="SAPBEXfilterText 2" xfId="1622"/>
    <cellStyle name="SAPBEXformats" xfId="535"/>
    <cellStyle name="SAPBEXformats 2" xfId="1623"/>
    <cellStyle name="SAPBEXheaderItem" xfId="536"/>
    <cellStyle name="SAPBEXheaderItem 2" xfId="1264"/>
    <cellStyle name="SAPBEXheaderItem 3" xfId="1624"/>
    <cellStyle name="SAPBEXheaderText" xfId="537"/>
    <cellStyle name="SAPBEXheaderText 2" xfId="1265"/>
    <cellStyle name="SAPBEXheaderText 3" xfId="1625"/>
    <cellStyle name="SAPBEXHLevel0" xfId="538"/>
    <cellStyle name="SAPBEXHLevel0 2" xfId="1626"/>
    <cellStyle name="SAPBEXHLevel0 3" xfId="1803"/>
    <cellStyle name="SAPBEXHLevel0X" xfId="539"/>
    <cellStyle name="SAPBEXHLevel0X 2" xfId="1627"/>
    <cellStyle name="SAPBEXHLevel0X 3" xfId="1804"/>
    <cellStyle name="SAPBEXHLevel1" xfId="540"/>
    <cellStyle name="SAPBEXHLevel1 2" xfId="1628"/>
    <cellStyle name="SAPBEXHLevel1 3" xfId="1805"/>
    <cellStyle name="SAPBEXHLevel1X" xfId="541"/>
    <cellStyle name="SAPBEXHLevel1X 2" xfId="1629"/>
    <cellStyle name="SAPBEXHLevel1X 3" xfId="1806"/>
    <cellStyle name="SAPBEXHLevel2" xfId="542"/>
    <cellStyle name="SAPBEXHLevel2 2" xfId="1630"/>
    <cellStyle name="SAPBEXHLevel2 3" xfId="1807"/>
    <cellStyle name="SAPBEXHLevel2X" xfId="543"/>
    <cellStyle name="SAPBEXHLevel2X 2" xfId="1631"/>
    <cellStyle name="SAPBEXHLevel2X 3" xfId="1808"/>
    <cellStyle name="SAPBEXHLevel3" xfId="544"/>
    <cellStyle name="SAPBEXHLevel3 2" xfId="1632"/>
    <cellStyle name="SAPBEXHLevel3 3" xfId="1809"/>
    <cellStyle name="SAPBEXHLevel3X" xfId="545"/>
    <cellStyle name="SAPBEXHLevel3X 2" xfId="1633"/>
    <cellStyle name="SAPBEXHLevel3X 3" xfId="1810"/>
    <cellStyle name="SAPBEXinputData" xfId="546"/>
    <cellStyle name="SAPBEXinputData 2" xfId="1634"/>
    <cellStyle name="SAPBEXresData" xfId="547"/>
    <cellStyle name="SAPBEXresData 2" xfId="1635"/>
    <cellStyle name="SAPBEXresDataEmph" xfId="548"/>
    <cellStyle name="SAPBEXresDataEmph 2" xfId="1636"/>
    <cellStyle name="SAPBEXresItem" xfId="549"/>
    <cellStyle name="SAPBEXresItem 2" xfId="1637"/>
    <cellStyle name="SAPBEXresItemX" xfId="550"/>
    <cellStyle name="SAPBEXresItemX 2" xfId="1638"/>
    <cellStyle name="SAPBEXstdData" xfId="551"/>
    <cellStyle name="SAPBEXstdData 2" xfId="1639"/>
    <cellStyle name="SAPBEXstdDataEmph" xfId="552"/>
    <cellStyle name="SAPBEXstdDataEmph 2" xfId="1640"/>
    <cellStyle name="SAPBEXstdItem" xfId="553"/>
    <cellStyle name="SAPBEXstdItem 2" xfId="1641"/>
    <cellStyle name="SAPBEXstdItemX" xfId="554"/>
    <cellStyle name="SAPBEXstdItemX 2" xfId="1642"/>
    <cellStyle name="SAPBEXtitle" xfId="555"/>
    <cellStyle name="SAPBEXtitle 2" xfId="1643"/>
    <cellStyle name="SAPBEXundefined" xfId="556"/>
    <cellStyle name="SAPBEXundefined 2" xfId="1644"/>
    <cellStyle name="Sheet Title" xfId="557"/>
    <cellStyle name="StmtTtl1" xfId="558"/>
    <cellStyle name="StmtTtl2" xfId="559"/>
    <cellStyle name="Style 1" xfId="560"/>
    <cellStyle name="Title" xfId="561" builtinId="15" customBuiltin="1"/>
    <cellStyle name="Title 10" xfId="562"/>
    <cellStyle name="Title 11" xfId="563"/>
    <cellStyle name="Title 12" xfId="564"/>
    <cellStyle name="Title 13" xfId="1266"/>
    <cellStyle name="Title 2" xfId="565"/>
    <cellStyle name="Title 3" xfId="566"/>
    <cellStyle name="Title 4" xfId="567"/>
    <cellStyle name="Title 5" xfId="568"/>
    <cellStyle name="Title 6" xfId="569"/>
    <cellStyle name="Title 7" xfId="570"/>
    <cellStyle name="Title 8" xfId="571"/>
    <cellStyle name="Title 9" xfId="572"/>
    <cellStyle name="Total" xfId="573" builtinId="25" customBuiltin="1"/>
    <cellStyle name="Total 10" xfId="574"/>
    <cellStyle name="Total 11" xfId="575"/>
    <cellStyle name="Total 12" xfId="576"/>
    <cellStyle name="Total 13" xfId="1267"/>
    <cellStyle name="Total 2" xfId="577"/>
    <cellStyle name="Total 3" xfId="578"/>
    <cellStyle name="Total 4" xfId="579"/>
    <cellStyle name="Total 5" xfId="580"/>
    <cellStyle name="Total 6" xfId="581"/>
    <cellStyle name="Total 7" xfId="582"/>
    <cellStyle name="Total 8" xfId="583"/>
    <cellStyle name="Total 9" xfId="584"/>
    <cellStyle name="Warning Text" xfId="585" builtinId="11" customBuiltin="1"/>
    <cellStyle name="Warning Text 10" xfId="586"/>
    <cellStyle name="Warning Text 11" xfId="587"/>
    <cellStyle name="Warning Text 12" xfId="588"/>
    <cellStyle name="Warning Text 13" xfId="1268"/>
    <cellStyle name="Warning Text 2" xfId="589"/>
    <cellStyle name="Warning Text 3" xfId="590"/>
    <cellStyle name="Warning Text 4" xfId="591"/>
    <cellStyle name="Warning Text 5" xfId="592"/>
    <cellStyle name="Warning Text 6" xfId="593"/>
    <cellStyle name="Warning Text 7" xfId="594"/>
    <cellStyle name="Warning Text 8" xfId="595"/>
    <cellStyle name="Warning Text 9" xfId="596"/>
  </cellStyles>
  <dxfs count="3"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RFDRWEB\PSE%20Funding\2008\032008%20PSE%20Funding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PSE funding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K46"/>
  <sheetViews>
    <sheetView tabSelected="1" zoomScaleNormal="100" workbookViewId="0"/>
  </sheetViews>
  <sheetFormatPr defaultRowHeight="18" customHeight="1" x14ac:dyDescent="0.25"/>
  <cols>
    <col min="1" max="1" width="52" customWidth="1"/>
    <col min="2" max="4" width="16.6640625" customWidth="1"/>
    <col min="5" max="5" width="2.5546875" customWidth="1"/>
    <col min="6" max="11" width="9.109375" style="15"/>
  </cols>
  <sheetData>
    <row r="1" spans="1:6" ht="18" customHeight="1" x14ac:dyDescent="0.25">
      <c r="A1" s="1" t="s">
        <v>409</v>
      </c>
      <c r="B1" s="2"/>
      <c r="C1" s="2"/>
      <c r="D1" s="2"/>
    </row>
    <row r="2" spans="1:6" ht="18" customHeight="1" x14ac:dyDescent="0.25">
      <c r="A2" s="1" t="s">
        <v>410</v>
      </c>
      <c r="B2" s="2"/>
      <c r="C2" s="2"/>
      <c r="D2" s="2"/>
    </row>
    <row r="3" spans="1:6" ht="18" customHeight="1" x14ac:dyDescent="0.25">
      <c r="A3" s="254" t="s">
        <v>674</v>
      </c>
      <c r="B3" s="254"/>
      <c r="C3" s="254"/>
      <c r="D3" s="254"/>
    </row>
    <row r="4" spans="1:6" ht="12" customHeight="1" x14ac:dyDescent="0.25">
      <c r="B4" s="2"/>
      <c r="C4" s="2"/>
      <c r="D4" s="2"/>
    </row>
    <row r="5" spans="1:6" ht="18" customHeight="1" x14ac:dyDescent="0.25">
      <c r="A5" s="255" t="s">
        <v>673</v>
      </c>
      <c r="B5" s="255"/>
      <c r="C5" s="255"/>
      <c r="D5" s="255"/>
      <c r="E5" s="153"/>
      <c r="F5" s="153"/>
    </row>
    <row r="6" spans="1:6" ht="18" customHeight="1" x14ac:dyDescent="0.25">
      <c r="A6" s="153"/>
      <c r="B6" s="153"/>
      <c r="C6" s="153"/>
      <c r="D6" s="153"/>
      <c r="E6" s="153"/>
      <c r="F6" s="153"/>
    </row>
    <row r="7" spans="1:6" ht="18" customHeight="1" x14ac:dyDescent="0.25">
      <c r="A7" s="3"/>
      <c r="B7" s="4" t="s">
        <v>411</v>
      </c>
      <c r="C7" s="5" t="s">
        <v>412</v>
      </c>
      <c r="D7" s="6" t="s">
        <v>413</v>
      </c>
    </row>
    <row r="8" spans="1:6" ht="18" customHeight="1" x14ac:dyDescent="0.25">
      <c r="A8" s="19" t="s">
        <v>444</v>
      </c>
      <c r="B8" s="11"/>
      <c r="C8" s="11"/>
      <c r="D8" s="12"/>
      <c r="E8" s="15"/>
    </row>
    <row r="9" spans="1:6" ht="18" customHeight="1" x14ac:dyDescent="0.25">
      <c r="A9" s="20" t="s">
        <v>414</v>
      </c>
      <c r="B9" s="141">
        <v>175016220.86999899</v>
      </c>
      <c r="C9" s="141">
        <v>95005526.790000007</v>
      </c>
      <c r="D9" s="142">
        <f>SUM(B9:C9)</f>
        <v>270021747.65999901</v>
      </c>
      <c r="E9" s="15"/>
    </row>
    <row r="10" spans="1:6" ht="18" customHeight="1" x14ac:dyDescent="0.25">
      <c r="A10" s="20" t="s">
        <v>415</v>
      </c>
      <c r="B10" s="33">
        <v>32310.53</v>
      </c>
      <c r="C10" s="33">
        <v>0</v>
      </c>
      <c r="D10" s="12">
        <f>SUM(B10:C10)</f>
        <v>32310.53</v>
      </c>
      <c r="E10" s="15"/>
    </row>
    <row r="11" spans="1:6" ht="18" customHeight="1" x14ac:dyDescent="0.25">
      <c r="A11" s="20" t="s">
        <v>416</v>
      </c>
      <c r="B11" s="33">
        <v>8134519.2899999898</v>
      </c>
      <c r="C11" s="33">
        <v>0</v>
      </c>
      <c r="D11" s="12">
        <f>SUM(B11:C11)</f>
        <v>8134519.2899999898</v>
      </c>
      <c r="E11" s="15"/>
    </row>
    <row r="12" spans="1:6" ht="18" customHeight="1" x14ac:dyDescent="0.25">
      <c r="A12" s="20" t="s">
        <v>417</v>
      </c>
      <c r="B12" s="39">
        <v>2757994.6699999901</v>
      </c>
      <c r="C12" s="35">
        <v>5003713.05</v>
      </c>
      <c r="D12" s="13">
        <f>SUM(B12:C12)</f>
        <v>7761707.7199999895</v>
      </c>
      <c r="E12" s="15"/>
    </row>
    <row r="13" spans="1:6" ht="18" customHeight="1" x14ac:dyDescent="0.25">
      <c r="A13" s="20" t="s">
        <v>418</v>
      </c>
      <c r="B13" s="143">
        <f>SUM(B9:B12)</f>
        <v>185941045.35999897</v>
      </c>
      <c r="C13" s="143">
        <f>SUM(C9:C12)</f>
        <v>100009239.84</v>
      </c>
      <c r="D13" s="142">
        <f>SUM(D9:D12)</f>
        <v>285950285.19999892</v>
      </c>
      <c r="E13" s="15"/>
    </row>
    <row r="14" spans="1:6" ht="18" customHeight="1" x14ac:dyDescent="0.25">
      <c r="A14" s="19" t="s">
        <v>419</v>
      </c>
      <c r="B14" s="11"/>
      <c r="C14" s="11"/>
      <c r="D14" s="12"/>
      <c r="E14" s="15"/>
    </row>
    <row r="15" spans="1:6" ht="18" customHeight="1" x14ac:dyDescent="0.25">
      <c r="A15" s="19" t="s">
        <v>445</v>
      </c>
      <c r="B15" s="11"/>
      <c r="C15" s="11"/>
      <c r="D15" s="12"/>
      <c r="E15" s="15"/>
    </row>
    <row r="16" spans="1:6" ht="18" customHeight="1" x14ac:dyDescent="0.25">
      <c r="A16" s="19" t="s">
        <v>420</v>
      </c>
      <c r="B16" s="11"/>
      <c r="C16" s="11"/>
      <c r="D16" s="12"/>
      <c r="E16" s="15"/>
    </row>
    <row r="17" spans="1:5" ht="18" customHeight="1" x14ac:dyDescent="0.25">
      <c r="A17" s="19" t="s">
        <v>446</v>
      </c>
      <c r="B17" s="11"/>
      <c r="C17" s="11"/>
      <c r="D17" s="12"/>
      <c r="E17" s="15"/>
    </row>
    <row r="18" spans="1:5" ht="18" customHeight="1" x14ac:dyDescent="0.25">
      <c r="A18" s="20" t="s">
        <v>421</v>
      </c>
      <c r="B18" s="141">
        <v>17357677.27</v>
      </c>
      <c r="C18" s="141">
        <v>0</v>
      </c>
      <c r="D18" s="142">
        <f>B18+C18</f>
        <v>17357677.27</v>
      </c>
      <c r="E18" s="15"/>
    </row>
    <row r="19" spans="1:5" ht="18" customHeight="1" x14ac:dyDescent="0.25">
      <c r="A19" s="20" t="s">
        <v>422</v>
      </c>
      <c r="B19" s="33">
        <v>42074458.469999999</v>
      </c>
      <c r="C19" s="33">
        <v>46285086.049999997</v>
      </c>
      <c r="D19" s="41">
        <f>B19+C19</f>
        <v>88359544.519999996</v>
      </c>
      <c r="E19" s="15"/>
    </row>
    <row r="20" spans="1:5" ht="18" customHeight="1" x14ac:dyDescent="0.25">
      <c r="A20" s="20" t="s">
        <v>423</v>
      </c>
      <c r="B20" s="33">
        <v>9182944.0600000005</v>
      </c>
      <c r="C20" s="33">
        <v>0</v>
      </c>
      <c r="D20" s="41">
        <f>B20+C20</f>
        <v>9182944.0600000005</v>
      </c>
      <c r="E20" s="15"/>
    </row>
    <row r="21" spans="1:5" ht="18" customHeight="1" x14ac:dyDescent="0.25">
      <c r="A21" s="20" t="s">
        <v>424</v>
      </c>
      <c r="B21" s="39">
        <v>-13769921.9</v>
      </c>
      <c r="C21" s="35">
        <v>0</v>
      </c>
      <c r="D21" s="47">
        <f>B21+C21</f>
        <v>-13769921.9</v>
      </c>
      <c r="E21" s="15"/>
    </row>
    <row r="22" spans="1:5" ht="18" customHeight="1" x14ac:dyDescent="0.25">
      <c r="A22" s="20" t="s">
        <v>425</v>
      </c>
      <c r="B22" s="143">
        <f>SUM(B18:B21)</f>
        <v>54845157.899999999</v>
      </c>
      <c r="C22" s="143">
        <f>SUM(C18:C21)</f>
        <v>46285086.049999997</v>
      </c>
      <c r="D22" s="142">
        <f>SUM(D18:D21)</f>
        <v>101130243.94999999</v>
      </c>
      <c r="E22" s="15"/>
    </row>
    <row r="23" spans="1:5" ht="18" customHeight="1" x14ac:dyDescent="0.25">
      <c r="A23" s="7" t="s">
        <v>426</v>
      </c>
      <c r="B23" s="8"/>
      <c r="C23" s="8"/>
      <c r="D23" s="9"/>
    </row>
    <row r="24" spans="1:5" ht="18" customHeight="1" x14ac:dyDescent="0.25">
      <c r="A24" s="20" t="s">
        <v>427</v>
      </c>
      <c r="B24" s="141">
        <v>10614939.079999899</v>
      </c>
      <c r="C24" s="141">
        <v>158075.93</v>
      </c>
      <c r="D24" s="142">
        <f t="shared" ref="D24:D38" si="0">B24+C24</f>
        <v>10773015.009999899</v>
      </c>
      <c r="E24" s="15"/>
    </row>
    <row r="25" spans="1:5" ht="18" customHeight="1" x14ac:dyDescent="0.25">
      <c r="A25" s="20" t="s">
        <v>428</v>
      </c>
      <c r="B25" s="40">
        <v>1762013.32</v>
      </c>
      <c r="C25" s="40">
        <v>0</v>
      </c>
      <c r="D25" s="41">
        <f t="shared" si="0"/>
        <v>1762013.32</v>
      </c>
      <c r="E25" s="15"/>
    </row>
    <row r="26" spans="1:5" ht="18" customHeight="1" x14ac:dyDescent="0.25">
      <c r="A26" s="20" t="s">
        <v>429</v>
      </c>
      <c r="B26" s="40">
        <v>6833101.1899999799</v>
      </c>
      <c r="C26" s="40">
        <v>5071272.2699999902</v>
      </c>
      <c r="D26" s="41">
        <f t="shared" si="0"/>
        <v>11904373.459999971</v>
      </c>
      <c r="E26" s="15"/>
    </row>
    <row r="27" spans="1:5" ht="18" customHeight="1" x14ac:dyDescent="0.25">
      <c r="A27" s="20" t="s">
        <v>430</v>
      </c>
      <c r="B27" s="40">
        <v>4733529.1313140001</v>
      </c>
      <c r="C27" s="40">
        <v>2951291.758686</v>
      </c>
      <c r="D27" s="41">
        <f t="shared" si="0"/>
        <v>7684820.8900000006</v>
      </c>
      <c r="E27" s="15"/>
    </row>
    <row r="28" spans="1:5" ht="18" customHeight="1" x14ac:dyDescent="0.25">
      <c r="A28" s="20" t="s">
        <v>431</v>
      </c>
      <c r="B28" s="40">
        <v>1600071.6469699999</v>
      </c>
      <c r="C28" s="40">
        <v>581577.54302999994</v>
      </c>
      <c r="D28" s="41">
        <f t="shared" si="0"/>
        <v>2181649.19</v>
      </c>
      <c r="E28" s="15"/>
    </row>
    <row r="29" spans="1:5" ht="18" customHeight="1" x14ac:dyDescent="0.25">
      <c r="A29" s="20" t="s">
        <v>432</v>
      </c>
      <c r="B29" s="40">
        <v>8462703.9600000009</v>
      </c>
      <c r="C29" s="40">
        <v>993070.93</v>
      </c>
      <c r="D29" s="41">
        <f t="shared" si="0"/>
        <v>9455774.8900000006</v>
      </c>
      <c r="E29" s="15"/>
    </row>
    <row r="30" spans="1:5" ht="18" customHeight="1" x14ac:dyDescent="0.25">
      <c r="A30" s="20" t="s">
        <v>433</v>
      </c>
      <c r="B30" s="40">
        <v>9710901.9779819995</v>
      </c>
      <c r="C30" s="40">
        <v>4227024.9020180004</v>
      </c>
      <c r="D30" s="41">
        <f t="shared" si="0"/>
        <v>13937926.879999999</v>
      </c>
      <c r="E30" s="15"/>
    </row>
    <row r="31" spans="1:5" ht="18" customHeight="1" x14ac:dyDescent="0.25">
      <c r="A31" s="20" t="s">
        <v>434</v>
      </c>
      <c r="B31" s="40">
        <v>21465229.14088</v>
      </c>
      <c r="C31" s="40">
        <v>9615407.8591200002</v>
      </c>
      <c r="D31" s="41">
        <f t="shared" si="0"/>
        <v>31080637</v>
      </c>
      <c r="E31" s="15"/>
    </row>
    <row r="32" spans="1:5" ht="18" customHeight="1" x14ac:dyDescent="0.25">
      <c r="A32" s="20" t="s">
        <v>435</v>
      </c>
      <c r="B32" s="40">
        <v>3764194.847085</v>
      </c>
      <c r="C32" s="40">
        <v>978341.042915</v>
      </c>
      <c r="D32" s="41">
        <f t="shared" si="0"/>
        <v>4742535.8899999997</v>
      </c>
      <c r="E32" s="15"/>
    </row>
    <row r="33" spans="1:5" ht="18" customHeight="1" x14ac:dyDescent="0.25">
      <c r="A33" s="20" t="s">
        <v>436</v>
      </c>
      <c r="B33" s="40">
        <v>1717072.18</v>
      </c>
      <c r="C33" s="40">
        <v>0</v>
      </c>
      <c r="D33" s="41">
        <f t="shared" si="0"/>
        <v>1717072.18</v>
      </c>
      <c r="E33" s="15"/>
    </row>
    <row r="34" spans="1:5" ht="18" customHeight="1" x14ac:dyDescent="0.25">
      <c r="A34" s="10" t="s">
        <v>437</v>
      </c>
      <c r="B34" s="40">
        <v>1612533.73</v>
      </c>
      <c r="C34" s="40">
        <v>-3780.85</v>
      </c>
      <c r="D34" s="36">
        <f t="shared" si="0"/>
        <v>1608752.88</v>
      </c>
    </row>
    <row r="35" spans="1:5" ht="18" customHeight="1" x14ac:dyDescent="0.25">
      <c r="A35" s="20" t="s">
        <v>104</v>
      </c>
      <c r="B35" s="40">
        <v>-4159438.08</v>
      </c>
      <c r="C35" s="40">
        <v>0</v>
      </c>
      <c r="D35" s="36">
        <f t="shared" si="0"/>
        <v>-4159438.08</v>
      </c>
    </row>
    <row r="36" spans="1:5" ht="18" customHeight="1" x14ac:dyDescent="0.25">
      <c r="A36" s="10" t="s">
        <v>439</v>
      </c>
      <c r="B36" s="40">
        <v>19474823.098019999</v>
      </c>
      <c r="C36" s="40">
        <v>10980161.601980001</v>
      </c>
      <c r="D36" s="36">
        <f t="shared" si="0"/>
        <v>30454984.699999999</v>
      </c>
    </row>
    <row r="37" spans="1:5" ht="18" customHeight="1" x14ac:dyDescent="0.25">
      <c r="A37" s="10" t="s">
        <v>440</v>
      </c>
      <c r="B37" s="40">
        <v>0</v>
      </c>
      <c r="C37" s="40">
        <v>0</v>
      </c>
      <c r="D37" s="36">
        <f t="shared" si="0"/>
        <v>0</v>
      </c>
    </row>
    <row r="38" spans="1:5" ht="18" customHeight="1" x14ac:dyDescent="0.25">
      <c r="A38" s="10" t="s">
        <v>441</v>
      </c>
      <c r="B38" s="50">
        <v>13115462.699999999</v>
      </c>
      <c r="C38" s="49">
        <v>6420669.3600000003</v>
      </c>
      <c r="D38" s="37">
        <f t="shared" si="0"/>
        <v>19536132.059999999</v>
      </c>
    </row>
    <row r="39" spans="1:5" ht="18" customHeight="1" x14ac:dyDescent="0.25">
      <c r="A39" s="7" t="s">
        <v>442</v>
      </c>
      <c r="B39" s="143">
        <f>SUM(B22:B38)</f>
        <v>155552295.82225087</v>
      </c>
      <c r="C39" s="143">
        <f>SUM(C22:C38)</f>
        <v>88258198.397748992</v>
      </c>
      <c r="D39" s="142">
        <f>SUM(D22:D38)</f>
        <v>243810494.21999982</v>
      </c>
    </row>
    <row r="40" spans="1:5" ht="18" customHeight="1" x14ac:dyDescent="0.25">
      <c r="A40" s="10"/>
      <c r="B40" s="8"/>
      <c r="C40" s="8"/>
      <c r="D40" s="9"/>
    </row>
    <row r="41" spans="1:5" ht="18" customHeight="1" x14ac:dyDescent="0.55000000000000004">
      <c r="A41" s="14" t="s">
        <v>443</v>
      </c>
      <c r="B41" s="144">
        <f>B13-B39</f>
        <v>30388749.537748098</v>
      </c>
      <c r="C41" s="144">
        <f>C13-C39</f>
        <v>11751041.442251012</v>
      </c>
      <c r="D41" s="145">
        <f>D13-D39</f>
        <v>42139790.979999095</v>
      </c>
    </row>
    <row r="42" spans="1:5" ht="18" customHeight="1" x14ac:dyDescent="0.25">
      <c r="A42" s="149"/>
      <c r="B42" s="156"/>
      <c r="C42" s="156"/>
      <c r="D42" s="13"/>
      <c r="E42" s="15"/>
    </row>
    <row r="44" spans="1:5" ht="18" customHeight="1" x14ac:dyDescent="0.25">
      <c r="A44" s="15"/>
      <c r="B44" s="16"/>
    </row>
    <row r="46" spans="1:5" ht="18" customHeight="1" x14ac:dyDescent="0.25">
      <c r="B46" s="17"/>
      <c r="C46" s="17"/>
      <c r="D46" s="17"/>
    </row>
  </sheetData>
  <mergeCells count="2">
    <mergeCell ref="A3:D3"/>
    <mergeCell ref="A5:D5"/>
  </mergeCells>
  <phoneticPr fontId="21" type="noConversion"/>
  <printOptions horizontalCentered="1"/>
  <pageMargins left="0.25" right="0.25" top="0.52" bottom="0.78" header="0.35" footer="0.28000000000000003"/>
  <pageSetup scale="96" orientation="portrait" r:id="rId1"/>
  <headerFooter alignWithMargins="0">
    <oddFooter>&amp;C&amp;9   &amp;R&amp;9 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J69"/>
  <sheetViews>
    <sheetView tabSelected="1" zoomScaleNormal="100" workbookViewId="0"/>
  </sheetViews>
  <sheetFormatPr defaultRowHeight="18" customHeight="1" x14ac:dyDescent="0.25"/>
  <cols>
    <col min="1" max="1" width="39" customWidth="1"/>
    <col min="2" max="2" width="16.88671875" style="15" bestFit="1" customWidth="1"/>
    <col min="3" max="3" width="14.5546875" style="15" customWidth="1"/>
    <col min="4" max="5" width="14.109375" style="15" customWidth="1"/>
    <col min="6" max="6" width="17.5546875" style="15" customWidth="1"/>
    <col min="7" max="7" width="9.109375" style="15"/>
    <col min="8" max="8" width="32.44140625" style="15" customWidth="1"/>
    <col min="9" max="10" width="9.109375" style="15"/>
  </cols>
  <sheetData>
    <row r="1" spans="1:7" ht="18" customHeight="1" x14ac:dyDescent="0.25">
      <c r="A1" s="1" t="s">
        <v>409</v>
      </c>
      <c r="B1" s="25"/>
      <c r="C1" s="25"/>
      <c r="D1" s="25"/>
      <c r="E1" s="25"/>
      <c r="F1" s="25"/>
    </row>
    <row r="2" spans="1:7" ht="18" customHeight="1" x14ac:dyDescent="0.25">
      <c r="A2" s="1" t="s">
        <v>454</v>
      </c>
      <c r="B2" s="25"/>
      <c r="C2" s="25"/>
      <c r="D2" s="25"/>
      <c r="E2" s="25"/>
      <c r="F2" s="25"/>
    </row>
    <row r="3" spans="1:7" ht="18" customHeight="1" x14ac:dyDescent="0.25">
      <c r="A3" s="1" t="str">
        <f>Allocated!A3</f>
        <v>FOR THE MONTH ENDED MARCH 31, 2015</v>
      </c>
      <c r="B3" s="25"/>
      <c r="C3" s="25"/>
      <c r="D3" s="25"/>
      <c r="E3" s="25"/>
      <c r="F3" s="25"/>
    </row>
    <row r="4" spans="1:7" ht="12" customHeight="1" x14ac:dyDescent="0.25"/>
    <row r="5" spans="1:7" ht="18" customHeight="1" x14ac:dyDescent="0.25">
      <c r="A5" s="3"/>
      <c r="B5" s="42" t="s">
        <v>411</v>
      </c>
      <c r="C5" s="42" t="s">
        <v>412</v>
      </c>
      <c r="D5" s="42" t="s">
        <v>447</v>
      </c>
      <c r="E5" s="42" t="s">
        <v>455</v>
      </c>
      <c r="F5" s="43" t="s">
        <v>413</v>
      </c>
    </row>
    <row r="6" spans="1:7" ht="18" customHeight="1" x14ac:dyDescent="0.25">
      <c r="A6" s="21" t="s">
        <v>448</v>
      </c>
      <c r="B6" s="44"/>
      <c r="C6" s="44"/>
      <c r="D6" s="44"/>
      <c r="E6" s="44"/>
      <c r="F6" s="45"/>
    </row>
    <row r="7" spans="1:7" ht="18" customHeight="1" x14ac:dyDescent="0.25">
      <c r="A7" s="7" t="s">
        <v>444</v>
      </c>
      <c r="B7" s="11"/>
      <c r="C7" s="11"/>
      <c r="D7" s="11"/>
      <c r="E7" s="11"/>
      <c r="F7" s="12"/>
    </row>
    <row r="8" spans="1:7" ht="18" customHeight="1" x14ac:dyDescent="0.25">
      <c r="A8" s="10" t="s">
        <v>414</v>
      </c>
      <c r="B8" s="143">
        <v>175016220.86999899</v>
      </c>
      <c r="C8" s="143">
        <v>95005526.790000007</v>
      </c>
      <c r="D8" s="143">
        <v>0</v>
      </c>
      <c r="E8" s="143">
        <v>0</v>
      </c>
      <c r="F8" s="142">
        <f>SUM(B8:E8)</f>
        <v>270021747.65999901</v>
      </c>
      <c r="G8" s="31"/>
    </row>
    <row r="9" spans="1:7" ht="18" customHeight="1" x14ac:dyDescent="0.25">
      <c r="A9" s="10" t="s">
        <v>415</v>
      </c>
      <c r="B9" s="34">
        <v>32310.53</v>
      </c>
      <c r="C9" s="34">
        <v>0</v>
      </c>
      <c r="D9" s="34">
        <v>0</v>
      </c>
      <c r="E9" s="34">
        <v>0</v>
      </c>
      <c r="F9" s="41">
        <f>SUM(B9:E9)</f>
        <v>32310.53</v>
      </c>
      <c r="G9" s="31"/>
    </row>
    <row r="10" spans="1:7" ht="18" customHeight="1" x14ac:dyDescent="0.25">
      <c r="A10" s="10" t="s">
        <v>416</v>
      </c>
      <c r="B10" s="34">
        <v>8134519.2899999898</v>
      </c>
      <c r="C10" s="34">
        <v>0</v>
      </c>
      <c r="D10" s="34">
        <v>0</v>
      </c>
      <c r="E10" s="34">
        <v>0</v>
      </c>
      <c r="F10" s="41">
        <f>SUM(B10:E10)</f>
        <v>8134519.2899999898</v>
      </c>
      <c r="G10" s="31"/>
    </row>
    <row r="11" spans="1:7" ht="18" customHeight="1" x14ac:dyDescent="0.25">
      <c r="A11" s="10" t="s">
        <v>417</v>
      </c>
      <c r="B11" s="39">
        <v>2757994.6699999901</v>
      </c>
      <c r="C11" s="35">
        <v>5003713.05</v>
      </c>
      <c r="D11" s="35">
        <v>0</v>
      </c>
      <c r="E11" s="35">
        <v>0</v>
      </c>
      <c r="F11" s="47">
        <f>SUM(B11:E11)</f>
        <v>7761707.7199999895</v>
      </c>
      <c r="G11" s="31"/>
    </row>
    <row r="12" spans="1:7" ht="18" customHeight="1" x14ac:dyDescent="0.25">
      <c r="A12" s="10" t="s">
        <v>418</v>
      </c>
      <c r="B12" s="143">
        <f>SUM(B8:B11)</f>
        <v>185941045.35999897</v>
      </c>
      <c r="C12" s="143">
        <f>SUM(C8:C11)</f>
        <v>100009239.84</v>
      </c>
      <c r="D12" s="143">
        <f>SUM(D8:D11)</f>
        <v>0</v>
      </c>
      <c r="E12" s="143">
        <f>SUM(E8:E11)</f>
        <v>0</v>
      </c>
      <c r="F12" s="142">
        <f>SUM(F8:F11)</f>
        <v>285950285.19999892</v>
      </c>
      <c r="G12" s="31"/>
    </row>
    <row r="13" spans="1:7" ht="18" customHeight="1" x14ac:dyDescent="0.25">
      <c r="A13" s="7" t="s">
        <v>419</v>
      </c>
      <c r="B13" s="11"/>
      <c r="C13" s="11"/>
      <c r="D13" s="11"/>
      <c r="E13" s="11"/>
      <c r="F13" s="12"/>
      <c r="G13" s="31"/>
    </row>
    <row r="14" spans="1:7" ht="18" customHeight="1" x14ac:dyDescent="0.25">
      <c r="A14" s="7" t="s">
        <v>445</v>
      </c>
      <c r="B14" s="11"/>
      <c r="C14" s="11"/>
      <c r="D14" s="11"/>
      <c r="E14" s="11"/>
      <c r="F14" s="12"/>
      <c r="G14" s="31"/>
    </row>
    <row r="15" spans="1:7" ht="18" customHeight="1" x14ac:dyDescent="0.25">
      <c r="A15" s="7" t="s">
        <v>420</v>
      </c>
      <c r="B15" s="11"/>
      <c r="C15" s="11"/>
      <c r="D15" s="11"/>
      <c r="E15" s="11"/>
      <c r="F15" s="12"/>
      <c r="G15" s="31"/>
    </row>
    <row r="16" spans="1:7" ht="18" customHeight="1" x14ac:dyDescent="0.25">
      <c r="A16" s="7" t="s">
        <v>446</v>
      </c>
      <c r="B16" s="11"/>
      <c r="C16" s="11"/>
      <c r="D16" s="11"/>
      <c r="E16" s="11"/>
      <c r="F16" s="12"/>
      <c r="G16" s="31"/>
    </row>
    <row r="17" spans="1:7" ht="18" customHeight="1" x14ac:dyDescent="0.25">
      <c r="A17" s="10" t="s">
        <v>421</v>
      </c>
      <c r="B17" s="143">
        <v>17357677.27</v>
      </c>
      <c r="C17" s="143">
        <v>0</v>
      </c>
      <c r="D17" s="143">
        <v>0</v>
      </c>
      <c r="E17" s="143">
        <v>0</v>
      </c>
      <c r="F17" s="142">
        <f>SUM(B17:E17)</f>
        <v>17357677.27</v>
      </c>
      <c r="G17" s="31"/>
    </row>
    <row r="18" spans="1:7" ht="18" customHeight="1" x14ac:dyDescent="0.25">
      <c r="A18" s="10" t="s">
        <v>422</v>
      </c>
      <c r="B18" s="34">
        <v>42074458.469999999</v>
      </c>
      <c r="C18" s="34">
        <v>46285086.049999997</v>
      </c>
      <c r="D18" s="34">
        <v>0</v>
      </c>
      <c r="E18" s="34">
        <v>0</v>
      </c>
      <c r="F18" s="41">
        <f>SUM(B18:E18)</f>
        <v>88359544.519999996</v>
      </c>
      <c r="G18" s="31"/>
    </row>
    <row r="19" spans="1:7" ht="18" customHeight="1" x14ac:dyDescent="0.25">
      <c r="A19" s="10" t="s">
        <v>423</v>
      </c>
      <c r="B19" s="34">
        <v>9182944.0600000005</v>
      </c>
      <c r="C19" s="34">
        <v>0</v>
      </c>
      <c r="D19" s="34">
        <v>0</v>
      </c>
      <c r="E19" s="34">
        <v>0</v>
      </c>
      <c r="F19" s="41">
        <f>SUM(B19:E19)</f>
        <v>9182944.0600000005</v>
      </c>
      <c r="G19" s="31"/>
    </row>
    <row r="20" spans="1:7" ht="18" customHeight="1" x14ac:dyDescent="0.25">
      <c r="A20" s="10" t="s">
        <v>424</v>
      </c>
      <c r="B20" s="39">
        <v>-13769921.9</v>
      </c>
      <c r="C20" s="35">
        <v>0</v>
      </c>
      <c r="D20" s="35">
        <v>0</v>
      </c>
      <c r="E20" s="35">
        <v>0</v>
      </c>
      <c r="F20" s="47">
        <f>SUM(B20:E20)</f>
        <v>-13769921.9</v>
      </c>
      <c r="G20" s="31"/>
    </row>
    <row r="21" spans="1:7" ht="18" customHeight="1" x14ac:dyDescent="0.25">
      <c r="A21" s="10" t="s">
        <v>425</v>
      </c>
      <c r="B21" s="143">
        <f>SUM(B17:B20)</f>
        <v>54845157.899999999</v>
      </c>
      <c r="C21" s="143">
        <f>SUM(C17:C20)</f>
        <v>46285086.049999997</v>
      </c>
      <c r="D21" s="143">
        <f>SUM(D17:D20)</f>
        <v>0</v>
      </c>
      <c r="E21" s="143">
        <f>SUM(E17:E20)</f>
        <v>0</v>
      </c>
      <c r="F21" s="142">
        <f>SUM(F17:F20)</f>
        <v>101130243.94999999</v>
      </c>
      <c r="G21" s="31"/>
    </row>
    <row r="22" spans="1:7" ht="18" customHeight="1" x14ac:dyDescent="0.25">
      <c r="A22" s="7" t="s">
        <v>426</v>
      </c>
      <c r="B22" s="11"/>
      <c r="C22" s="11"/>
      <c r="D22" s="11"/>
      <c r="E22" s="11"/>
      <c r="F22" s="12"/>
      <c r="G22" s="31"/>
    </row>
    <row r="23" spans="1:7" ht="18" customHeight="1" x14ac:dyDescent="0.25">
      <c r="A23" s="10" t="s">
        <v>427</v>
      </c>
      <c r="B23" s="143">
        <v>10614939.079999899</v>
      </c>
      <c r="C23" s="143">
        <v>158075.93</v>
      </c>
      <c r="D23" s="143">
        <v>0</v>
      </c>
      <c r="E23" s="143">
        <v>0</v>
      </c>
      <c r="F23" s="142">
        <f t="shared" ref="F23:F37" si="0">SUM(B23:E23)</f>
        <v>10773015.009999899</v>
      </c>
      <c r="G23" s="31"/>
    </row>
    <row r="24" spans="1:7" ht="18" customHeight="1" x14ac:dyDescent="0.25">
      <c r="A24" s="10" t="s">
        <v>428</v>
      </c>
      <c r="B24" s="38">
        <v>1762013.32</v>
      </c>
      <c r="C24" s="34">
        <v>0</v>
      </c>
      <c r="D24" s="34">
        <v>0</v>
      </c>
      <c r="E24" s="34">
        <v>0</v>
      </c>
      <c r="F24" s="41">
        <f t="shared" si="0"/>
        <v>1762013.32</v>
      </c>
      <c r="G24" s="31"/>
    </row>
    <row r="25" spans="1:7" ht="18" customHeight="1" x14ac:dyDescent="0.25">
      <c r="A25" s="10" t="s">
        <v>429</v>
      </c>
      <c r="B25" s="38">
        <v>6833101.1899999799</v>
      </c>
      <c r="C25" s="11">
        <v>5071272.2699999902</v>
      </c>
      <c r="D25" s="34">
        <v>0</v>
      </c>
      <c r="E25" s="34">
        <v>0</v>
      </c>
      <c r="F25" s="41">
        <f t="shared" si="0"/>
        <v>11904373.459999971</v>
      </c>
      <c r="G25" s="31"/>
    </row>
    <row r="26" spans="1:7" ht="18" customHeight="1" x14ac:dyDescent="0.25">
      <c r="A26" s="20" t="s">
        <v>430</v>
      </c>
      <c r="B26" s="38">
        <v>3164373.15</v>
      </c>
      <c r="C26" s="11">
        <v>1826258.69</v>
      </c>
      <c r="D26" s="11">
        <v>2694189.05</v>
      </c>
      <c r="E26" s="34">
        <v>0</v>
      </c>
      <c r="F26" s="41">
        <f t="shared" si="0"/>
        <v>7684820.8899999997</v>
      </c>
      <c r="G26" s="31"/>
    </row>
    <row r="27" spans="1:7" ht="18" customHeight="1" x14ac:dyDescent="0.25">
      <c r="A27" s="10" t="s">
        <v>431</v>
      </c>
      <c r="B27" s="38">
        <v>1460109.97</v>
      </c>
      <c r="C27" s="11">
        <v>480972.56999999902</v>
      </c>
      <c r="D27" s="11">
        <v>240566.649999999</v>
      </c>
      <c r="E27" s="34">
        <v>0</v>
      </c>
      <c r="F27" s="41">
        <f t="shared" si="0"/>
        <v>2181649.1899999981</v>
      </c>
      <c r="G27" s="31"/>
    </row>
    <row r="28" spans="1:7" ht="18" customHeight="1" x14ac:dyDescent="0.25">
      <c r="A28" s="10" t="s">
        <v>432</v>
      </c>
      <c r="B28" s="38">
        <v>8462703.9600000009</v>
      </c>
      <c r="C28" s="11">
        <v>993070.93</v>
      </c>
      <c r="D28" s="34">
        <v>0</v>
      </c>
      <c r="E28" s="34">
        <v>0</v>
      </c>
      <c r="F28" s="41">
        <f t="shared" si="0"/>
        <v>9455774.8900000006</v>
      </c>
      <c r="G28" s="31"/>
    </row>
    <row r="29" spans="1:7" ht="18" customHeight="1" x14ac:dyDescent="0.25">
      <c r="A29" s="20" t="s">
        <v>433</v>
      </c>
      <c r="B29" s="38">
        <v>4099493.88</v>
      </c>
      <c r="C29" s="11">
        <v>1581334.31</v>
      </c>
      <c r="D29" s="11">
        <v>8257098.6900000004</v>
      </c>
      <c r="E29" s="34">
        <v>0</v>
      </c>
      <c r="F29" s="41">
        <f t="shared" si="0"/>
        <v>13937926.879999999</v>
      </c>
      <c r="G29" s="31"/>
    </row>
    <row r="30" spans="1:7" ht="18" customHeight="1" x14ac:dyDescent="0.25">
      <c r="A30" s="10" t="s">
        <v>434</v>
      </c>
      <c r="B30" s="38">
        <v>20327042.379999999</v>
      </c>
      <c r="C30" s="11">
        <v>9093220.0599999893</v>
      </c>
      <c r="D30" s="11">
        <v>1660374.55999999</v>
      </c>
      <c r="E30" s="34">
        <v>0</v>
      </c>
      <c r="F30" s="41">
        <f t="shared" si="0"/>
        <v>31080636.999999981</v>
      </c>
      <c r="G30" s="31"/>
    </row>
    <row r="31" spans="1:7" ht="18" customHeight="1" x14ac:dyDescent="0.25">
      <c r="A31" s="10" t="s">
        <v>435</v>
      </c>
      <c r="B31" s="38">
        <v>2057872.74</v>
      </c>
      <c r="C31" s="11">
        <v>195498.88</v>
      </c>
      <c r="D31" s="11">
        <v>2489164.27</v>
      </c>
      <c r="E31" s="34">
        <v>0</v>
      </c>
      <c r="F31" s="41">
        <f t="shared" si="0"/>
        <v>4742535.8900000006</v>
      </c>
      <c r="G31" s="31"/>
    </row>
    <row r="32" spans="1:7" ht="18" customHeight="1" x14ac:dyDescent="0.25">
      <c r="A32" s="10" t="s">
        <v>436</v>
      </c>
      <c r="B32" s="38">
        <v>1717072.18</v>
      </c>
      <c r="C32" s="34">
        <v>0</v>
      </c>
      <c r="D32" s="34">
        <v>0</v>
      </c>
      <c r="E32" s="34">
        <v>0</v>
      </c>
      <c r="F32" s="41">
        <f t="shared" si="0"/>
        <v>1717072.18</v>
      </c>
      <c r="G32" s="31"/>
    </row>
    <row r="33" spans="1:8" ht="18" customHeight="1" x14ac:dyDescent="0.25">
      <c r="A33" s="20" t="s">
        <v>437</v>
      </c>
      <c r="B33" s="38">
        <v>1612533.73</v>
      </c>
      <c r="C33" s="11">
        <v>-3780.85</v>
      </c>
      <c r="D33" s="34">
        <v>0</v>
      </c>
      <c r="E33" s="34">
        <v>0</v>
      </c>
      <c r="F33" s="41">
        <f t="shared" si="0"/>
        <v>1608752.88</v>
      </c>
      <c r="G33" s="31"/>
    </row>
    <row r="34" spans="1:8" ht="18" customHeight="1" x14ac:dyDescent="0.25">
      <c r="A34" s="20" t="s">
        <v>104</v>
      </c>
      <c r="B34" s="38">
        <v>-4159438.08</v>
      </c>
      <c r="C34" s="34">
        <v>0</v>
      </c>
      <c r="D34" s="34">
        <v>0</v>
      </c>
      <c r="E34" s="34">
        <v>0</v>
      </c>
      <c r="F34" s="41">
        <f t="shared" si="0"/>
        <v>-4159438.08</v>
      </c>
      <c r="G34" s="31"/>
    </row>
    <row r="35" spans="1:8" ht="18" customHeight="1" x14ac:dyDescent="0.25">
      <c r="A35" s="10" t="s">
        <v>439</v>
      </c>
      <c r="B35" s="38">
        <v>18415562.969999999</v>
      </c>
      <c r="C35" s="11">
        <v>10494184.49</v>
      </c>
      <c r="D35" s="11">
        <v>1545237.24</v>
      </c>
      <c r="E35" s="34">
        <v>0</v>
      </c>
      <c r="F35" s="41">
        <f t="shared" si="0"/>
        <v>30454984.699999999</v>
      </c>
      <c r="G35" s="31"/>
    </row>
    <row r="36" spans="1:8" ht="18" customHeight="1" x14ac:dyDescent="0.25">
      <c r="A36" s="10" t="s">
        <v>440</v>
      </c>
      <c r="B36" s="38">
        <v>0</v>
      </c>
      <c r="C36" s="34">
        <v>0</v>
      </c>
      <c r="D36" s="34">
        <v>0</v>
      </c>
      <c r="E36" s="34">
        <v>0</v>
      </c>
      <c r="F36" s="41">
        <f t="shared" si="0"/>
        <v>0</v>
      </c>
      <c r="G36" s="31"/>
    </row>
    <row r="37" spans="1:8" ht="18" customHeight="1" x14ac:dyDescent="0.25">
      <c r="A37" s="10" t="s">
        <v>441</v>
      </c>
      <c r="B37" s="39">
        <v>13115462.699999999</v>
      </c>
      <c r="C37" s="46">
        <v>6420669.3600000003</v>
      </c>
      <c r="D37" s="46">
        <v>0</v>
      </c>
      <c r="E37" s="35">
        <v>0</v>
      </c>
      <c r="F37" s="47">
        <f t="shared" si="0"/>
        <v>19536132.059999999</v>
      </c>
      <c r="G37" s="31"/>
    </row>
    <row r="38" spans="1:8" ht="18" customHeight="1" x14ac:dyDescent="0.25">
      <c r="A38" s="7" t="s">
        <v>442</v>
      </c>
      <c r="B38" s="143">
        <f>SUM(B21:B37)</f>
        <v>144328001.06999987</v>
      </c>
      <c r="C38" s="143">
        <f>SUM(C21:C37)</f>
        <v>82595862.689999968</v>
      </c>
      <c r="D38" s="143">
        <f>SUM(D21:D37)</f>
        <v>16886630.459999986</v>
      </c>
      <c r="E38" s="143">
        <f>SUM(E21:E37)</f>
        <v>0</v>
      </c>
      <c r="F38" s="142">
        <f>SUM(F21:F37)</f>
        <v>243810494.21999982</v>
      </c>
      <c r="G38" s="31"/>
    </row>
    <row r="39" spans="1:8" ht="12" customHeight="1" x14ac:dyDescent="0.25">
      <c r="A39" s="10"/>
      <c r="B39" s="11"/>
      <c r="C39" s="11"/>
      <c r="D39" s="11"/>
      <c r="E39" s="11"/>
      <c r="F39" s="12"/>
      <c r="G39" s="31"/>
    </row>
    <row r="40" spans="1:8" ht="18" customHeight="1" x14ac:dyDescent="0.25">
      <c r="A40" s="14" t="s">
        <v>443</v>
      </c>
      <c r="B40" s="112">
        <f>B12-B38</f>
        <v>41613044.289999098</v>
      </c>
      <c r="C40" s="112">
        <f>C12-C38</f>
        <v>17413377.150000036</v>
      </c>
      <c r="D40" s="112">
        <f>D12-D38</f>
        <v>-16886630.459999986</v>
      </c>
      <c r="E40" s="112">
        <f>E12-E38</f>
        <v>0</v>
      </c>
      <c r="F40" s="113">
        <f>F12-F38</f>
        <v>42139790.979999095</v>
      </c>
      <c r="G40" s="31"/>
      <c r="H40" s="72"/>
    </row>
    <row r="41" spans="1:8" ht="13.5" customHeight="1" x14ac:dyDescent="0.25">
      <c r="A41" s="10"/>
      <c r="B41" s="11"/>
      <c r="C41" s="11"/>
      <c r="D41" s="11"/>
      <c r="E41" s="11"/>
      <c r="F41" s="12"/>
      <c r="G41" s="31"/>
    </row>
    <row r="42" spans="1:8" ht="18" customHeight="1" x14ac:dyDescent="0.25">
      <c r="A42" s="14" t="s">
        <v>456</v>
      </c>
      <c r="B42" s="11"/>
      <c r="C42" s="11"/>
      <c r="D42" s="11"/>
      <c r="E42" s="11"/>
      <c r="F42" s="12"/>
      <c r="G42" s="31"/>
    </row>
    <row r="43" spans="1:8" ht="18" customHeight="1" x14ac:dyDescent="0.25">
      <c r="A43" s="10" t="s">
        <v>450</v>
      </c>
      <c r="B43" s="143">
        <v>0</v>
      </c>
      <c r="C43" s="143">
        <v>0</v>
      </c>
      <c r="D43" s="143">
        <v>0</v>
      </c>
      <c r="E43" s="143">
        <v>-7867001.2999999896</v>
      </c>
      <c r="F43" s="142">
        <f>SUM(B43:E43)</f>
        <v>-7867001.2999999896</v>
      </c>
      <c r="G43" s="31"/>
    </row>
    <row r="44" spans="1:8" ht="18" customHeight="1" x14ac:dyDescent="0.25">
      <c r="A44" s="146" t="s">
        <v>451</v>
      </c>
      <c r="B44" s="38">
        <v>0</v>
      </c>
      <c r="C44" s="34">
        <v>0</v>
      </c>
      <c r="D44" s="34">
        <v>0</v>
      </c>
      <c r="E44" s="34">
        <v>20777412.240000002</v>
      </c>
      <c r="F44" s="41">
        <f>SUM(B44:E44)</f>
        <v>20777412.240000002</v>
      </c>
      <c r="G44" s="31"/>
    </row>
    <row r="45" spans="1:8" ht="18" customHeight="1" x14ac:dyDescent="0.25">
      <c r="A45" s="146" t="s">
        <v>452</v>
      </c>
      <c r="B45" s="39">
        <v>0</v>
      </c>
      <c r="C45" s="35">
        <v>0</v>
      </c>
      <c r="D45" s="35">
        <v>0</v>
      </c>
      <c r="E45" s="35">
        <v>0</v>
      </c>
      <c r="F45" s="47">
        <v>0</v>
      </c>
      <c r="G45" s="31"/>
    </row>
    <row r="46" spans="1:8" ht="18" customHeight="1" x14ac:dyDescent="0.25">
      <c r="A46" s="14" t="s">
        <v>453</v>
      </c>
      <c r="B46" s="143">
        <f>SUM(B43:B45)</f>
        <v>0</v>
      </c>
      <c r="C46" s="143">
        <f>SUM(C43:C45)</f>
        <v>0</v>
      </c>
      <c r="D46" s="143">
        <f>SUM(D43:D45)</f>
        <v>0</v>
      </c>
      <c r="E46" s="143">
        <f>SUM(E43:E45)</f>
        <v>12910410.940000013</v>
      </c>
      <c r="F46" s="142">
        <f>SUM(F43:F45)</f>
        <v>12910410.940000013</v>
      </c>
      <c r="G46" s="31"/>
    </row>
    <row r="47" spans="1:8" ht="18" customHeight="1" x14ac:dyDescent="0.25">
      <c r="A47" s="10"/>
      <c r="B47" s="11"/>
      <c r="C47" s="11"/>
      <c r="D47" s="11"/>
      <c r="E47" s="11"/>
      <c r="F47" s="12"/>
      <c r="G47" s="31"/>
    </row>
    <row r="48" spans="1:8" ht="18" customHeight="1" x14ac:dyDescent="0.55000000000000004">
      <c r="A48" s="22" t="s">
        <v>457</v>
      </c>
      <c r="B48" s="147">
        <f>B40-B46</f>
        <v>41613044.289999098</v>
      </c>
      <c r="C48" s="147">
        <f>C40-C46</f>
        <v>17413377.150000036</v>
      </c>
      <c r="D48" s="147">
        <f>D40-D46</f>
        <v>-16886630.459999986</v>
      </c>
      <c r="E48" s="147">
        <f>E40-E46</f>
        <v>-12910410.940000013</v>
      </c>
      <c r="F48" s="148">
        <f>F40-F46</f>
        <v>29229380.039999083</v>
      </c>
      <c r="G48" s="31"/>
    </row>
    <row r="49" spans="1:7" ht="9.9" customHeight="1" x14ac:dyDescent="0.25">
      <c r="A49" s="23"/>
      <c r="B49" s="28"/>
      <c r="C49" s="28"/>
      <c r="D49" s="28"/>
      <c r="E49" s="28"/>
      <c r="F49" s="48"/>
      <c r="G49" s="31"/>
    </row>
    <row r="50" spans="1:7" ht="18" customHeight="1" x14ac:dyDescent="0.25">
      <c r="G50" s="31"/>
    </row>
    <row r="51" spans="1:7" ht="18" customHeight="1" x14ac:dyDescent="0.25">
      <c r="G51" s="31"/>
    </row>
    <row r="52" spans="1:7" ht="18" customHeight="1" x14ac:dyDescent="0.25">
      <c r="G52" s="31"/>
    </row>
    <row r="53" spans="1:7" ht="18" customHeight="1" x14ac:dyDescent="0.25">
      <c r="G53" s="31"/>
    </row>
    <row r="54" spans="1:7" ht="18" customHeight="1" x14ac:dyDescent="0.25">
      <c r="G54" s="31"/>
    </row>
    <row r="55" spans="1:7" ht="18" customHeight="1" x14ac:dyDescent="0.25">
      <c r="G55" s="31"/>
    </row>
    <row r="56" spans="1:7" ht="18" customHeight="1" x14ac:dyDescent="0.25">
      <c r="G56" s="31"/>
    </row>
    <row r="57" spans="1:7" ht="18" customHeight="1" x14ac:dyDescent="0.25">
      <c r="G57" s="31"/>
    </row>
    <row r="58" spans="1:7" ht="18" customHeight="1" x14ac:dyDescent="0.25">
      <c r="G58" s="31"/>
    </row>
    <row r="59" spans="1:7" ht="18" customHeight="1" x14ac:dyDescent="0.25">
      <c r="G59" s="31"/>
    </row>
    <row r="60" spans="1:7" ht="18" customHeight="1" x14ac:dyDescent="0.25">
      <c r="G60" s="31"/>
    </row>
    <row r="61" spans="1:7" ht="18" customHeight="1" x14ac:dyDescent="0.25">
      <c r="G61" s="31"/>
    </row>
    <row r="62" spans="1:7" ht="18" customHeight="1" x14ac:dyDescent="0.25">
      <c r="G62" s="31"/>
    </row>
    <row r="63" spans="1:7" ht="18" customHeight="1" x14ac:dyDescent="0.25">
      <c r="G63" s="31"/>
    </row>
    <row r="64" spans="1:7" ht="18" customHeight="1" x14ac:dyDescent="0.25">
      <c r="G64" s="31"/>
    </row>
    <row r="65" spans="7:7" ht="18" customHeight="1" x14ac:dyDescent="0.25">
      <c r="G65" s="31"/>
    </row>
    <row r="66" spans="7:7" ht="18" customHeight="1" x14ac:dyDescent="0.25">
      <c r="G66" s="31"/>
    </row>
    <row r="67" spans="7:7" ht="18" customHeight="1" x14ac:dyDescent="0.25">
      <c r="G67" s="31"/>
    </row>
    <row r="68" spans="7:7" ht="18" customHeight="1" x14ac:dyDescent="0.25">
      <c r="G68" s="31"/>
    </row>
    <row r="69" spans="7:7" ht="18" customHeight="1" x14ac:dyDescent="0.25">
      <c r="G69" s="31"/>
    </row>
  </sheetData>
  <phoneticPr fontId="21" type="noConversion"/>
  <printOptions horizontalCentered="1"/>
  <pageMargins left="0.25" right="0.25" top="0.52" bottom="0.6" header="0.35" footer="0.27"/>
  <pageSetup scale="85" orientation="portrait" r:id="rId1"/>
  <headerFooter alignWithMargins="0">
    <oddFooter>&amp;R 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indexed="11"/>
  </sheetPr>
  <dimension ref="A1:IC408"/>
  <sheetViews>
    <sheetView zoomScaleNormal="100" workbookViewId="0">
      <pane xSplit="1" ySplit="5" topLeftCell="B201" activePane="bottomRight" state="frozen"/>
      <selection activeCell="C5" sqref="C5:H5"/>
      <selection pane="topRight" activeCell="C5" sqref="C5:H5"/>
      <selection pane="bottomLeft" activeCell="C5" sqref="C5:H5"/>
      <selection pane="bottomRight" activeCell="H223" sqref="H223"/>
    </sheetView>
  </sheetViews>
  <sheetFormatPr defaultColWidth="9.109375" defaultRowHeight="15" customHeight="1" x14ac:dyDescent="0.25"/>
  <cols>
    <col min="1" max="1" width="44.33203125" style="86" customWidth="1"/>
    <col min="2" max="2" width="14.33203125" style="86" customWidth="1"/>
    <col min="3" max="3" width="13.6640625" style="86" customWidth="1"/>
    <col min="4" max="4" width="13.44140625" style="86" customWidth="1"/>
    <col min="5" max="5" width="16.44140625" style="86" customWidth="1"/>
    <col min="6" max="6" width="6.44140625" style="15" customWidth="1"/>
    <col min="7" max="7" width="9.109375" style="15"/>
    <col min="8" max="8" width="57.88671875" style="86" customWidth="1"/>
    <col min="9" max="9" width="13.6640625" style="15" customWidth="1"/>
    <col min="10" max="16384" width="9.109375" style="15"/>
  </cols>
  <sheetData>
    <row r="1" spans="1:10" ht="15" customHeight="1" x14ac:dyDescent="0.25">
      <c r="A1" s="24" t="s">
        <v>409</v>
      </c>
      <c r="B1" s="25"/>
      <c r="C1" s="25"/>
      <c r="D1" s="25"/>
      <c r="E1" s="25"/>
      <c r="H1" s="24"/>
    </row>
    <row r="2" spans="1:10" ht="15" customHeight="1" x14ac:dyDescent="0.25">
      <c r="A2" s="24" t="s">
        <v>458</v>
      </c>
      <c r="B2" s="25"/>
      <c r="C2" s="25"/>
      <c r="D2" s="25"/>
      <c r="E2" s="25"/>
      <c r="H2" s="24"/>
    </row>
    <row r="3" spans="1:10" ht="15" customHeight="1" x14ac:dyDescent="0.25">
      <c r="A3" s="24" t="str">
        <f>Allocated!A3</f>
        <v>FOR THE MONTH ENDED MARCH 31, 2015</v>
      </c>
      <c r="B3" s="25"/>
      <c r="C3" s="25"/>
      <c r="D3" s="25"/>
      <c r="E3" s="25"/>
      <c r="H3" s="24"/>
    </row>
    <row r="4" spans="1:10" ht="4.5" customHeight="1" x14ac:dyDescent="0.25">
      <c r="A4" s="15"/>
      <c r="B4" s="15"/>
      <c r="C4" s="15"/>
      <c r="D4" s="15"/>
      <c r="E4" s="15"/>
      <c r="H4" s="15"/>
    </row>
    <row r="5" spans="1:10" ht="11.25" customHeight="1" x14ac:dyDescent="0.25">
      <c r="A5" s="174" t="s">
        <v>459</v>
      </c>
      <c r="B5" s="175" t="s">
        <v>411</v>
      </c>
      <c r="C5" s="175" t="s">
        <v>412</v>
      </c>
      <c r="D5" s="175" t="s">
        <v>447</v>
      </c>
      <c r="E5" s="175" t="s">
        <v>413</v>
      </c>
      <c r="H5" s="26"/>
    </row>
    <row r="6" spans="1:10" ht="15" customHeight="1" x14ac:dyDescent="0.25">
      <c r="A6" s="76" t="s">
        <v>448</v>
      </c>
      <c r="B6" s="77"/>
      <c r="C6" s="77"/>
      <c r="D6" s="77"/>
      <c r="E6" s="77"/>
      <c r="H6" s="76"/>
      <c r="I6" s="171" t="e">
        <f>SUM(I9:I320)</f>
        <v>#REF!</v>
      </c>
      <c r="J6" s="171" t="e">
        <f>SUM(J9:J320)</f>
        <v>#REF!</v>
      </c>
    </row>
    <row r="7" spans="1:10" ht="15" customHeight="1" x14ac:dyDescent="0.25">
      <c r="A7" s="78" t="s">
        <v>460</v>
      </c>
      <c r="B7" s="77"/>
      <c r="C7" s="77"/>
      <c r="D7" s="77"/>
      <c r="E7" s="77"/>
      <c r="H7" s="78"/>
      <c r="I7" s="73"/>
      <c r="J7" s="73"/>
    </row>
    <row r="8" spans="1:10" ht="15" customHeight="1" x14ac:dyDescent="0.25">
      <c r="A8" s="79" t="s">
        <v>414</v>
      </c>
      <c r="B8" s="80"/>
      <c r="C8" s="80"/>
      <c r="D8" s="80"/>
      <c r="E8" s="80"/>
      <c r="H8" s="81" t="str">
        <f>'UIP Detail '!A6</f>
        <v xml:space="preserve">     2 - SALES TO CUSTOMERS</v>
      </c>
    </row>
    <row r="9" spans="1:10" ht="15" customHeight="1" x14ac:dyDescent="0.25">
      <c r="A9" s="81" t="s">
        <v>461</v>
      </c>
      <c r="B9" s="82">
        <f>'UIP Detail '!B7</f>
        <v>92744492.239999995</v>
      </c>
      <c r="C9" s="82">
        <f>'UIP Detail '!C7</f>
        <v>0</v>
      </c>
      <c r="D9" s="82">
        <f>'UIP Detail '!D7</f>
        <v>0</v>
      </c>
      <c r="E9" s="82">
        <f>SUM(B9:D9)</f>
        <v>92744492.239999995</v>
      </c>
      <c r="G9" s="31"/>
      <c r="H9" s="81" t="str">
        <f>'UIP Detail '!A7</f>
        <v xml:space="preserve">          (2) 440 - Electric Residential Sales</v>
      </c>
      <c r="I9" s="170">
        <f>C9-'UIP Detail '!C7</f>
        <v>0</v>
      </c>
      <c r="J9" s="170">
        <f>D9-'UIP Detail '!D7</f>
        <v>0</v>
      </c>
    </row>
    <row r="10" spans="1:10" ht="15" customHeight="1" x14ac:dyDescent="0.25">
      <c r="A10" s="81" t="s">
        <v>462</v>
      </c>
      <c r="B10" s="82">
        <f>'UIP Detail '!B8</f>
        <v>82495501.670000002</v>
      </c>
      <c r="C10" s="82">
        <f>'UIP Detail '!C8</f>
        <v>0</v>
      </c>
      <c r="D10" s="82">
        <f>'UIP Detail '!D8</f>
        <v>0</v>
      </c>
      <c r="E10" s="82">
        <f t="shared" ref="E10:E17" si="0">SUM(B10:D10)</f>
        <v>82495501.670000002</v>
      </c>
      <c r="G10" s="31"/>
      <c r="H10" s="81" t="str">
        <f>'UIP Detail '!A8</f>
        <v xml:space="preserve">          (2) 442 - Electric Commercial &amp; Industrial Sales</v>
      </c>
      <c r="I10" s="170">
        <f>C10-'UIP Detail '!C8</f>
        <v>0</v>
      </c>
      <c r="J10" s="170">
        <f>D10-'UIP Detail '!D8</f>
        <v>0</v>
      </c>
    </row>
    <row r="11" spans="1:10" ht="15" customHeight="1" x14ac:dyDescent="0.25">
      <c r="A11" s="81" t="s">
        <v>463</v>
      </c>
      <c r="B11" s="82">
        <f>'UIP Detail '!B9</f>
        <v>1414610.26</v>
      </c>
      <c r="C11" s="82">
        <f>'UIP Detail '!C9</f>
        <v>0</v>
      </c>
      <c r="D11" s="82">
        <f>'UIP Detail '!D9</f>
        <v>0</v>
      </c>
      <c r="E11" s="82">
        <f t="shared" si="0"/>
        <v>1414610.26</v>
      </c>
      <c r="G11" s="31"/>
      <c r="H11" s="83" t="str">
        <f>'UIP Detail '!A9</f>
        <v xml:space="preserve">          (2) 444 - Public Street &amp; Highway Lighting</v>
      </c>
      <c r="I11" s="170">
        <f>C11-'UIP Detail '!C9</f>
        <v>0</v>
      </c>
      <c r="J11" s="170">
        <f>D11-'UIP Detail '!D9</f>
        <v>0</v>
      </c>
    </row>
    <row r="12" spans="1:10" ht="15" customHeight="1" x14ac:dyDescent="0.25">
      <c r="A12" s="83" t="s">
        <v>464</v>
      </c>
      <c r="B12" s="82">
        <f>'UIP Detail '!B10</f>
        <v>0</v>
      </c>
      <c r="C12" s="82">
        <f>'UIP Detail '!C10</f>
        <v>0</v>
      </c>
      <c r="D12" s="82">
        <f>'UIP Detail '!D10</f>
        <v>0</v>
      </c>
      <c r="E12" s="82">
        <f t="shared" si="0"/>
        <v>0</v>
      </c>
      <c r="G12" s="31"/>
      <c r="H12" s="83" t="str">
        <f>'UIP Detail '!A10</f>
        <v xml:space="preserve">          (2) 456 - Other Electric Revenues - Conservation</v>
      </c>
      <c r="I12" s="170">
        <f>C12-'UIP Detail '!C10</f>
        <v>0</v>
      </c>
      <c r="J12" s="170">
        <f>D12-'UIP Detail '!D10</f>
        <v>0</v>
      </c>
    </row>
    <row r="13" spans="1:10" ht="15" customHeight="1" x14ac:dyDescent="0.25">
      <c r="A13" s="83" t="s">
        <v>465</v>
      </c>
      <c r="B13" s="82">
        <f>'UIP Detail '!B11</f>
        <v>-2093105.21</v>
      </c>
      <c r="C13" s="82">
        <f>'UIP Detail '!C11</f>
        <v>0</v>
      </c>
      <c r="D13" s="82">
        <f>'UIP Detail '!D11</f>
        <v>0</v>
      </c>
      <c r="E13" s="82">
        <f t="shared" si="0"/>
        <v>-2093105.21</v>
      </c>
      <c r="G13" s="31"/>
      <c r="H13" s="83" t="str">
        <f>'UIP Detail '!A11</f>
        <v xml:space="preserve">          (2) 456 - Other Electric Revenues - Unbilled</v>
      </c>
      <c r="I13" s="170">
        <f>C13-'UIP Detail '!C11</f>
        <v>0</v>
      </c>
      <c r="J13" s="170">
        <f>D13-'UIP Detail '!D11</f>
        <v>0</v>
      </c>
    </row>
    <row r="14" spans="1:10" ht="15" customHeight="1" x14ac:dyDescent="0.25">
      <c r="A14" s="83" t="s">
        <v>466</v>
      </c>
      <c r="B14" s="82">
        <f>'UIP Detail '!B12</f>
        <v>454721.91</v>
      </c>
      <c r="C14" s="82">
        <f>'UIP Detail '!C12</f>
        <v>0</v>
      </c>
      <c r="D14" s="82">
        <f>'UIP Detail '!D12</f>
        <v>0</v>
      </c>
      <c r="E14" s="82">
        <f t="shared" si="0"/>
        <v>454721.91</v>
      </c>
      <c r="G14" s="31"/>
      <c r="H14" s="81" t="str">
        <f>'UIP Detail '!A12</f>
        <v xml:space="preserve">          (2) 456 - Other Electric Revenues</v>
      </c>
      <c r="I14" s="170">
        <f>C14-'UIP Detail '!C12</f>
        <v>0</v>
      </c>
      <c r="J14" s="170">
        <f>D14-'UIP Detail '!D12</f>
        <v>0</v>
      </c>
    </row>
    <row r="15" spans="1:10" ht="15" customHeight="1" x14ac:dyDescent="0.25">
      <c r="A15" s="81" t="s">
        <v>467</v>
      </c>
      <c r="B15" s="82">
        <f>'UIP Detail '!B13</f>
        <v>0</v>
      </c>
      <c r="C15" s="82">
        <f>'UIP Detail '!C13</f>
        <v>63036182.979999997</v>
      </c>
      <c r="D15" s="82">
        <f>'UIP Detail '!D13</f>
        <v>0</v>
      </c>
      <c r="E15" s="82">
        <f t="shared" si="0"/>
        <v>63036182.979999997</v>
      </c>
      <c r="G15" s="31"/>
      <c r="H15" s="81" t="str">
        <f>'UIP Detail '!A13</f>
        <v xml:space="preserve">          (2) 480 - Gas Residential Sales</v>
      </c>
      <c r="I15" s="170">
        <f>C15-'UIP Detail '!C13</f>
        <v>0</v>
      </c>
      <c r="J15" s="170">
        <f>D15-'UIP Detail '!D13</f>
        <v>0</v>
      </c>
    </row>
    <row r="16" spans="1:10" ht="15" customHeight="1" x14ac:dyDescent="0.25">
      <c r="A16" s="81" t="s">
        <v>468</v>
      </c>
      <c r="B16" s="82">
        <f>'UIP Detail '!B14</f>
        <v>0</v>
      </c>
      <c r="C16" s="82">
        <f>'UIP Detail '!C14</f>
        <v>30416512.609999999</v>
      </c>
      <c r="D16" s="82">
        <f>'UIP Detail '!D14</f>
        <v>0</v>
      </c>
      <c r="E16" s="82">
        <f t="shared" si="0"/>
        <v>30416512.609999999</v>
      </c>
      <c r="G16" s="31"/>
      <c r="H16" s="81" t="str">
        <f>'UIP Detail '!A14</f>
        <v xml:space="preserve">          (2) 481 - Gas Commercial &amp; Industrial Sales</v>
      </c>
      <c r="I16" s="170">
        <f>C16-'UIP Detail '!C14</f>
        <v>0</v>
      </c>
      <c r="J16" s="170">
        <f>D16-'UIP Detail '!D14</f>
        <v>0</v>
      </c>
    </row>
    <row r="17" spans="1:10" ht="15" customHeight="1" x14ac:dyDescent="0.25">
      <c r="A17" s="81" t="s">
        <v>469</v>
      </c>
      <c r="B17" s="84">
        <f>'UIP Detail '!B15</f>
        <v>0</v>
      </c>
      <c r="C17" s="84">
        <f>'UIP Detail '!C15</f>
        <v>1552831.2</v>
      </c>
      <c r="D17" s="84">
        <f>'UIP Detail '!D15</f>
        <v>0</v>
      </c>
      <c r="E17" s="84">
        <f t="shared" si="0"/>
        <v>1552831.2</v>
      </c>
      <c r="G17" s="31"/>
      <c r="H17" s="81" t="str">
        <f>'UIP Detail '!A15</f>
        <v xml:space="preserve">          (2) 489 - Rev From Transportation Of Gas To Others</v>
      </c>
      <c r="I17" s="170">
        <f>C17-'UIP Detail '!C15</f>
        <v>0</v>
      </c>
      <c r="J17" s="170">
        <f>D17-'UIP Detail '!D15</f>
        <v>0</v>
      </c>
    </row>
    <row r="18" spans="1:10" ht="15" customHeight="1" x14ac:dyDescent="0.25">
      <c r="A18" s="81" t="s">
        <v>470</v>
      </c>
      <c r="B18" s="85">
        <f>SUM(B9:B17)</f>
        <v>175016220.86999997</v>
      </c>
      <c r="C18" s="85">
        <f>SUM(C9:C17)</f>
        <v>95005526.790000007</v>
      </c>
      <c r="D18" s="85">
        <f>SUM(D9:D17)</f>
        <v>0</v>
      </c>
      <c r="E18" s="85">
        <f>SUM(E9:E17)</f>
        <v>270021747.65999997</v>
      </c>
      <c r="G18" s="31"/>
      <c r="H18" s="79" t="str">
        <f>'UIP Detail '!A16</f>
        <v xml:space="preserve">               (2) SUBTOTAL</v>
      </c>
      <c r="I18" s="170">
        <f>C18-'UIP Detail '!C16</f>
        <v>0</v>
      </c>
      <c r="J18" s="170">
        <f>D18-'UIP Detail '!D16</f>
        <v>0</v>
      </c>
    </row>
    <row r="19" spans="1:10" ht="15" customHeight="1" x14ac:dyDescent="0.25">
      <c r="A19" s="79" t="s">
        <v>415</v>
      </c>
      <c r="B19" s="80"/>
      <c r="C19" s="80"/>
      <c r="D19" s="80"/>
      <c r="E19" s="80"/>
      <c r="G19" s="31"/>
      <c r="H19" s="81" t="str">
        <f>'UIP Detail '!A17</f>
        <v xml:space="preserve">     3 - SALES FOR RESALE-FIRM</v>
      </c>
      <c r="I19" s="170">
        <f>C19-'UIP Detail '!C17</f>
        <v>0</v>
      </c>
      <c r="J19" s="170">
        <f>D19-'UIP Detail '!D17</f>
        <v>0</v>
      </c>
    </row>
    <row r="20" spans="1:10" ht="15" customHeight="1" x14ac:dyDescent="0.25">
      <c r="A20" s="81" t="s">
        <v>471</v>
      </c>
      <c r="B20" s="84">
        <f>'UIP Detail '!B18</f>
        <v>32310.53</v>
      </c>
      <c r="C20" s="84">
        <f>'UIP Detail '!C18</f>
        <v>0</v>
      </c>
      <c r="D20" s="84">
        <f>'UIP Detail '!D18</f>
        <v>0</v>
      </c>
      <c r="E20" s="84">
        <f>SUM(B20:D20)</f>
        <v>32310.53</v>
      </c>
      <c r="G20" s="31"/>
      <c r="H20" s="81" t="str">
        <f>'UIP Detail '!A18</f>
        <v xml:space="preserve">          (3) 447 - Electric Sales For Resale</v>
      </c>
      <c r="I20" s="170">
        <f>C20-'UIP Detail '!C18</f>
        <v>0</v>
      </c>
      <c r="J20" s="170">
        <f>D20-'UIP Detail '!D18</f>
        <v>0</v>
      </c>
    </row>
    <row r="21" spans="1:10" ht="15" customHeight="1" x14ac:dyDescent="0.25">
      <c r="A21" s="81" t="s">
        <v>470</v>
      </c>
      <c r="B21" s="85">
        <f>SUM(B20)</f>
        <v>32310.53</v>
      </c>
      <c r="C21" s="85">
        <f>SUM(C20)</f>
        <v>0</v>
      </c>
      <c r="D21" s="85">
        <f>SUM(D20)</f>
        <v>0</v>
      </c>
      <c r="E21" s="85">
        <f>SUM(E20)</f>
        <v>32310.53</v>
      </c>
      <c r="G21" s="31"/>
      <c r="H21" s="79" t="str">
        <f>'UIP Detail '!A19</f>
        <v xml:space="preserve">               (3) SUBTOTAL</v>
      </c>
      <c r="I21" s="170">
        <f>C21-'UIP Detail '!C19</f>
        <v>0</v>
      </c>
      <c r="J21" s="170">
        <f>D21-'UIP Detail '!D19</f>
        <v>0</v>
      </c>
    </row>
    <row r="22" spans="1:10" ht="15" customHeight="1" x14ac:dyDescent="0.25">
      <c r="A22" s="79" t="s">
        <v>416</v>
      </c>
      <c r="G22" s="31"/>
      <c r="H22" s="81" t="str">
        <f>'UIP Detail '!A20</f>
        <v xml:space="preserve">     4 - SALES TO OTHER UTILITIES</v>
      </c>
      <c r="I22" s="170">
        <f>C22-'UIP Detail '!C20</f>
        <v>0</v>
      </c>
      <c r="J22" s="170">
        <f>D22-'UIP Detail '!D20</f>
        <v>0</v>
      </c>
    </row>
    <row r="23" spans="1:10" ht="15" customHeight="1" x14ac:dyDescent="0.25">
      <c r="A23" s="81" t="s">
        <v>472</v>
      </c>
      <c r="B23" s="82">
        <f>'UIP Detail '!B21</f>
        <v>2158197.8899999899</v>
      </c>
      <c r="C23" s="82">
        <f>'UIP Detail '!C21</f>
        <v>0</v>
      </c>
      <c r="D23" s="82">
        <f>'UIP Detail '!D21</f>
        <v>0</v>
      </c>
      <c r="E23" s="82">
        <f>SUM(B23:D23)</f>
        <v>2158197.8899999899</v>
      </c>
      <c r="G23" s="31"/>
      <c r="H23" s="81" t="str">
        <f>'UIP Detail '!A21</f>
        <v xml:space="preserve">          (4) 447 - Electric Sales For Resale - Sales</v>
      </c>
      <c r="I23" s="170">
        <f>C23-'UIP Detail '!C21</f>
        <v>0</v>
      </c>
      <c r="J23" s="170">
        <f>D23-'UIP Detail '!D21</f>
        <v>0</v>
      </c>
    </row>
    <row r="24" spans="1:10" ht="15" customHeight="1" x14ac:dyDescent="0.25">
      <c r="A24" s="81" t="s">
        <v>473</v>
      </c>
      <c r="B24" s="84">
        <f>'UIP Detail '!B22</f>
        <v>5976321.4000000004</v>
      </c>
      <c r="C24" s="84">
        <f>'UIP Detail '!C22</f>
        <v>0</v>
      </c>
      <c r="D24" s="84">
        <f>'UIP Detail '!D22</f>
        <v>0</v>
      </c>
      <c r="E24" s="84">
        <f>SUM(B24:D24)</f>
        <v>5976321.4000000004</v>
      </c>
      <c r="G24" s="31"/>
      <c r="H24" s="81" t="str">
        <f>'UIP Detail '!A22</f>
        <v xml:space="preserve">          (4) 447 - Electric Sales For Resale - Purchases</v>
      </c>
      <c r="I24" s="170">
        <f>C24-'UIP Detail '!C22</f>
        <v>0</v>
      </c>
      <c r="J24" s="170">
        <f>D24-'UIP Detail '!D22</f>
        <v>0</v>
      </c>
    </row>
    <row r="25" spans="1:10" ht="15" customHeight="1" x14ac:dyDescent="0.25">
      <c r="A25" s="81" t="s">
        <v>470</v>
      </c>
      <c r="B25" s="85">
        <f>SUM(B23:B24)</f>
        <v>8134519.2899999898</v>
      </c>
      <c r="C25" s="85">
        <f>SUM(C23:C24)</f>
        <v>0</v>
      </c>
      <c r="D25" s="85">
        <f>SUM(D23:D24)</f>
        <v>0</v>
      </c>
      <c r="E25" s="85">
        <f>SUM(E23:E24)</f>
        <v>8134519.2899999898</v>
      </c>
      <c r="G25" s="31"/>
      <c r="H25" s="79" t="str">
        <f>'UIP Detail '!A23</f>
        <v xml:space="preserve">               (4) SUBTOTAL</v>
      </c>
      <c r="I25" s="170">
        <f>C25-'UIP Detail '!C23</f>
        <v>0</v>
      </c>
      <c r="J25" s="170">
        <f>D25-'UIP Detail '!D23</f>
        <v>0</v>
      </c>
    </row>
    <row r="26" spans="1:10" ht="15" customHeight="1" x14ac:dyDescent="0.25">
      <c r="A26" s="79" t="s">
        <v>417</v>
      </c>
      <c r="B26" s="80"/>
      <c r="C26" s="80"/>
      <c r="D26" s="80"/>
      <c r="E26" s="80"/>
      <c r="G26" s="31"/>
      <c r="H26" s="81" t="str">
        <f>'UIP Detail '!A24</f>
        <v xml:space="preserve">     5 - OTHER OPERATING REVENUES</v>
      </c>
      <c r="I26" s="170">
        <f>C26-'UIP Detail '!C24</f>
        <v>0</v>
      </c>
      <c r="J26" s="170">
        <f>D26-'UIP Detail '!D24</f>
        <v>0</v>
      </c>
    </row>
    <row r="27" spans="1:10" ht="15" customHeight="1" x14ac:dyDescent="0.25">
      <c r="A27" s="81" t="s">
        <v>474</v>
      </c>
      <c r="B27" s="82">
        <f>'UIP Detail '!B25</f>
        <v>0</v>
      </c>
      <c r="C27" s="82">
        <f>'UIP Detail '!C25</f>
        <v>0</v>
      </c>
      <c r="D27" s="82">
        <f>'UIP Detail '!D25</f>
        <v>0</v>
      </c>
      <c r="E27" s="82">
        <f t="shared" ref="E27:E36" si="1">SUM(B27:D27)</f>
        <v>0</v>
      </c>
      <c r="G27" s="31"/>
      <c r="H27" s="81" t="str">
        <f>'UIP Detail '!A25</f>
        <v xml:space="preserve">          (5) 412 - Lease Inc Everett Delta to NWP - Gas</v>
      </c>
      <c r="I27" s="170">
        <f>C27-'UIP Detail '!C25</f>
        <v>0</v>
      </c>
      <c r="J27" s="170">
        <f>D27-'UIP Detail '!D25</f>
        <v>0</v>
      </c>
    </row>
    <row r="28" spans="1:10" ht="15" customHeight="1" x14ac:dyDescent="0.25">
      <c r="A28" s="81" t="s">
        <v>475</v>
      </c>
      <c r="B28" s="82">
        <f>'UIP Detail '!B26</f>
        <v>435795.79</v>
      </c>
      <c r="C28" s="82">
        <f>'UIP Detail '!C26</f>
        <v>0</v>
      </c>
      <c r="D28" s="82">
        <f>'UIP Detail '!D26</f>
        <v>0</v>
      </c>
      <c r="E28" s="82">
        <f t="shared" si="1"/>
        <v>435795.79</v>
      </c>
      <c r="G28" s="31"/>
      <c r="H28" s="81" t="str">
        <f>'UIP Detail '!A26</f>
        <v xml:space="preserve">          (5) 450 - Forfeited Discounts</v>
      </c>
      <c r="I28" s="170">
        <f>C28-'UIP Detail '!C26</f>
        <v>0</v>
      </c>
      <c r="J28" s="170">
        <f>D28-'UIP Detail '!D26</f>
        <v>0</v>
      </c>
    </row>
    <row r="29" spans="1:10" ht="15" customHeight="1" x14ac:dyDescent="0.25">
      <c r="A29" s="81" t="s">
        <v>476</v>
      </c>
      <c r="B29" s="82">
        <f>'UIP Detail '!B27</f>
        <v>1020449.07</v>
      </c>
      <c r="C29" s="82">
        <f>'UIP Detail '!C27</f>
        <v>0</v>
      </c>
      <c r="D29" s="82">
        <f>'UIP Detail '!D27</f>
        <v>0</v>
      </c>
      <c r="E29" s="82">
        <f t="shared" si="1"/>
        <v>1020449.07</v>
      </c>
      <c r="G29" s="31"/>
      <c r="H29" s="81" t="str">
        <f>'UIP Detail '!A27</f>
        <v xml:space="preserve">          (5) 451 - Electric Misc Service Revenue</v>
      </c>
      <c r="I29" s="170">
        <f>C29-'UIP Detail '!C27</f>
        <v>0</v>
      </c>
      <c r="J29" s="170">
        <f>D29-'UIP Detail '!D27</f>
        <v>0</v>
      </c>
    </row>
    <row r="30" spans="1:10" ht="15" customHeight="1" x14ac:dyDescent="0.25">
      <c r="A30" s="81" t="s">
        <v>477</v>
      </c>
      <c r="B30" s="82">
        <f>'UIP Detail '!B28</f>
        <v>1242378.18</v>
      </c>
      <c r="C30" s="82">
        <f>'UIP Detail '!C28</f>
        <v>0</v>
      </c>
      <c r="D30" s="82">
        <f>'UIP Detail '!D28</f>
        <v>0</v>
      </c>
      <c r="E30" s="82">
        <f t="shared" si="1"/>
        <v>1242378.18</v>
      </c>
      <c r="G30" s="31"/>
      <c r="H30" s="81" t="str">
        <f>'UIP Detail '!A28</f>
        <v xml:space="preserve">          (5) 454 - Rent For Electric Property</v>
      </c>
      <c r="I30" s="170">
        <f>C30-'UIP Detail '!C28</f>
        <v>0</v>
      </c>
      <c r="J30" s="170">
        <f>D30-'UIP Detail '!D28</f>
        <v>0</v>
      </c>
    </row>
    <row r="31" spans="1:10" ht="15" customHeight="1" x14ac:dyDescent="0.25">
      <c r="A31" s="81" t="s">
        <v>478</v>
      </c>
      <c r="B31" s="82">
        <f>'UIP Detail '!B29</f>
        <v>59371.629999999197</v>
      </c>
      <c r="C31" s="82">
        <f>'UIP Detail '!C29</f>
        <v>0</v>
      </c>
      <c r="D31" s="82">
        <f>'UIP Detail '!D29</f>
        <v>0</v>
      </c>
      <c r="E31" s="82">
        <f t="shared" si="1"/>
        <v>59371.629999999197</v>
      </c>
      <c r="G31" s="31"/>
      <c r="H31" s="81" t="str">
        <f>'UIP Detail '!A29</f>
        <v xml:space="preserve">          (5) 456 - Other Electric Revenues</v>
      </c>
      <c r="I31" s="170">
        <f>C31-'UIP Detail '!C29</f>
        <v>0</v>
      </c>
      <c r="J31" s="170">
        <f>D31-'UIP Detail '!D29</f>
        <v>0</v>
      </c>
    </row>
    <row r="32" spans="1:10" ht="15" customHeight="1" x14ac:dyDescent="0.25">
      <c r="A32" s="81" t="s">
        <v>479</v>
      </c>
      <c r="B32" s="82">
        <f>'UIP Detail '!B30</f>
        <v>0</v>
      </c>
      <c r="C32" s="82">
        <f>'UIP Detail '!C30</f>
        <v>237748.6</v>
      </c>
      <c r="D32" s="82">
        <f>'UIP Detail '!D30</f>
        <v>0</v>
      </c>
      <c r="E32" s="82">
        <f t="shared" si="1"/>
        <v>237748.6</v>
      </c>
      <c r="G32" s="31"/>
      <c r="H32" s="81" t="str">
        <f>'UIP Detail '!A30</f>
        <v xml:space="preserve">          (5) 487 - Forfeited Discounts</v>
      </c>
      <c r="I32" s="170">
        <f>C32-'UIP Detail '!C30</f>
        <v>0</v>
      </c>
      <c r="J32" s="170">
        <f>D32-'UIP Detail '!D30</f>
        <v>0</v>
      </c>
    </row>
    <row r="33" spans="1:10" ht="15" customHeight="1" x14ac:dyDescent="0.25">
      <c r="A33" s="81" t="s">
        <v>480</v>
      </c>
      <c r="B33" s="82">
        <f>'UIP Detail '!B31</f>
        <v>0</v>
      </c>
      <c r="C33" s="82">
        <f>'UIP Detail '!C31</f>
        <v>410248.66999999899</v>
      </c>
      <c r="D33" s="82">
        <f>'UIP Detail '!D31</f>
        <v>0</v>
      </c>
      <c r="E33" s="82">
        <f t="shared" si="1"/>
        <v>410248.66999999899</v>
      </c>
      <c r="G33" s="31"/>
      <c r="H33" s="81" t="str">
        <f>'UIP Detail '!A31</f>
        <v xml:space="preserve">          (5) 488 - Gas Misc Service Revenues</v>
      </c>
      <c r="I33" s="170">
        <f>C33-'UIP Detail '!C31</f>
        <v>0</v>
      </c>
      <c r="J33" s="170">
        <f>D33-'UIP Detail '!D31</f>
        <v>0</v>
      </c>
    </row>
    <row r="34" spans="1:10" ht="15" customHeight="1" x14ac:dyDescent="0.25">
      <c r="A34" s="81" t="s">
        <v>92</v>
      </c>
      <c r="B34" s="82">
        <f>'UIP Detail '!B32</f>
        <v>0</v>
      </c>
      <c r="C34" s="82">
        <f>'UIP Detail '!C32</f>
        <v>81681.5</v>
      </c>
      <c r="D34" s="82">
        <f>'UIP Detail '!D32</f>
        <v>0</v>
      </c>
      <c r="E34" s="82">
        <f t="shared" si="1"/>
        <v>81681.5</v>
      </c>
      <c r="G34" s="31"/>
      <c r="H34" s="81" t="str">
        <f>'UIP Detail '!A32</f>
        <v xml:space="preserve">          (5) 4894 - Gas Revenues from Storing Gas of Others</v>
      </c>
      <c r="I34" s="170">
        <f>C34-'UIP Detail '!C32</f>
        <v>0</v>
      </c>
      <c r="J34" s="170">
        <f>D34-'UIP Detail '!D32</f>
        <v>0</v>
      </c>
    </row>
    <row r="35" spans="1:10" ht="15" customHeight="1" x14ac:dyDescent="0.25">
      <c r="A35" s="81" t="s">
        <v>481</v>
      </c>
      <c r="B35" s="82">
        <f>'UIP Detail '!B33</f>
        <v>0</v>
      </c>
      <c r="C35" s="82">
        <f>'UIP Detail '!C33</f>
        <v>607137.66</v>
      </c>
      <c r="D35" s="82">
        <f>'UIP Detail '!D33</f>
        <v>0</v>
      </c>
      <c r="E35" s="82">
        <f t="shared" si="1"/>
        <v>607137.66</v>
      </c>
      <c r="G35" s="31"/>
      <c r="H35" s="81" t="str">
        <f>'UIP Detail '!A33</f>
        <v xml:space="preserve">          (5) 493 - Rent From Gas Property</v>
      </c>
      <c r="I35" s="170">
        <f>C35-'UIP Detail '!C33</f>
        <v>0</v>
      </c>
      <c r="J35" s="170">
        <f>D35-'UIP Detail '!D33</f>
        <v>0</v>
      </c>
    </row>
    <row r="36" spans="1:10" ht="15" customHeight="1" x14ac:dyDescent="0.25">
      <c r="A36" s="81" t="s">
        <v>482</v>
      </c>
      <c r="B36" s="84">
        <f>'UIP Detail '!B34</f>
        <v>0</v>
      </c>
      <c r="C36" s="84">
        <f>'UIP Detail '!C34</f>
        <v>3666896.62</v>
      </c>
      <c r="D36" s="84">
        <f>'UIP Detail '!D34</f>
        <v>0</v>
      </c>
      <c r="E36" s="84">
        <f t="shared" si="1"/>
        <v>3666896.62</v>
      </c>
      <c r="G36" s="31"/>
      <c r="H36" s="81" t="str">
        <f>'UIP Detail '!A34</f>
        <v xml:space="preserve">          (5) 495 - Other Gas Revenues</v>
      </c>
      <c r="I36" s="170">
        <f>C36-'UIP Detail '!C34</f>
        <v>0</v>
      </c>
      <c r="J36" s="170">
        <f>D36-'UIP Detail '!D34</f>
        <v>0</v>
      </c>
    </row>
    <row r="37" spans="1:10" ht="15" customHeight="1" x14ac:dyDescent="0.25">
      <c r="A37" s="81" t="s">
        <v>470</v>
      </c>
      <c r="B37" s="87">
        <f>SUM(B27:B36)</f>
        <v>2757994.6699999995</v>
      </c>
      <c r="C37" s="87">
        <f>SUM(C27:C36)</f>
        <v>5003713.0499999989</v>
      </c>
      <c r="D37" s="87">
        <f>SUM(D27:D36)</f>
        <v>0</v>
      </c>
      <c r="E37" s="87">
        <f>SUM(E27:E36)</f>
        <v>7761707.7199999988</v>
      </c>
      <c r="G37" s="31"/>
      <c r="H37" s="79" t="str">
        <f>'UIP Detail '!A35</f>
        <v xml:space="preserve">               (5) SUBTOTAL</v>
      </c>
      <c r="I37" s="170">
        <f>C37-'UIP Detail '!C35</f>
        <v>0</v>
      </c>
      <c r="J37" s="170">
        <f>D37-'UIP Detail '!D35</f>
        <v>0</v>
      </c>
    </row>
    <row r="38" spans="1:10" ht="15" customHeight="1" x14ac:dyDescent="0.25">
      <c r="A38" s="79" t="s">
        <v>483</v>
      </c>
      <c r="B38" s="85">
        <f>+B18+B21+B25+B37</f>
        <v>185941045.35999995</v>
      </c>
      <c r="C38" s="85">
        <f>+C18+C21+C25+C37</f>
        <v>100009239.84</v>
      </c>
      <c r="D38" s="85">
        <f>+D18+D21+D25+D37</f>
        <v>0</v>
      </c>
      <c r="E38" s="85">
        <f>+E18+E21+E25+E37</f>
        <v>285950285.19999993</v>
      </c>
      <c r="G38" s="31"/>
      <c r="H38" s="79" t="str">
        <f>'UIP Detail '!A36</f>
        <v>(1) TOTAL OPERATING REVENUES</v>
      </c>
      <c r="I38" s="170">
        <f>C38-'UIP Detail '!C36</f>
        <v>0</v>
      </c>
      <c r="J38" s="170">
        <f>D38-'UIP Detail '!D36</f>
        <v>0</v>
      </c>
    </row>
    <row r="39" spans="1:10" ht="9" customHeight="1" x14ac:dyDescent="0.25">
      <c r="A39" s="79"/>
      <c r="B39" s="88"/>
      <c r="C39" s="88"/>
      <c r="D39" s="88"/>
      <c r="E39" s="88"/>
      <c r="G39" s="31"/>
      <c r="H39" s="79">
        <f>'UIP Detail '!A37</f>
        <v>0</v>
      </c>
      <c r="I39" s="170">
        <f>C39-'UIP Detail '!C37</f>
        <v>0</v>
      </c>
      <c r="J39" s="170">
        <f>D39-'UIP Detail '!D37</f>
        <v>0</v>
      </c>
    </row>
    <row r="40" spans="1:10" ht="15" customHeight="1" x14ac:dyDescent="0.25">
      <c r="A40" s="79" t="s">
        <v>484</v>
      </c>
      <c r="B40" s="88"/>
      <c r="C40" s="88"/>
      <c r="D40" s="88"/>
      <c r="E40" s="88"/>
      <c r="G40" s="31"/>
      <c r="H40" s="79" t="str">
        <f>'UIP Detail '!A38</f>
        <v>10 - ENERGY COST</v>
      </c>
      <c r="I40" s="170">
        <f>C40-'UIP Detail '!C38</f>
        <v>0</v>
      </c>
      <c r="J40" s="170">
        <f>D40-'UIP Detail '!D38</f>
        <v>0</v>
      </c>
    </row>
    <row r="41" spans="1:10" ht="15" customHeight="1" x14ac:dyDescent="0.25">
      <c r="A41" s="79" t="s">
        <v>421</v>
      </c>
      <c r="B41" s="80"/>
      <c r="C41" s="80"/>
      <c r="D41" s="80"/>
      <c r="E41" s="80"/>
      <c r="G41" s="31"/>
      <c r="H41" s="81" t="str">
        <f>'UIP Detail '!A39</f>
        <v xml:space="preserve">     11 - FUEL</v>
      </c>
      <c r="I41" s="170">
        <f>C41-'UIP Detail '!C39</f>
        <v>0</v>
      </c>
      <c r="J41" s="170">
        <f>D41-'UIP Detail '!D39</f>
        <v>0</v>
      </c>
    </row>
    <row r="42" spans="1:10" ht="15" customHeight="1" x14ac:dyDescent="0.25">
      <c r="A42" s="81" t="s">
        <v>485</v>
      </c>
      <c r="B42" s="82">
        <f>'UIP Detail '!B40</f>
        <v>6287250.0700000003</v>
      </c>
      <c r="C42" s="82">
        <f>'UIP Detail '!C40</f>
        <v>0</v>
      </c>
      <c r="D42" s="82">
        <f>'UIP Detail '!D40</f>
        <v>0</v>
      </c>
      <c r="E42" s="82">
        <f>SUM(B42:D42)</f>
        <v>6287250.0700000003</v>
      </c>
      <c r="G42" s="31"/>
      <c r="H42" s="81" t="str">
        <f>'UIP Detail '!A40</f>
        <v xml:space="preserve">          (11) 501 - Steam Operations Fuel</v>
      </c>
      <c r="I42" s="170">
        <f>C42-'UIP Detail '!C40</f>
        <v>0</v>
      </c>
      <c r="J42" s="170">
        <f>D42-'UIP Detail '!D40</f>
        <v>0</v>
      </c>
    </row>
    <row r="43" spans="1:10" ht="15" customHeight="1" x14ac:dyDescent="0.25">
      <c r="A43" s="81" t="s">
        <v>486</v>
      </c>
      <c r="B43" s="84">
        <f>'UIP Detail '!B41</f>
        <v>11070427.199999999</v>
      </c>
      <c r="C43" s="84">
        <f>'UIP Detail '!C41</f>
        <v>0</v>
      </c>
      <c r="D43" s="84">
        <f>'UIP Detail '!D41</f>
        <v>0</v>
      </c>
      <c r="E43" s="84">
        <f>SUM(B43:D43)</f>
        <v>11070427.199999999</v>
      </c>
      <c r="G43" s="31"/>
      <c r="H43" s="81" t="str">
        <f>'UIP Detail '!A41</f>
        <v xml:space="preserve">          (11) 547 - Other Power Generation Oper Fuel</v>
      </c>
      <c r="I43" s="170">
        <f>C43-'UIP Detail '!C41</f>
        <v>0</v>
      </c>
      <c r="J43" s="170">
        <f>D43-'UIP Detail '!D41</f>
        <v>0</v>
      </c>
    </row>
    <row r="44" spans="1:10" ht="12" customHeight="1" x14ac:dyDescent="0.25">
      <c r="A44" s="81" t="s">
        <v>470</v>
      </c>
      <c r="B44" s="85">
        <f>SUM(B42:B43)</f>
        <v>17357677.27</v>
      </c>
      <c r="C44" s="85">
        <f>SUM(C42:C43)</f>
        <v>0</v>
      </c>
      <c r="D44" s="85">
        <f>SUM(D42:D43)</f>
        <v>0</v>
      </c>
      <c r="E44" s="85">
        <f>SUM(E42:E43)</f>
        <v>17357677.27</v>
      </c>
      <c r="G44" s="31"/>
      <c r="H44" s="79" t="str">
        <f>'UIP Detail '!A42</f>
        <v xml:space="preserve">               (11) SUBTOTAL</v>
      </c>
      <c r="I44" s="170">
        <f>C44-'UIP Detail '!C42</f>
        <v>0</v>
      </c>
      <c r="J44" s="170">
        <f>D44-'UIP Detail '!D42</f>
        <v>0</v>
      </c>
    </row>
    <row r="45" spans="1:10" ht="15" customHeight="1" x14ac:dyDescent="0.25">
      <c r="A45" s="79" t="s">
        <v>422</v>
      </c>
      <c r="B45" s="80"/>
      <c r="C45" s="80"/>
      <c r="D45" s="80"/>
      <c r="E45" s="80"/>
      <c r="G45" s="31"/>
      <c r="H45" s="81" t="str">
        <f>'UIP Detail '!A43</f>
        <v xml:space="preserve">     12 - PURCHASED AND INTERCHANGED</v>
      </c>
      <c r="I45" s="170">
        <f>C45-'UIP Detail '!C43</f>
        <v>0</v>
      </c>
      <c r="J45" s="170">
        <f>D45-'UIP Detail '!D43</f>
        <v>0</v>
      </c>
    </row>
    <row r="46" spans="1:10" ht="15" customHeight="1" x14ac:dyDescent="0.25">
      <c r="A46" s="81" t="s">
        <v>487</v>
      </c>
      <c r="B46" s="82">
        <f>'UIP Detail '!B44</f>
        <v>41324318.229999997</v>
      </c>
      <c r="C46" s="82">
        <f>'UIP Detail '!C44</f>
        <v>0</v>
      </c>
      <c r="D46" s="82">
        <f>'UIP Detail '!D44</f>
        <v>0</v>
      </c>
      <c r="E46" s="82">
        <f t="shared" ref="E46:E52" si="2">SUM(B46:D46)</f>
        <v>41324318.229999997</v>
      </c>
      <c r="G46" s="31"/>
      <c r="H46" s="81" t="str">
        <f>'UIP Detail '!A44</f>
        <v xml:space="preserve">          (12) 555 - Purchased Power</v>
      </c>
      <c r="I46" s="170">
        <f>C46-'UIP Detail '!C44</f>
        <v>0</v>
      </c>
      <c r="J46" s="170">
        <f>D46-'UIP Detail '!D44</f>
        <v>0</v>
      </c>
    </row>
    <row r="47" spans="1:10" ht="15" customHeight="1" x14ac:dyDescent="0.25">
      <c r="A47" s="81" t="s">
        <v>488</v>
      </c>
      <c r="B47" s="82">
        <f>'UIP Detail '!B45</f>
        <v>750140.24</v>
      </c>
      <c r="C47" s="82">
        <f>'UIP Detail '!C45</f>
        <v>0</v>
      </c>
      <c r="D47" s="82">
        <f>'UIP Detail '!D45</f>
        <v>0</v>
      </c>
      <c r="E47" s="82">
        <f t="shared" si="2"/>
        <v>750140.24</v>
      </c>
      <c r="G47" s="31"/>
      <c r="H47" s="81" t="str">
        <f>'UIP Detail '!A45</f>
        <v xml:space="preserve">          (12) 557 - Other Power Supply Expense</v>
      </c>
      <c r="I47" s="170">
        <f>C47-'UIP Detail '!C45</f>
        <v>0</v>
      </c>
      <c r="J47" s="170">
        <f>D47-'UIP Detail '!D45</f>
        <v>0</v>
      </c>
    </row>
    <row r="48" spans="1:10" ht="15" customHeight="1" x14ac:dyDescent="0.25">
      <c r="A48" s="81" t="s">
        <v>489</v>
      </c>
      <c r="B48" s="82">
        <f>'UIP Detail '!B46</f>
        <v>0</v>
      </c>
      <c r="C48" s="82">
        <f>'UIP Detail '!C46</f>
        <v>28727638.59</v>
      </c>
      <c r="D48" s="82">
        <f>'UIP Detail '!D46</f>
        <v>0</v>
      </c>
      <c r="E48" s="82">
        <f t="shared" si="2"/>
        <v>28727638.59</v>
      </c>
      <c r="G48" s="31"/>
      <c r="H48" s="81" t="str">
        <f>'UIP Detail '!A46</f>
        <v xml:space="preserve">          (12) 804 - Natural Gas City Gate Purchases</v>
      </c>
      <c r="I48" s="170">
        <f>C48-'UIP Detail '!C46</f>
        <v>0</v>
      </c>
      <c r="J48" s="170">
        <f>D48-'UIP Detail '!D46</f>
        <v>0</v>
      </c>
    </row>
    <row r="49" spans="1:10" ht="15" customHeight="1" x14ac:dyDescent="0.25">
      <c r="A49" s="81" t="s">
        <v>490</v>
      </c>
      <c r="B49" s="82">
        <f>'UIP Detail '!B47</f>
        <v>0</v>
      </c>
      <c r="C49" s="82">
        <f>'UIP Detail '!C47</f>
        <v>14985</v>
      </c>
      <c r="D49" s="82">
        <f>'UIP Detail '!D47</f>
        <v>0</v>
      </c>
      <c r="E49" s="82">
        <f t="shared" si="2"/>
        <v>14985</v>
      </c>
      <c r="G49" s="31"/>
      <c r="H49" s="81" t="str">
        <f>'UIP Detail '!A47</f>
        <v xml:space="preserve">          (12) 805 - Other Gas Purchases</v>
      </c>
      <c r="I49" s="170">
        <f>C49-'UIP Detail '!C47</f>
        <v>0</v>
      </c>
      <c r="J49" s="170">
        <f>D49-'UIP Detail '!D47</f>
        <v>0</v>
      </c>
    </row>
    <row r="50" spans="1:10" ht="15" customHeight="1" x14ac:dyDescent="0.25">
      <c r="A50" s="81" t="s">
        <v>491</v>
      </c>
      <c r="B50" s="82">
        <f>'UIP Detail '!B48</f>
        <v>0</v>
      </c>
      <c r="C50" s="82">
        <f>'UIP Detail '!C48</f>
        <v>8816940.9700000007</v>
      </c>
      <c r="D50" s="82">
        <f>'UIP Detail '!D48</f>
        <v>0</v>
      </c>
      <c r="E50" s="82">
        <f t="shared" si="2"/>
        <v>8816940.9700000007</v>
      </c>
      <c r="G50" s="31"/>
      <c r="H50" s="81" t="str">
        <f>'UIP Detail '!A48</f>
        <v xml:space="preserve">          (12) 8051 - Purchased Gas Cost Adjustments</v>
      </c>
      <c r="I50" s="170">
        <f>C50-'UIP Detail '!C48</f>
        <v>0</v>
      </c>
      <c r="J50" s="170">
        <f>D50-'UIP Detail '!D48</f>
        <v>0</v>
      </c>
    </row>
    <row r="51" spans="1:10" ht="15" customHeight="1" x14ac:dyDescent="0.25">
      <c r="A51" s="81" t="s">
        <v>492</v>
      </c>
      <c r="B51" s="82">
        <f>'UIP Detail '!B49</f>
        <v>0</v>
      </c>
      <c r="C51" s="82">
        <f>'UIP Detail '!C49</f>
        <v>14556842.9</v>
      </c>
      <c r="D51" s="82">
        <f>'UIP Detail '!D49</f>
        <v>0</v>
      </c>
      <c r="E51" s="82">
        <f t="shared" si="2"/>
        <v>14556842.9</v>
      </c>
      <c r="G51" s="31"/>
      <c r="H51" s="81" t="str">
        <f>'UIP Detail '!A49</f>
        <v xml:space="preserve">          (12) 8081 - Gas Withdrawn From Storage</v>
      </c>
      <c r="I51" s="170">
        <f>C51-'UIP Detail '!C49</f>
        <v>0</v>
      </c>
      <c r="J51" s="170">
        <f>D51-'UIP Detail '!D49</f>
        <v>0</v>
      </c>
    </row>
    <row r="52" spans="1:10" ht="15" customHeight="1" x14ac:dyDescent="0.25">
      <c r="A52" s="81" t="s">
        <v>493</v>
      </c>
      <c r="B52" s="84">
        <f>'UIP Detail '!B50</f>
        <v>0</v>
      </c>
      <c r="C52" s="84">
        <f>'UIP Detail '!C50</f>
        <v>-5831321.4100000001</v>
      </c>
      <c r="D52" s="84">
        <f>'UIP Detail '!D50</f>
        <v>0</v>
      </c>
      <c r="E52" s="84">
        <f t="shared" si="2"/>
        <v>-5831321.4100000001</v>
      </c>
      <c r="G52" s="31"/>
      <c r="H52" s="81" t="str">
        <f>'UIP Detail '!A50</f>
        <v xml:space="preserve">          (12) 8082 - Gas Delivered To Storage</v>
      </c>
      <c r="I52" s="170">
        <f>C52-'UIP Detail '!C50</f>
        <v>0</v>
      </c>
      <c r="J52" s="170">
        <f>D52-'UIP Detail '!D50</f>
        <v>0</v>
      </c>
    </row>
    <row r="53" spans="1:10" ht="12.75" customHeight="1" x14ac:dyDescent="0.25">
      <c r="A53" s="81" t="s">
        <v>470</v>
      </c>
      <c r="B53" s="85">
        <f>SUM(B46:B52)</f>
        <v>42074458.469999999</v>
      </c>
      <c r="C53" s="85">
        <f>SUM(C46:C52)</f>
        <v>46285086.049999997</v>
      </c>
      <c r="D53" s="85">
        <f>SUM(D46:D52)</f>
        <v>0</v>
      </c>
      <c r="E53" s="85">
        <f>SUM(E46:E52)</f>
        <v>88359544.520000011</v>
      </c>
      <c r="G53" s="31"/>
      <c r="H53" s="79" t="str">
        <f>'UIP Detail '!A51</f>
        <v xml:space="preserve">               (12) SUBTOTAL</v>
      </c>
      <c r="I53" s="170">
        <f>C53-'UIP Detail '!C51</f>
        <v>0</v>
      </c>
      <c r="J53" s="170">
        <f>D53-'UIP Detail '!D51</f>
        <v>0</v>
      </c>
    </row>
    <row r="54" spans="1:10" ht="15" customHeight="1" x14ac:dyDescent="0.25">
      <c r="A54" s="79" t="s">
        <v>423</v>
      </c>
      <c r="B54" s="89"/>
      <c r="C54" s="80"/>
      <c r="D54" s="80"/>
      <c r="G54" s="31"/>
      <c r="H54" s="81" t="str">
        <f>'UIP Detail '!A52</f>
        <v xml:space="preserve">     13 - WHEELING</v>
      </c>
      <c r="I54" s="170">
        <f>C54-'UIP Detail '!C52</f>
        <v>0</v>
      </c>
      <c r="J54" s="170">
        <f>D54-'UIP Detail '!D52</f>
        <v>0</v>
      </c>
    </row>
    <row r="55" spans="1:10" ht="15" customHeight="1" x14ac:dyDescent="0.25">
      <c r="A55" s="81" t="s">
        <v>494</v>
      </c>
      <c r="B55" s="84">
        <f>'UIP Detail '!B53</f>
        <v>9182944.0600000005</v>
      </c>
      <c r="C55" s="84">
        <f>'UIP Detail '!C53</f>
        <v>0</v>
      </c>
      <c r="D55" s="84">
        <f>'UIP Detail '!D53</f>
        <v>0</v>
      </c>
      <c r="E55" s="84">
        <f>SUM(B55:D55)</f>
        <v>9182944.0600000005</v>
      </c>
      <c r="G55" s="31"/>
      <c r="H55" s="81" t="str">
        <f>'UIP Detail '!A53</f>
        <v xml:space="preserve">          (13) 565 - Transmission Of Electricity By Others</v>
      </c>
      <c r="I55" s="170">
        <f>C55-'UIP Detail '!C53</f>
        <v>0</v>
      </c>
      <c r="J55" s="170">
        <f>D55-'UIP Detail '!D53</f>
        <v>0</v>
      </c>
    </row>
    <row r="56" spans="1:10" ht="12.75" customHeight="1" x14ac:dyDescent="0.25">
      <c r="A56" s="81" t="s">
        <v>470</v>
      </c>
      <c r="B56" s="80">
        <f>+B55</f>
        <v>9182944.0600000005</v>
      </c>
      <c r="C56" s="80">
        <f>+C55</f>
        <v>0</v>
      </c>
      <c r="D56" s="80">
        <f>+D55</f>
        <v>0</v>
      </c>
      <c r="E56" s="80">
        <f>+E55</f>
        <v>9182944.0600000005</v>
      </c>
      <c r="G56" s="31"/>
      <c r="H56" s="79" t="str">
        <f>'UIP Detail '!A54</f>
        <v xml:space="preserve">               (13) SUBTOTAL</v>
      </c>
      <c r="I56" s="170">
        <f>C56-'UIP Detail '!C54</f>
        <v>0</v>
      </c>
      <c r="J56" s="170">
        <f>D56-'UIP Detail '!D54</f>
        <v>0</v>
      </c>
    </row>
    <row r="57" spans="1:10" ht="15" customHeight="1" x14ac:dyDescent="0.25">
      <c r="A57" s="79" t="s">
        <v>424</v>
      </c>
      <c r="B57" s="80"/>
      <c r="C57" s="80"/>
      <c r="D57" s="80"/>
      <c r="E57" s="80"/>
      <c r="G57" s="31"/>
      <c r="H57" s="81" t="str">
        <f>'UIP Detail '!A55</f>
        <v xml:space="preserve">     14 - RESIDENTIAL EXCHANGE</v>
      </c>
      <c r="I57" s="170">
        <f>C57-'UIP Detail '!C55</f>
        <v>0</v>
      </c>
      <c r="J57" s="170">
        <f>D57-'UIP Detail '!D55</f>
        <v>0</v>
      </c>
    </row>
    <row r="58" spans="1:10" ht="15" customHeight="1" x14ac:dyDescent="0.25">
      <c r="A58" s="81" t="s">
        <v>495</v>
      </c>
      <c r="B58" s="84">
        <f>'UIP Detail '!B56</f>
        <v>-13769921.9</v>
      </c>
      <c r="C58" s="84">
        <f>'UIP Detail '!C56</f>
        <v>0</v>
      </c>
      <c r="D58" s="84">
        <f>'UIP Detail '!D56</f>
        <v>0</v>
      </c>
      <c r="E58" s="84">
        <f>SUM(B58:D58)</f>
        <v>-13769921.9</v>
      </c>
      <c r="G58" s="31"/>
      <c r="H58" s="81" t="str">
        <f>'UIP Detail '!A56</f>
        <v xml:space="preserve">          (14) 555 - Purchased Power</v>
      </c>
      <c r="I58" s="170">
        <f>C58-'UIP Detail '!C56</f>
        <v>0</v>
      </c>
      <c r="J58" s="170">
        <f>D58-'UIP Detail '!D56</f>
        <v>0</v>
      </c>
    </row>
    <row r="59" spans="1:10" ht="13.5" customHeight="1" x14ac:dyDescent="0.25">
      <c r="A59" s="81" t="s">
        <v>470</v>
      </c>
      <c r="B59" s="90">
        <f>+B58</f>
        <v>-13769921.9</v>
      </c>
      <c r="C59" s="90">
        <f>+C58</f>
        <v>0</v>
      </c>
      <c r="D59" s="90">
        <f>+D58</f>
        <v>0</v>
      </c>
      <c r="E59" s="85">
        <f>+E58</f>
        <v>-13769921.9</v>
      </c>
      <c r="G59" s="31"/>
      <c r="H59" s="79" t="str">
        <f>'UIP Detail '!A57</f>
        <v xml:space="preserve">               (14) SUBTOTAL</v>
      </c>
      <c r="I59" s="170">
        <f>C59-'UIP Detail '!C57</f>
        <v>0</v>
      </c>
      <c r="J59" s="170">
        <f>D59-'UIP Detail '!D57</f>
        <v>0</v>
      </c>
    </row>
    <row r="60" spans="1:10" ht="15" customHeight="1" x14ac:dyDescent="0.25">
      <c r="A60" s="79" t="s">
        <v>496</v>
      </c>
      <c r="B60" s="87">
        <f>+B44+B53+B56+B59</f>
        <v>54845157.899999999</v>
      </c>
      <c r="C60" s="87">
        <f>+C44+C53+C56+C59</f>
        <v>46285086.049999997</v>
      </c>
      <c r="D60" s="87">
        <f>+D44+D53+D56+D59</f>
        <v>0</v>
      </c>
      <c r="E60" s="90">
        <f>+E44+E53+E56+E59</f>
        <v>101130243.95</v>
      </c>
      <c r="G60" s="31"/>
      <c r="H60" s="79"/>
      <c r="I60" s="170">
        <f>C60-'UIP Detail '!C58</f>
        <v>0</v>
      </c>
      <c r="J60" s="170">
        <f>D60-'UIP Detail '!D58</f>
        <v>0</v>
      </c>
    </row>
    <row r="61" spans="1:10" ht="8.25" customHeight="1" x14ac:dyDescent="0.25">
      <c r="A61" s="79"/>
      <c r="B61" s="80"/>
      <c r="C61" s="80"/>
      <c r="D61" s="80"/>
      <c r="E61" s="172"/>
      <c r="G61" s="31"/>
      <c r="H61" s="81" t="s">
        <v>497</v>
      </c>
      <c r="I61" s="170"/>
      <c r="J61" s="170"/>
    </row>
    <row r="62" spans="1:10" ht="15" customHeight="1" thickBot="1" x14ac:dyDescent="0.3">
      <c r="A62" s="81" t="s">
        <v>497</v>
      </c>
      <c r="B62" s="91">
        <f>+B38-B60</f>
        <v>131095887.45999995</v>
      </c>
      <c r="C62" s="91">
        <f>+C38-C60</f>
        <v>53724153.790000007</v>
      </c>
      <c r="D62" s="91">
        <f>+D38-D60</f>
        <v>0</v>
      </c>
      <c r="E62" s="91">
        <f>+E38-E60</f>
        <v>184820041.24999994</v>
      </c>
      <c r="G62" s="31"/>
      <c r="H62" s="81"/>
      <c r="I62" s="170">
        <f>C62-'UIP Detail '!C60</f>
        <v>1.0430812835693359E-7</v>
      </c>
      <c r="J62" s="170">
        <f>D62-'UIP Detail '!D60</f>
        <v>0</v>
      </c>
    </row>
    <row r="63" spans="1:10" ht="7.5" customHeight="1" thickTop="1" x14ac:dyDescent="0.25">
      <c r="A63" s="81"/>
      <c r="B63" s="77"/>
      <c r="C63" s="77"/>
      <c r="D63" s="77"/>
      <c r="E63" s="77"/>
      <c r="G63" s="31"/>
      <c r="H63" s="92">
        <f>'UIP Detail '!A61</f>
        <v>0</v>
      </c>
      <c r="I63" s="170">
        <f>C63-'UIP Detail '!C61</f>
        <v>0</v>
      </c>
      <c r="J63" s="170">
        <f>D63-'UIP Detail '!D61</f>
        <v>0</v>
      </c>
    </row>
    <row r="64" spans="1:10" ht="15" customHeight="1" x14ac:dyDescent="0.25">
      <c r="A64" s="79" t="s">
        <v>498</v>
      </c>
      <c r="B64" s="77"/>
      <c r="C64" s="77"/>
      <c r="D64" s="77"/>
      <c r="E64" s="77"/>
      <c r="G64" s="31"/>
      <c r="H64" s="79" t="str">
        <f>'UIP Detail '!A62</f>
        <v>OPERATING EXPENSES</v>
      </c>
      <c r="I64" s="170">
        <f>C64-'UIP Detail '!C62</f>
        <v>0</v>
      </c>
      <c r="J64" s="170">
        <f>D64-'UIP Detail '!D62</f>
        <v>0</v>
      </c>
    </row>
    <row r="65" spans="1:10" ht="15" customHeight="1" x14ac:dyDescent="0.25">
      <c r="A65" s="92" t="s">
        <v>499</v>
      </c>
      <c r="B65" s="77"/>
      <c r="C65" s="77"/>
      <c r="D65" s="77"/>
      <c r="E65" s="77"/>
      <c r="G65" s="31"/>
      <c r="H65" s="81" t="str">
        <f>'UIP Detail '!A63</f>
        <v xml:space="preserve">     OPERATING AND MAINTENANCE</v>
      </c>
      <c r="I65" s="170">
        <f>C65-'UIP Detail '!C63</f>
        <v>0</v>
      </c>
      <c r="J65" s="170">
        <f>D65-'UIP Detail '!D63</f>
        <v>0</v>
      </c>
    </row>
    <row r="66" spans="1:10" ht="15" customHeight="1" x14ac:dyDescent="0.25">
      <c r="A66" s="79" t="s">
        <v>427</v>
      </c>
      <c r="B66" s="80"/>
      <c r="C66" s="80"/>
      <c r="D66" s="80"/>
      <c r="E66" s="80"/>
      <c r="G66" s="31"/>
      <c r="H66" s="81" t="str">
        <f>'UIP Detail '!A64</f>
        <v xml:space="preserve">          17 - OTHER ENERGY SUPPLY EXPENSES</v>
      </c>
      <c r="I66" s="170">
        <f>C66-'UIP Detail '!C64</f>
        <v>0</v>
      </c>
      <c r="J66" s="170">
        <f>D66-'UIP Detail '!D64</f>
        <v>0</v>
      </c>
    </row>
    <row r="67" spans="1:10" ht="15" customHeight="1" x14ac:dyDescent="0.25">
      <c r="A67" s="81" t="s">
        <v>500</v>
      </c>
      <c r="B67" s="82">
        <f>'UIP Detail '!B65</f>
        <v>174236.78</v>
      </c>
      <c r="C67" s="82">
        <f>'UIP Detail '!C65</f>
        <v>0</v>
      </c>
      <c r="D67" s="82">
        <f>'UIP Detail '!D65</f>
        <v>0</v>
      </c>
      <c r="E67" s="82">
        <f>SUM(B67:D67)</f>
        <v>174236.78</v>
      </c>
      <c r="F67" s="31"/>
      <c r="G67" s="31"/>
      <c r="H67" s="81" t="str">
        <f>'UIP Detail '!A65</f>
        <v xml:space="preserve">               (17) 500 - Steam Oper Supv &amp; Engineering</v>
      </c>
      <c r="I67" s="170">
        <f>C67-'UIP Detail '!C65</f>
        <v>0</v>
      </c>
      <c r="J67" s="170">
        <f>D67-'UIP Detail '!D65</f>
        <v>0</v>
      </c>
    </row>
    <row r="68" spans="1:10" ht="15" customHeight="1" x14ac:dyDescent="0.25">
      <c r="A68" s="81" t="s">
        <v>501</v>
      </c>
      <c r="B68" s="82">
        <f>'UIP Detail '!B66</f>
        <v>937969.49999999895</v>
      </c>
      <c r="C68" s="82">
        <f>'UIP Detail '!C66</f>
        <v>0</v>
      </c>
      <c r="D68" s="82">
        <f>'UIP Detail '!D66</f>
        <v>0</v>
      </c>
      <c r="E68" s="82">
        <f t="shared" ref="E68:E131" si="3">SUM(B68:D68)</f>
        <v>937969.49999999895</v>
      </c>
      <c r="F68" s="31"/>
      <c r="G68" s="31"/>
      <c r="H68" s="81" t="str">
        <f>'UIP Detail '!A66</f>
        <v xml:space="preserve">               (17) 502 - Steam Oper Steam Expenses</v>
      </c>
      <c r="I68" s="170">
        <f>C68-'UIP Detail '!C66</f>
        <v>0</v>
      </c>
      <c r="J68" s="170">
        <f>D68-'UIP Detail '!D66</f>
        <v>0</v>
      </c>
    </row>
    <row r="69" spans="1:10" ht="15" customHeight="1" x14ac:dyDescent="0.25">
      <c r="A69" s="81" t="s">
        <v>502</v>
      </c>
      <c r="B69" s="82">
        <f>'UIP Detail '!B67</f>
        <v>156238.72</v>
      </c>
      <c r="C69" s="82">
        <f>'UIP Detail '!C67</f>
        <v>0</v>
      </c>
      <c r="D69" s="82">
        <f>'UIP Detail '!D67</f>
        <v>0</v>
      </c>
      <c r="E69" s="82">
        <f t="shared" si="3"/>
        <v>156238.72</v>
      </c>
      <c r="F69" s="31"/>
      <c r="G69" s="31"/>
      <c r="H69" s="81" t="str">
        <f>'UIP Detail '!A67</f>
        <v xml:space="preserve">               (17) 505 - Steam Oper Electric Expense</v>
      </c>
      <c r="I69" s="170">
        <f>C69-'UIP Detail '!C67</f>
        <v>0</v>
      </c>
      <c r="J69" s="170">
        <f>D69-'UIP Detail '!D67</f>
        <v>0</v>
      </c>
    </row>
    <row r="70" spans="1:10" ht="15" customHeight="1" x14ac:dyDescent="0.25">
      <c r="A70" s="81" t="s">
        <v>503</v>
      </c>
      <c r="B70" s="82">
        <f>'UIP Detail '!B68</f>
        <v>884110.71999999904</v>
      </c>
      <c r="C70" s="82">
        <f>'UIP Detail '!C68</f>
        <v>0</v>
      </c>
      <c r="D70" s="82">
        <f>'UIP Detail '!D68</f>
        <v>0</v>
      </c>
      <c r="E70" s="82">
        <f t="shared" si="3"/>
        <v>884110.71999999904</v>
      </c>
      <c r="F70" s="31"/>
      <c r="G70" s="31"/>
      <c r="H70" s="81" t="str">
        <f>'UIP Detail '!A68</f>
        <v xml:space="preserve">               (17) 506 - Steam Oper Misc Steam Power</v>
      </c>
      <c r="I70" s="170">
        <f>C70-'UIP Detail '!C68</f>
        <v>0</v>
      </c>
      <c r="J70" s="170">
        <f>D70-'UIP Detail '!D68</f>
        <v>0</v>
      </c>
    </row>
    <row r="71" spans="1:10" ht="15" customHeight="1" x14ac:dyDescent="0.25">
      <c r="A71" s="81" t="s">
        <v>504</v>
      </c>
      <c r="B71" s="82">
        <f>'UIP Detail '!B69</f>
        <v>3063.12</v>
      </c>
      <c r="C71" s="82">
        <f>'UIP Detail '!C69</f>
        <v>0</v>
      </c>
      <c r="D71" s="82">
        <f>'UIP Detail '!D69</f>
        <v>0</v>
      </c>
      <c r="E71" s="82">
        <f t="shared" si="3"/>
        <v>3063.12</v>
      </c>
      <c r="F71" s="31"/>
      <c r="G71" s="31"/>
      <c r="H71" s="81" t="str">
        <f>'UIP Detail '!A69</f>
        <v xml:space="preserve">               (17) 507 - Steam Operations Rents</v>
      </c>
      <c r="I71" s="170">
        <f>C71-'UIP Detail '!C69</f>
        <v>0</v>
      </c>
      <c r="J71" s="170">
        <f>D71-'UIP Detail '!D69</f>
        <v>0</v>
      </c>
    </row>
    <row r="72" spans="1:10" ht="15.75" customHeight="1" x14ac:dyDescent="0.25">
      <c r="A72" s="81" t="s">
        <v>505</v>
      </c>
      <c r="B72" s="82">
        <f>'UIP Detail '!B70</f>
        <v>229906.62</v>
      </c>
      <c r="C72" s="82">
        <f>'UIP Detail '!C70</f>
        <v>0</v>
      </c>
      <c r="D72" s="82">
        <f>'UIP Detail '!D70</f>
        <v>0</v>
      </c>
      <c r="E72" s="82">
        <f t="shared" si="3"/>
        <v>229906.62</v>
      </c>
      <c r="F72" s="31"/>
      <c r="G72" s="31"/>
      <c r="H72" s="81" t="str">
        <f>'UIP Detail '!A70</f>
        <v xml:space="preserve">               (17) 510 - Steam Maint Supv &amp; Engineering</v>
      </c>
      <c r="I72" s="170">
        <f>C72-'UIP Detail '!C70</f>
        <v>0</v>
      </c>
      <c r="J72" s="170">
        <f>D72-'UIP Detail '!D70</f>
        <v>0</v>
      </c>
    </row>
    <row r="73" spans="1:10" ht="15" customHeight="1" x14ac:dyDescent="0.25">
      <c r="A73" s="81" t="s">
        <v>506</v>
      </c>
      <c r="B73" s="82">
        <f>'UIP Detail '!B71</f>
        <v>271921.81</v>
      </c>
      <c r="C73" s="82">
        <f>'UIP Detail '!C71</f>
        <v>0</v>
      </c>
      <c r="D73" s="82">
        <f>'UIP Detail '!D71</f>
        <v>0</v>
      </c>
      <c r="E73" s="82">
        <f t="shared" si="3"/>
        <v>271921.81</v>
      </c>
      <c r="F73" s="31"/>
      <c r="G73" s="31"/>
      <c r="H73" s="81" t="str">
        <f>'UIP Detail '!A71</f>
        <v xml:space="preserve">               (17) 511 - Steam Maint Structures</v>
      </c>
      <c r="I73" s="170">
        <f>C73-'UIP Detail '!C71</f>
        <v>0</v>
      </c>
      <c r="J73" s="170">
        <f>D73-'UIP Detail '!D71</f>
        <v>0</v>
      </c>
    </row>
    <row r="74" spans="1:10" ht="15" customHeight="1" x14ac:dyDescent="0.25">
      <c r="A74" s="81" t="s">
        <v>507</v>
      </c>
      <c r="B74" s="82">
        <f>'UIP Detail '!B72</f>
        <v>1504509.05</v>
      </c>
      <c r="C74" s="82">
        <f>'UIP Detail '!C72</f>
        <v>0</v>
      </c>
      <c r="D74" s="82">
        <f>'UIP Detail '!D72</f>
        <v>0</v>
      </c>
      <c r="E74" s="82">
        <f t="shared" si="3"/>
        <v>1504509.05</v>
      </c>
      <c r="F74" s="31"/>
      <c r="G74" s="31"/>
      <c r="H74" s="81" t="str">
        <f>'UIP Detail '!A72</f>
        <v xml:space="preserve">               (17) 512 - Steam Maint Boiler Plant</v>
      </c>
      <c r="I74" s="170">
        <f>C74-'UIP Detail '!C72</f>
        <v>0</v>
      </c>
      <c r="J74" s="170">
        <f>D74-'UIP Detail '!D72</f>
        <v>0</v>
      </c>
    </row>
    <row r="75" spans="1:10" ht="15" customHeight="1" x14ac:dyDescent="0.25">
      <c r="A75" s="81" t="s">
        <v>508</v>
      </c>
      <c r="B75" s="82">
        <f>'UIP Detail '!B73</f>
        <v>366975.57</v>
      </c>
      <c r="C75" s="82">
        <f>'UIP Detail '!C73</f>
        <v>0</v>
      </c>
      <c r="D75" s="82">
        <f>'UIP Detail '!D73</f>
        <v>0</v>
      </c>
      <c r="E75" s="82">
        <f t="shared" si="3"/>
        <v>366975.57</v>
      </c>
      <c r="F75" s="31"/>
      <c r="G75" s="31"/>
      <c r="H75" s="81" t="str">
        <f>'UIP Detail '!A73</f>
        <v xml:space="preserve">               (17) 513 - Steam Maint Electric Plant</v>
      </c>
      <c r="I75" s="170">
        <f>C75-'UIP Detail '!C73</f>
        <v>0</v>
      </c>
      <c r="J75" s="170">
        <f>D75-'UIP Detail '!D73</f>
        <v>0</v>
      </c>
    </row>
    <row r="76" spans="1:10" ht="15" customHeight="1" x14ac:dyDescent="0.25">
      <c r="A76" s="81" t="s">
        <v>509</v>
      </c>
      <c r="B76" s="82">
        <f>'UIP Detail '!B74</f>
        <v>243137.43999999901</v>
      </c>
      <c r="C76" s="82">
        <f>'UIP Detail '!C74</f>
        <v>0</v>
      </c>
      <c r="D76" s="82">
        <f>'UIP Detail '!D74</f>
        <v>0</v>
      </c>
      <c r="E76" s="82">
        <f t="shared" si="3"/>
        <v>243137.43999999901</v>
      </c>
      <c r="F76" s="31"/>
      <c r="G76" s="31"/>
      <c r="H76" s="81" t="str">
        <f>'UIP Detail '!A74</f>
        <v xml:space="preserve">               (17) 514 - Steam Maint Misc Steam Plant</v>
      </c>
      <c r="I76" s="170">
        <f>C76-'UIP Detail '!C74</f>
        <v>0</v>
      </c>
      <c r="J76" s="170">
        <f>D76-'UIP Detail '!D74</f>
        <v>0</v>
      </c>
    </row>
    <row r="77" spans="1:10" ht="15" customHeight="1" x14ac:dyDescent="0.25">
      <c r="A77" s="81" t="s">
        <v>510</v>
      </c>
      <c r="B77" s="82">
        <f>'UIP Detail '!B75</f>
        <v>128960.819999999</v>
      </c>
      <c r="C77" s="82">
        <f>'UIP Detail '!C75</f>
        <v>0</v>
      </c>
      <c r="D77" s="82">
        <f>'UIP Detail '!D75</f>
        <v>0</v>
      </c>
      <c r="E77" s="82">
        <f t="shared" si="3"/>
        <v>128960.819999999</v>
      </c>
      <c r="F77" s="31"/>
      <c r="G77" s="31"/>
      <c r="H77" s="81" t="str">
        <f>'UIP Detail '!A75</f>
        <v xml:space="preserve">               (17) 535 - Hydro Oper Supv &amp; Engineering</v>
      </c>
      <c r="I77" s="170">
        <f>C77-'UIP Detail '!C75</f>
        <v>0</v>
      </c>
      <c r="J77" s="170">
        <f>D77-'UIP Detail '!D75</f>
        <v>0</v>
      </c>
    </row>
    <row r="78" spans="1:10" ht="15" customHeight="1" x14ac:dyDescent="0.25">
      <c r="A78" s="81" t="s">
        <v>511</v>
      </c>
      <c r="B78" s="82">
        <f>'UIP Detail '!B76</f>
        <v>0</v>
      </c>
      <c r="C78" s="82">
        <f>'UIP Detail '!C76</f>
        <v>0</v>
      </c>
      <c r="D78" s="82">
        <f>'UIP Detail '!D76</f>
        <v>0</v>
      </c>
      <c r="E78" s="82">
        <f t="shared" si="3"/>
        <v>0</v>
      </c>
      <c r="F78" s="31"/>
      <c r="G78" s="31"/>
      <c r="H78" s="81" t="str">
        <f>'UIP Detail '!A76</f>
        <v xml:space="preserve">               (17) 536 - Hydro Oper Water For Power</v>
      </c>
      <c r="I78" s="170">
        <f>C78-'UIP Detail '!C76</f>
        <v>0</v>
      </c>
      <c r="J78" s="170">
        <f>D78-'UIP Detail '!D76</f>
        <v>0</v>
      </c>
    </row>
    <row r="79" spans="1:10" ht="15" customHeight="1" x14ac:dyDescent="0.25">
      <c r="A79" s="81" t="s">
        <v>512</v>
      </c>
      <c r="B79" s="82">
        <f>'UIP Detail '!B77</f>
        <v>264170.53999999998</v>
      </c>
      <c r="C79" s="82">
        <f>'UIP Detail '!C77</f>
        <v>0</v>
      </c>
      <c r="D79" s="82">
        <f>'UIP Detail '!D77</f>
        <v>0</v>
      </c>
      <c r="E79" s="82">
        <f t="shared" si="3"/>
        <v>264170.53999999998</v>
      </c>
      <c r="F79" s="31"/>
      <c r="G79" s="31"/>
      <c r="H79" s="81" t="str">
        <f>'UIP Detail '!A77</f>
        <v xml:space="preserve">               (17) 537 - Hydro Oper Hydraulic Expenses</v>
      </c>
      <c r="I79" s="170">
        <f>C79-'UIP Detail '!C77</f>
        <v>0</v>
      </c>
      <c r="J79" s="170">
        <f>D79-'UIP Detail '!D77</f>
        <v>0</v>
      </c>
    </row>
    <row r="80" spans="1:10" ht="15" customHeight="1" x14ac:dyDescent="0.25">
      <c r="A80" s="81" t="s">
        <v>513</v>
      </c>
      <c r="B80" s="82">
        <f>'UIP Detail '!B78</f>
        <v>28426.38</v>
      </c>
      <c r="C80" s="82">
        <f>'UIP Detail '!C78</f>
        <v>0</v>
      </c>
      <c r="D80" s="82">
        <f>'UIP Detail '!D78</f>
        <v>0</v>
      </c>
      <c r="E80" s="82">
        <f t="shared" si="3"/>
        <v>28426.38</v>
      </c>
      <c r="F80" s="31"/>
      <c r="G80" s="31"/>
      <c r="H80" s="81" t="str">
        <f>'UIP Detail '!A78</f>
        <v xml:space="preserve">               (17) 538 - Hydro Oper Electric Expenses</v>
      </c>
      <c r="I80" s="170">
        <f>C80-'UIP Detail '!C78</f>
        <v>0</v>
      </c>
      <c r="J80" s="170">
        <f>D80-'UIP Detail '!D78</f>
        <v>0</v>
      </c>
    </row>
    <row r="81" spans="1:10" ht="15" customHeight="1" x14ac:dyDescent="0.25">
      <c r="A81" s="81" t="s">
        <v>514</v>
      </c>
      <c r="B81" s="82">
        <f>'UIP Detail '!B79</f>
        <v>471882.71</v>
      </c>
      <c r="C81" s="82">
        <f>'UIP Detail '!C79</f>
        <v>0</v>
      </c>
      <c r="D81" s="82">
        <f>'UIP Detail '!D79</f>
        <v>0</v>
      </c>
      <c r="E81" s="82">
        <f t="shared" si="3"/>
        <v>471882.71</v>
      </c>
      <c r="F81" s="31"/>
      <c r="G81" s="31"/>
      <c r="H81" s="81" t="str">
        <f>'UIP Detail '!A79</f>
        <v xml:space="preserve">               (17) 539 - Hydro Oper Misc Hydraulic Exp</v>
      </c>
      <c r="I81" s="170">
        <f>C81-'UIP Detail '!C79</f>
        <v>0</v>
      </c>
      <c r="J81" s="170">
        <f>D81-'UIP Detail '!D79</f>
        <v>0</v>
      </c>
    </row>
    <row r="82" spans="1:10" ht="15" customHeight="1" x14ac:dyDescent="0.25">
      <c r="A82" s="81" t="s">
        <v>79</v>
      </c>
      <c r="B82" s="82">
        <f>'UIP Detail '!B80</f>
        <v>0</v>
      </c>
      <c r="C82" s="82">
        <f>'UIP Detail '!C80</f>
        <v>0</v>
      </c>
      <c r="D82" s="82">
        <f>'UIP Detail '!D80</f>
        <v>0</v>
      </c>
      <c r="E82" s="82">
        <f t="shared" si="3"/>
        <v>0</v>
      </c>
      <c r="F82" s="31"/>
      <c r="G82" s="31"/>
      <c r="H82" s="81" t="str">
        <f>'UIP Detail '!A80</f>
        <v xml:space="preserve">               (17) 540 - Hydro Office Rents</v>
      </c>
      <c r="I82" s="170">
        <f>C82-'UIP Detail '!C80</f>
        <v>0</v>
      </c>
      <c r="J82" s="170">
        <f>D82-'UIP Detail '!D80</f>
        <v>0</v>
      </c>
    </row>
    <row r="83" spans="1:10" ht="15" customHeight="1" x14ac:dyDescent="0.25">
      <c r="A83" s="81" t="s">
        <v>515</v>
      </c>
      <c r="B83" s="82">
        <f>'UIP Detail '!B81</f>
        <v>0</v>
      </c>
      <c r="C83" s="82">
        <f>'UIP Detail '!C81</f>
        <v>0</v>
      </c>
      <c r="D83" s="82">
        <f>'UIP Detail '!D81</f>
        <v>0</v>
      </c>
      <c r="E83" s="82">
        <f t="shared" si="3"/>
        <v>0</v>
      </c>
      <c r="F83" s="31"/>
      <c r="G83" s="31"/>
      <c r="H83" s="81" t="str">
        <f>'UIP Detail '!A81</f>
        <v xml:space="preserve">               (17) 541 - Hydro Maint Supv &amp; Engineering</v>
      </c>
      <c r="I83" s="170">
        <f>C83-'UIP Detail '!C81</f>
        <v>0</v>
      </c>
      <c r="J83" s="170">
        <f>D83-'UIP Detail '!D81</f>
        <v>0</v>
      </c>
    </row>
    <row r="84" spans="1:10" ht="15" customHeight="1" x14ac:dyDescent="0.25">
      <c r="A84" s="81" t="s">
        <v>516</v>
      </c>
      <c r="B84" s="82">
        <f>'UIP Detail '!B82</f>
        <v>40753.4399999999</v>
      </c>
      <c r="C84" s="82">
        <f>'UIP Detail '!C82</f>
        <v>0</v>
      </c>
      <c r="D84" s="82">
        <f>'UIP Detail '!D82</f>
        <v>0</v>
      </c>
      <c r="E84" s="82">
        <f t="shared" si="3"/>
        <v>40753.4399999999</v>
      </c>
      <c r="F84" s="31"/>
      <c r="G84" s="31"/>
      <c r="H84" s="81" t="str">
        <f>'UIP Detail '!A82</f>
        <v xml:space="preserve">               (17) 542 - Hydro Maint Structures</v>
      </c>
      <c r="I84" s="170">
        <f>C84-'UIP Detail '!C82</f>
        <v>0</v>
      </c>
      <c r="J84" s="170">
        <f>D84-'UIP Detail '!D82</f>
        <v>0</v>
      </c>
    </row>
    <row r="85" spans="1:10" ht="15" customHeight="1" x14ac:dyDescent="0.25">
      <c r="A85" s="81" t="s">
        <v>517</v>
      </c>
      <c r="B85" s="82">
        <f>'UIP Detail '!B83</f>
        <v>23999.79</v>
      </c>
      <c r="C85" s="82">
        <f>'UIP Detail '!C83</f>
        <v>0</v>
      </c>
      <c r="D85" s="82">
        <f>'UIP Detail '!D83</f>
        <v>0</v>
      </c>
      <c r="E85" s="82">
        <f t="shared" si="3"/>
        <v>23999.79</v>
      </c>
      <c r="F85" s="31"/>
      <c r="G85" s="31"/>
      <c r="H85" s="81" t="str">
        <f>'UIP Detail '!A83</f>
        <v xml:space="preserve">               (17) 543 - Hydro Maint Res. Dams &amp; Waterways</v>
      </c>
      <c r="I85" s="170">
        <f>C85-'UIP Detail '!C83</f>
        <v>0</v>
      </c>
      <c r="J85" s="170">
        <f>D85-'UIP Detail '!D83</f>
        <v>0</v>
      </c>
    </row>
    <row r="86" spans="1:10" ht="15" customHeight="1" x14ac:dyDescent="0.25">
      <c r="A86" s="81" t="s">
        <v>518</v>
      </c>
      <c r="B86" s="82">
        <f>'UIP Detail '!B84</f>
        <v>76719.209999999905</v>
      </c>
      <c r="C86" s="82">
        <f>'UIP Detail '!C84</f>
        <v>0</v>
      </c>
      <c r="D86" s="82">
        <f>'UIP Detail '!D84</f>
        <v>0</v>
      </c>
      <c r="E86" s="82">
        <f>SUM(B86:D86)</f>
        <v>76719.209999999905</v>
      </c>
      <c r="F86" s="31"/>
      <c r="G86" s="31"/>
      <c r="H86" s="81" t="str">
        <f>'UIP Detail '!A84</f>
        <v xml:space="preserve">               (17) 544 - Hydro Maint Electric Plant</v>
      </c>
      <c r="I86" s="170">
        <f>C86-'UIP Detail '!C84</f>
        <v>0</v>
      </c>
      <c r="J86" s="170">
        <f>D86-'UIP Detail '!D84</f>
        <v>0</v>
      </c>
    </row>
    <row r="87" spans="1:10" ht="15" customHeight="1" x14ac:dyDescent="0.25">
      <c r="A87" s="81" t="s">
        <v>519</v>
      </c>
      <c r="B87" s="82">
        <f>'UIP Detail '!B85</f>
        <v>454320.95999999897</v>
      </c>
      <c r="C87" s="82">
        <f>'UIP Detail '!C85</f>
        <v>0</v>
      </c>
      <c r="D87" s="82">
        <f>'UIP Detail '!D85</f>
        <v>0</v>
      </c>
      <c r="E87" s="82">
        <f t="shared" si="3"/>
        <v>454320.95999999897</v>
      </c>
      <c r="F87" s="31"/>
      <c r="G87" s="31"/>
      <c r="H87" s="81" t="str">
        <f>'UIP Detail '!A85</f>
        <v xml:space="preserve">               (17) 545 - Hydro Maint Misc Hydraulic Plant</v>
      </c>
      <c r="I87" s="170">
        <f>C87-'UIP Detail '!C85</f>
        <v>0</v>
      </c>
      <c r="J87" s="170">
        <f>D87-'UIP Detail '!D85</f>
        <v>0</v>
      </c>
    </row>
    <row r="88" spans="1:10" ht="15" customHeight="1" x14ac:dyDescent="0.25">
      <c r="A88" s="81" t="s">
        <v>520</v>
      </c>
      <c r="B88" s="82">
        <f>'UIP Detail '!B86</f>
        <v>142748.10999999999</v>
      </c>
      <c r="C88" s="82">
        <f>'UIP Detail '!C86</f>
        <v>0</v>
      </c>
      <c r="D88" s="82">
        <f>'UIP Detail '!D86</f>
        <v>0</v>
      </c>
      <c r="E88" s="82">
        <f t="shared" si="3"/>
        <v>142748.10999999999</v>
      </c>
      <c r="F88" s="31"/>
      <c r="G88" s="31"/>
      <c r="H88" s="81" t="str">
        <f>'UIP Detail '!A86</f>
        <v xml:space="preserve">               (17) 546 - Other Pwr Gen Oper Supv &amp; Eng</v>
      </c>
      <c r="I88" s="170">
        <f>C88-'UIP Detail '!C86</f>
        <v>0</v>
      </c>
      <c r="J88" s="170">
        <f>D88-'UIP Detail '!D86</f>
        <v>0</v>
      </c>
    </row>
    <row r="89" spans="1:10" ht="15" customHeight="1" x14ac:dyDescent="0.25">
      <c r="A89" s="81" t="s">
        <v>521</v>
      </c>
      <c r="B89" s="82">
        <f>'UIP Detail '!B87</f>
        <v>884913.22999999905</v>
      </c>
      <c r="C89" s="82">
        <f>'UIP Detail '!C87</f>
        <v>0</v>
      </c>
      <c r="D89" s="82">
        <f>'UIP Detail '!D87</f>
        <v>0</v>
      </c>
      <c r="E89" s="82">
        <f t="shared" si="3"/>
        <v>884913.22999999905</v>
      </c>
      <c r="F89" s="31"/>
      <c r="G89" s="31"/>
      <c r="H89" s="81" t="str">
        <f>'UIP Detail '!A87</f>
        <v xml:space="preserve">               (17) 548 - Other Power Gen Oper Gen Exp</v>
      </c>
      <c r="I89" s="170">
        <f>C89-'UIP Detail '!C87</f>
        <v>0</v>
      </c>
      <c r="J89" s="170">
        <f>D89-'UIP Detail '!D87</f>
        <v>0</v>
      </c>
    </row>
    <row r="90" spans="1:10" ht="15" customHeight="1" x14ac:dyDescent="0.25">
      <c r="A90" s="81" t="s">
        <v>522</v>
      </c>
      <c r="B90" s="82">
        <f>'UIP Detail '!B88</f>
        <v>489161.30999999901</v>
      </c>
      <c r="C90" s="82">
        <f>'UIP Detail '!C88</f>
        <v>0</v>
      </c>
      <c r="D90" s="82">
        <f>'UIP Detail '!D88</f>
        <v>0</v>
      </c>
      <c r="E90" s="82">
        <f t="shared" si="3"/>
        <v>489161.30999999901</v>
      </c>
      <c r="F90" s="31"/>
      <c r="G90" s="31"/>
      <c r="H90" s="81" t="str">
        <f>'UIP Detail '!A88</f>
        <v xml:space="preserve">               (17) 549 - Other Power Gen Oper Misc</v>
      </c>
      <c r="I90" s="170">
        <f>C90-'UIP Detail '!C88</f>
        <v>0</v>
      </c>
      <c r="J90" s="170">
        <f>D90-'UIP Detail '!D88</f>
        <v>0</v>
      </c>
    </row>
    <row r="91" spans="1:10" ht="15" customHeight="1" x14ac:dyDescent="0.25">
      <c r="A91" s="81" t="s">
        <v>523</v>
      </c>
      <c r="B91" s="82">
        <f>'UIP Detail '!B89</f>
        <v>609745</v>
      </c>
      <c r="C91" s="82">
        <f>'UIP Detail '!C89</f>
        <v>0</v>
      </c>
      <c r="D91" s="82">
        <f>'UIP Detail '!D89</f>
        <v>0</v>
      </c>
      <c r="E91" s="82">
        <f t="shared" si="3"/>
        <v>609745</v>
      </c>
      <c r="F91" s="31"/>
      <c r="G91" s="31"/>
      <c r="H91" s="81" t="str">
        <f>'UIP Detail '!A89</f>
        <v xml:space="preserve">               (17) 550 - Other Power Gen Oper Rents</v>
      </c>
      <c r="I91" s="170">
        <f>C91-'UIP Detail '!C89</f>
        <v>0</v>
      </c>
      <c r="J91" s="170">
        <f>D91-'UIP Detail '!D89</f>
        <v>0</v>
      </c>
    </row>
    <row r="92" spans="1:10" ht="15" customHeight="1" x14ac:dyDescent="0.25">
      <c r="A92" s="81" t="s">
        <v>524</v>
      </c>
      <c r="B92" s="82">
        <f>'UIP Detail '!B90</f>
        <v>57868.07</v>
      </c>
      <c r="C92" s="82">
        <f>'UIP Detail '!C90</f>
        <v>0</v>
      </c>
      <c r="D92" s="82">
        <f>'UIP Detail '!D90</f>
        <v>0</v>
      </c>
      <c r="E92" s="82">
        <f t="shared" si="3"/>
        <v>57868.07</v>
      </c>
      <c r="F92" s="31"/>
      <c r="G92" s="31"/>
      <c r="H92" s="81" t="str">
        <f>'UIP Detail '!A90</f>
        <v xml:space="preserve">               (17) 551 - Other Power Gen Maint Supv &amp; Eng</v>
      </c>
      <c r="I92" s="170">
        <f>C92-'UIP Detail '!C90</f>
        <v>0</v>
      </c>
      <c r="J92" s="170">
        <f>D92-'UIP Detail '!D90</f>
        <v>0</v>
      </c>
    </row>
    <row r="93" spans="1:10" ht="15" customHeight="1" x14ac:dyDescent="0.25">
      <c r="A93" s="81" t="s">
        <v>525</v>
      </c>
      <c r="B93" s="82">
        <f>'UIP Detail '!B91</f>
        <v>35864.54</v>
      </c>
      <c r="C93" s="82">
        <f>'UIP Detail '!C91</f>
        <v>0</v>
      </c>
      <c r="D93" s="82">
        <f>'UIP Detail '!D91</f>
        <v>0</v>
      </c>
      <c r="E93" s="82">
        <f t="shared" si="3"/>
        <v>35864.54</v>
      </c>
      <c r="F93" s="31"/>
      <c r="G93" s="31"/>
      <c r="H93" s="81" t="str">
        <f>'UIP Detail '!A91</f>
        <v xml:space="preserve">               (17) 552 - Other Power Gen Maint Structures</v>
      </c>
      <c r="I93" s="170">
        <f>C93-'UIP Detail '!C91</f>
        <v>0</v>
      </c>
      <c r="J93" s="170">
        <f>D93-'UIP Detail '!D91</f>
        <v>0</v>
      </c>
    </row>
    <row r="94" spans="1:10" ht="15" customHeight="1" x14ac:dyDescent="0.25">
      <c r="A94" s="81" t="s">
        <v>526</v>
      </c>
      <c r="B94" s="82">
        <f>'UIP Detail '!B92</f>
        <v>2068920.97999999</v>
      </c>
      <c r="C94" s="82">
        <f>'UIP Detail '!C92</f>
        <v>0</v>
      </c>
      <c r="D94" s="82">
        <f>'UIP Detail '!D92</f>
        <v>0</v>
      </c>
      <c r="E94" s="82">
        <f t="shared" si="3"/>
        <v>2068920.97999999</v>
      </c>
      <c r="F94" s="31"/>
      <c r="G94" s="31"/>
      <c r="H94" s="81" t="str">
        <f>'UIP Detail '!A92</f>
        <v xml:space="preserve">               (17) 553 - Other Power Gen Maint Gen &amp; Elec</v>
      </c>
      <c r="I94" s="170">
        <f>C94-'UIP Detail '!C92</f>
        <v>0</v>
      </c>
      <c r="J94" s="170">
        <f>D94-'UIP Detail '!D92</f>
        <v>0</v>
      </c>
    </row>
    <row r="95" spans="1:10" ht="15" customHeight="1" x14ac:dyDescent="0.25">
      <c r="A95" s="81" t="s">
        <v>527</v>
      </c>
      <c r="B95" s="82">
        <f>'UIP Detail '!B93</f>
        <v>55969.659999999902</v>
      </c>
      <c r="C95" s="82">
        <f>'UIP Detail '!C93</f>
        <v>0</v>
      </c>
      <c r="D95" s="82">
        <f>'UIP Detail '!D93</f>
        <v>0</v>
      </c>
      <c r="E95" s="82">
        <f t="shared" si="3"/>
        <v>55969.659999999902</v>
      </c>
      <c r="F95" s="31"/>
      <c r="G95" s="31"/>
      <c r="H95" s="81" t="str">
        <f>'UIP Detail '!A93</f>
        <v xml:space="preserve">               (17) 554 - Other Power Gen Maint Misc</v>
      </c>
      <c r="I95" s="170">
        <f>C95-'UIP Detail '!C93</f>
        <v>0</v>
      </c>
      <c r="J95" s="170">
        <f>D95-'UIP Detail '!D93</f>
        <v>0</v>
      </c>
    </row>
    <row r="96" spans="1:10" ht="15" customHeight="1" x14ac:dyDescent="0.25">
      <c r="A96" s="81" t="s">
        <v>528</v>
      </c>
      <c r="B96" s="82">
        <f>'UIP Detail '!B94</f>
        <v>8445</v>
      </c>
      <c r="C96" s="82">
        <f>'UIP Detail '!C94</f>
        <v>0</v>
      </c>
      <c r="D96" s="82">
        <f>'UIP Detail '!D94</f>
        <v>0</v>
      </c>
      <c r="E96" s="82">
        <f t="shared" si="3"/>
        <v>8445</v>
      </c>
      <c r="F96" s="31"/>
      <c r="G96" s="31"/>
      <c r="H96" s="81" t="str">
        <f>'UIP Detail '!A94</f>
        <v xml:space="preserve">               (17) 556 - System Control &amp; Load Dispatch</v>
      </c>
      <c r="I96" s="170">
        <f>C96-'UIP Detail '!C94</f>
        <v>0</v>
      </c>
      <c r="J96" s="170">
        <f>D96-'UIP Detail '!D94</f>
        <v>0</v>
      </c>
    </row>
    <row r="97" spans="1:237" ht="15" customHeight="1" x14ac:dyDescent="0.25">
      <c r="A97" s="81" t="s">
        <v>529</v>
      </c>
      <c r="B97" s="82">
        <f>'UIP Detail '!B95</f>
        <v>0</v>
      </c>
      <c r="C97" s="82">
        <f>'UIP Detail '!C95</f>
        <v>0</v>
      </c>
      <c r="D97" s="82">
        <f>'UIP Detail '!D95</f>
        <v>0</v>
      </c>
      <c r="E97" s="82">
        <f t="shared" si="3"/>
        <v>0</v>
      </c>
      <c r="F97" s="31"/>
      <c r="G97" s="31"/>
      <c r="H97" s="81" t="str">
        <f>'UIP Detail '!A95</f>
        <v xml:space="preserve">               (17) 710 - Production Operations Supv &amp; Engineering</v>
      </c>
      <c r="I97" s="170">
        <f>C97-'UIP Detail '!C95</f>
        <v>0</v>
      </c>
      <c r="J97" s="170">
        <f>D97-'UIP Detail '!D95</f>
        <v>0</v>
      </c>
    </row>
    <row r="98" spans="1:237" ht="15" customHeight="1" x14ac:dyDescent="0.25">
      <c r="A98" s="81" t="s">
        <v>530</v>
      </c>
      <c r="B98" s="82">
        <f>'UIP Detail '!B96</f>
        <v>0</v>
      </c>
      <c r="C98" s="82">
        <f>'UIP Detail '!C96</f>
        <v>17940.509999999998</v>
      </c>
      <c r="D98" s="82">
        <f>'UIP Detail '!D96</f>
        <v>0</v>
      </c>
      <c r="E98" s="82">
        <f t="shared" si="3"/>
        <v>17940.509999999998</v>
      </c>
      <c r="F98" s="31"/>
      <c r="G98" s="31"/>
      <c r="H98" s="81" t="str">
        <f>'UIP Detail '!A96</f>
        <v xml:space="preserve">               (17) 717 - Liquefied Petroleum Gas Expenses</v>
      </c>
      <c r="I98" s="170">
        <f>C98-'UIP Detail '!C96</f>
        <v>0</v>
      </c>
      <c r="J98" s="170">
        <f>D98-'UIP Detail '!D96</f>
        <v>0</v>
      </c>
    </row>
    <row r="99" spans="1:237" ht="15" customHeight="1" x14ac:dyDescent="0.25">
      <c r="A99" s="81" t="s">
        <v>531</v>
      </c>
      <c r="B99" s="82">
        <f>'UIP Detail '!B97</f>
        <v>0</v>
      </c>
      <c r="C99" s="82">
        <f>'UIP Detail '!C97</f>
        <v>0</v>
      </c>
      <c r="D99" s="82">
        <f>'UIP Detail '!D97</f>
        <v>0</v>
      </c>
      <c r="E99" s="82">
        <f t="shared" si="3"/>
        <v>0</v>
      </c>
      <c r="F99" s="31"/>
      <c r="G99" s="31"/>
      <c r="H99" s="81" t="str">
        <f>'UIP Detail '!A97</f>
        <v xml:space="preserve">               (17) 735 - Misc Gas Production Exp</v>
      </c>
      <c r="I99" s="170">
        <f>C99-'UIP Detail '!C97</f>
        <v>0</v>
      </c>
      <c r="J99" s="170">
        <f>D99-'UIP Detail '!D97</f>
        <v>0</v>
      </c>
    </row>
    <row r="100" spans="1:237" ht="15" customHeight="1" x14ac:dyDescent="0.25">
      <c r="A100" s="81" t="s">
        <v>532</v>
      </c>
      <c r="B100" s="82">
        <f>'UIP Detail '!B98</f>
        <v>0</v>
      </c>
      <c r="C100" s="82">
        <f>'UIP Detail '!C98</f>
        <v>0</v>
      </c>
      <c r="D100" s="82">
        <f>'UIP Detail '!D98</f>
        <v>0</v>
      </c>
      <c r="E100" s="82">
        <f t="shared" si="3"/>
        <v>0</v>
      </c>
      <c r="F100" s="31"/>
      <c r="G100" s="31"/>
      <c r="H100" s="81" t="str">
        <f>'UIP Detail '!A98</f>
        <v xml:space="preserve">               (17) 741 - Production Plant Maint Structures</v>
      </c>
      <c r="I100" s="170">
        <f>C100-'UIP Detail '!C98</f>
        <v>0</v>
      </c>
      <c r="J100" s="170">
        <f>D100-'UIP Detail '!D98</f>
        <v>0</v>
      </c>
    </row>
    <row r="101" spans="1:237" ht="15" customHeight="1" x14ac:dyDescent="0.25">
      <c r="A101" s="81" t="s">
        <v>533</v>
      </c>
      <c r="B101" s="82">
        <f>'UIP Detail '!B99</f>
        <v>0</v>
      </c>
      <c r="C101" s="82">
        <f>'UIP Detail '!C99</f>
        <v>0</v>
      </c>
      <c r="D101" s="82">
        <f>'UIP Detail '!D99</f>
        <v>0</v>
      </c>
      <c r="E101" s="82">
        <f t="shared" si="3"/>
        <v>0</v>
      </c>
      <c r="F101" s="31"/>
      <c r="G101" s="31"/>
      <c r="H101" s="81" t="str">
        <f>'UIP Detail '!A99</f>
        <v xml:space="preserve">               (17) 742 - Production Plant Maint Prod Equip</v>
      </c>
      <c r="I101" s="170">
        <f>C101-'UIP Detail '!C99</f>
        <v>0</v>
      </c>
      <c r="J101" s="170">
        <f>D101-'UIP Detail '!D99</f>
        <v>0</v>
      </c>
    </row>
    <row r="102" spans="1:237" ht="15" customHeight="1" x14ac:dyDescent="0.25">
      <c r="A102" s="81" t="s">
        <v>76</v>
      </c>
      <c r="B102" s="82">
        <f>'UIP Detail '!B100</f>
        <v>0</v>
      </c>
      <c r="C102" s="82">
        <f>'UIP Detail '!C100</f>
        <v>29251.289999999899</v>
      </c>
      <c r="D102" s="82">
        <f>'UIP Detail '!D100</f>
        <v>0</v>
      </c>
      <c r="E102" s="82">
        <f t="shared" si="3"/>
        <v>29251.289999999899</v>
      </c>
      <c r="F102" s="31"/>
      <c r="G102" s="31"/>
      <c r="H102" s="81" t="str">
        <f>'UIP Detail '!A100</f>
        <v xml:space="preserve">               (17) 8072 - Purchased Gas Expenses</v>
      </c>
      <c r="I102" s="170">
        <f>C102-'UIP Detail '!C100</f>
        <v>0</v>
      </c>
      <c r="J102" s="170">
        <f>D102-'UIP Detail '!D100</f>
        <v>0</v>
      </c>
    </row>
    <row r="103" spans="1:237" ht="15" customHeight="1" x14ac:dyDescent="0.25">
      <c r="A103" s="81" t="s">
        <v>534</v>
      </c>
      <c r="B103" s="82">
        <f>'UIP Detail '!B101</f>
        <v>0</v>
      </c>
      <c r="C103" s="82">
        <f>'UIP Detail '!C101</f>
        <v>18344.27</v>
      </c>
      <c r="D103" s="82">
        <f>'UIP Detail '!D101</f>
        <v>0</v>
      </c>
      <c r="E103" s="82">
        <f t="shared" si="3"/>
        <v>18344.27</v>
      </c>
      <c r="F103" s="31"/>
      <c r="G103" s="31"/>
      <c r="H103" s="83" t="str">
        <f>'UIP Detail '!A101</f>
        <v xml:space="preserve">               (17) 8074 - Purchased Gas Calculation Exp</v>
      </c>
      <c r="I103" s="170">
        <f>C103-'UIP Detail '!C101</f>
        <v>0</v>
      </c>
      <c r="J103" s="170">
        <f>D103-'UIP Detail '!D101</f>
        <v>0</v>
      </c>
    </row>
    <row r="104" spans="1:237" ht="15" customHeight="1" x14ac:dyDescent="0.25">
      <c r="A104" s="81" t="s">
        <v>535</v>
      </c>
      <c r="B104" s="82">
        <f>'UIP Detail '!B102</f>
        <v>0</v>
      </c>
      <c r="C104" s="82">
        <f>'UIP Detail '!C102</f>
        <v>-9176.09</v>
      </c>
      <c r="D104" s="82">
        <f>'UIP Detail '!D102</f>
        <v>0</v>
      </c>
      <c r="E104" s="82">
        <f t="shared" si="3"/>
        <v>-9176.09</v>
      </c>
      <c r="F104" s="31"/>
      <c r="G104" s="31"/>
      <c r="H104" s="81" t="str">
        <f>'UIP Detail '!A102</f>
        <v xml:space="preserve">               (17) 812 - Gas Used For Other Utility Operations</v>
      </c>
      <c r="I104" s="170">
        <f>C104-'UIP Detail '!C102</f>
        <v>0</v>
      </c>
      <c r="J104" s="170">
        <f>D104-'UIP Detail '!D102</f>
        <v>0</v>
      </c>
    </row>
    <row r="105" spans="1:237" ht="15" customHeight="1" x14ac:dyDescent="0.25">
      <c r="A105" s="83" t="s">
        <v>536</v>
      </c>
      <c r="B105" s="82">
        <f>'UIP Detail '!B103</f>
        <v>0</v>
      </c>
      <c r="C105" s="82">
        <f>'UIP Detail '!C103</f>
        <v>0</v>
      </c>
      <c r="D105" s="82">
        <f>'UIP Detail '!D103</f>
        <v>0</v>
      </c>
      <c r="E105" s="82">
        <f t="shared" si="3"/>
        <v>0</v>
      </c>
      <c r="F105" s="31"/>
      <c r="G105" s="31"/>
      <c r="H105" s="81" t="str">
        <f>'UIP Detail '!A103</f>
        <v xml:space="preserve">               (17) 813 - Other Gas Supply Expenses</v>
      </c>
      <c r="I105" s="170">
        <f>C105-'UIP Detail '!C103</f>
        <v>0</v>
      </c>
      <c r="J105" s="170">
        <f>D105-'UIP Detail '!D103</f>
        <v>0</v>
      </c>
    </row>
    <row r="106" spans="1:237" ht="15" customHeight="1" x14ac:dyDescent="0.25">
      <c r="A106" s="81" t="s">
        <v>537</v>
      </c>
      <c r="B106" s="82">
        <f>'UIP Detail '!B104</f>
        <v>0</v>
      </c>
      <c r="C106" s="82">
        <f>'UIP Detail '!C104</f>
        <v>13494.27</v>
      </c>
      <c r="D106" s="82">
        <f>'UIP Detail '!D104</f>
        <v>0</v>
      </c>
      <c r="E106" s="82">
        <f t="shared" si="3"/>
        <v>13494.27</v>
      </c>
      <c r="F106" s="31"/>
      <c r="G106" s="31"/>
      <c r="H106" s="81" t="str">
        <f>'UIP Detail '!A104</f>
        <v xml:space="preserve">               (17) 814 - Undergrnd Strge - Operation Supv &amp; Eng</v>
      </c>
      <c r="I106" s="170">
        <f>C106-'UIP Detail '!C104</f>
        <v>0</v>
      </c>
      <c r="J106" s="170">
        <f>D106-'UIP Detail '!D104</f>
        <v>0</v>
      </c>
    </row>
    <row r="107" spans="1:237" ht="15" customHeight="1" x14ac:dyDescent="0.25">
      <c r="A107" s="81" t="s">
        <v>538</v>
      </c>
      <c r="B107" s="82">
        <f>'UIP Detail '!B105</f>
        <v>0</v>
      </c>
      <c r="C107" s="82">
        <f>'UIP Detail '!C105</f>
        <v>0</v>
      </c>
      <c r="D107" s="82">
        <f>'UIP Detail '!D105</f>
        <v>0</v>
      </c>
      <c r="E107" s="82">
        <f t="shared" si="3"/>
        <v>0</v>
      </c>
      <c r="F107" s="31"/>
      <c r="G107" s="32"/>
      <c r="H107" s="81" t="str">
        <f>'UIP Detail '!A105</f>
        <v xml:space="preserve">               (17) 815 - Undergrnd Strge - Oper Map &amp; Records</v>
      </c>
      <c r="I107" s="170">
        <f>C107-'UIP Detail '!C105</f>
        <v>0</v>
      </c>
      <c r="J107" s="170">
        <f>D107-'UIP Detail '!D105</f>
        <v>0</v>
      </c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27"/>
      <c r="Y107" s="27"/>
      <c r="Z107" s="27"/>
      <c r="AA107" s="27"/>
      <c r="AB107" s="27"/>
      <c r="AC107" s="27"/>
      <c r="AD107" s="27"/>
      <c r="AE107" s="27"/>
      <c r="AF107" s="27"/>
      <c r="AG107" s="27"/>
      <c r="AH107" s="27"/>
      <c r="AI107" s="27"/>
      <c r="AJ107" s="27"/>
      <c r="AK107" s="27"/>
      <c r="AL107" s="27"/>
      <c r="AM107" s="27"/>
      <c r="AN107" s="27"/>
      <c r="AO107" s="27"/>
      <c r="AP107" s="27"/>
      <c r="AQ107" s="27"/>
      <c r="AR107" s="27"/>
      <c r="AS107" s="27"/>
      <c r="AT107" s="27"/>
      <c r="AU107" s="27"/>
      <c r="AV107" s="27"/>
      <c r="AW107" s="27"/>
      <c r="AX107" s="27"/>
      <c r="AY107" s="27"/>
      <c r="AZ107" s="27"/>
      <c r="BA107" s="27"/>
      <c r="BB107" s="27"/>
      <c r="BC107" s="27"/>
      <c r="BD107" s="27"/>
      <c r="BE107" s="27"/>
      <c r="BF107" s="27"/>
      <c r="BG107" s="27"/>
      <c r="BH107" s="27"/>
      <c r="BI107" s="27"/>
      <c r="BJ107" s="27"/>
      <c r="BK107" s="27"/>
      <c r="BL107" s="27"/>
      <c r="BM107" s="27"/>
      <c r="BN107" s="27"/>
      <c r="BO107" s="27"/>
      <c r="BP107" s="27"/>
      <c r="BQ107" s="27"/>
      <c r="BR107" s="27"/>
      <c r="BS107" s="27"/>
      <c r="BT107" s="27"/>
      <c r="BU107" s="27"/>
      <c r="BV107" s="27"/>
      <c r="BW107" s="27"/>
      <c r="BX107" s="27"/>
      <c r="BY107" s="27"/>
      <c r="BZ107" s="27"/>
      <c r="CA107" s="27"/>
      <c r="CB107" s="27"/>
      <c r="CC107" s="27"/>
      <c r="CD107" s="27"/>
      <c r="CE107" s="27"/>
      <c r="CF107" s="27"/>
      <c r="CG107" s="27"/>
      <c r="CH107" s="27"/>
      <c r="CI107" s="27"/>
      <c r="CJ107" s="27"/>
      <c r="CK107" s="27"/>
      <c r="CL107" s="27"/>
      <c r="CM107" s="27"/>
      <c r="CN107" s="27"/>
      <c r="CO107" s="27"/>
      <c r="CP107" s="27"/>
      <c r="CQ107" s="27"/>
      <c r="CR107" s="27"/>
      <c r="CS107" s="27"/>
      <c r="CT107" s="27"/>
      <c r="CU107" s="27"/>
      <c r="CV107" s="27"/>
      <c r="CW107" s="27"/>
      <c r="CX107" s="27"/>
      <c r="CY107" s="27"/>
      <c r="CZ107" s="27"/>
      <c r="DA107" s="27"/>
      <c r="DB107" s="27"/>
      <c r="DC107" s="27"/>
      <c r="DD107" s="27"/>
      <c r="DE107" s="27"/>
      <c r="DF107" s="27"/>
      <c r="DG107" s="27"/>
      <c r="DH107" s="27"/>
      <c r="DI107" s="27"/>
      <c r="DJ107" s="27"/>
      <c r="DK107" s="27"/>
      <c r="DL107" s="27"/>
      <c r="DM107" s="27"/>
      <c r="DN107" s="27"/>
      <c r="DO107" s="27"/>
      <c r="DP107" s="27"/>
      <c r="DQ107" s="27"/>
      <c r="DR107" s="27"/>
      <c r="DS107" s="27"/>
      <c r="DT107" s="27"/>
      <c r="DU107" s="27"/>
      <c r="DV107" s="27"/>
      <c r="DW107" s="27"/>
      <c r="DX107" s="27"/>
      <c r="DY107" s="27"/>
      <c r="DZ107" s="27"/>
      <c r="EA107" s="27"/>
      <c r="EB107" s="27"/>
      <c r="EC107" s="27"/>
      <c r="ED107" s="27"/>
      <c r="EE107" s="27"/>
      <c r="EF107" s="27"/>
      <c r="EG107" s="27"/>
      <c r="EH107" s="27"/>
      <c r="EI107" s="27"/>
      <c r="EJ107" s="27"/>
      <c r="EK107" s="27"/>
      <c r="EL107" s="27"/>
      <c r="EM107" s="27"/>
      <c r="EN107" s="27"/>
      <c r="EO107" s="27"/>
      <c r="EP107" s="27"/>
      <c r="EQ107" s="27"/>
      <c r="ER107" s="27"/>
      <c r="ES107" s="27"/>
      <c r="ET107" s="27"/>
      <c r="EU107" s="27"/>
      <c r="EV107" s="27"/>
      <c r="EW107" s="27"/>
      <c r="EX107" s="27"/>
      <c r="EY107" s="27"/>
      <c r="EZ107" s="27"/>
      <c r="FA107" s="27"/>
      <c r="FB107" s="27"/>
      <c r="FC107" s="27"/>
      <c r="FD107" s="27"/>
      <c r="FE107" s="27"/>
      <c r="FF107" s="27"/>
      <c r="FG107" s="27"/>
      <c r="FH107" s="27"/>
      <c r="FI107" s="27"/>
      <c r="FJ107" s="27"/>
      <c r="FK107" s="27"/>
      <c r="FL107" s="27"/>
      <c r="FM107" s="27"/>
      <c r="FN107" s="27"/>
      <c r="FO107" s="27"/>
      <c r="FP107" s="27"/>
      <c r="FQ107" s="27"/>
      <c r="FR107" s="27"/>
      <c r="FS107" s="27"/>
      <c r="FT107" s="27"/>
      <c r="FU107" s="27"/>
      <c r="FV107" s="27"/>
      <c r="FW107" s="27"/>
      <c r="FX107" s="27"/>
      <c r="FY107" s="27"/>
      <c r="FZ107" s="27"/>
      <c r="GA107" s="27"/>
      <c r="GB107" s="27"/>
      <c r="GC107" s="27"/>
      <c r="GD107" s="27"/>
      <c r="GE107" s="27"/>
      <c r="GF107" s="27"/>
      <c r="GG107" s="27"/>
      <c r="GH107" s="27"/>
      <c r="GI107" s="27"/>
      <c r="GJ107" s="27"/>
      <c r="GK107" s="27"/>
      <c r="GL107" s="27"/>
      <c r="GM107" s="27"/>
      <c r="GN107" s="27"/>
      <c r="GO107" s="27"/>
      <c r="GP107" s="27"/>
      <c r="GQ107" s="27"/>
      <c r="GR107" s="27"/>
      <c r="GS107" s="27"/>
      <c r="GT107" s="27"/>
      <c r="GU107" s="27"/>
      <c r="GV107" s="27"/>
      <c r="GW107" s="27"/>
      <c r="GX107" s="27"/>
      <c r="GY107" s="27"/>
      <c r="GZ107" s="27"/>
      <c r="HA107" s="27"/>
      <c r="HB107" s="27"/>
      <c r="HC107" s="27"/>
      <c r="HD107" s="27"/>
      <c r="HE107" s="27"/>
      <c r="HF107" s="27"/>
      <c r="HG107" s="27"/>
      <c r="HH107" s="27"/>
      <c r="HI107" s="27"/>
      <c r="HJ107" s="27"/>
      <c r="HK107" s="27"/>
      <c r="HL107" s="27"/>
      <c r="HM107" s="27"/>
      <c r="HN107" s="27"/>
      <c r="HO107" s="27"/>
      <c r="HP107" s="27"/>
      <c r="HQ107" s="27"/>
      <c r="HR107" s="27"/>
      <c r="HS107" s="27"/>
      <c r="HT107" s="27"/>
      <c r="HU107" s="27"/>
      <c r="HV107" s="27"/>
      <c r="HW107" s="27"/>
      <c r="HX107" s="27"/>
      <c r="HY107" s="27"/>
      <c r="HZ107" s="27"/>
      <c r="IA107" s="27"/>
      <c r="IB107" s="27"/>
      <c r="IC107" s="27"/>
    </row>
    <row r="108" spans="1:237" ht="15" customHeight="1" x14ac:dyDescent="0.25">
      <c r="A108" s="81" t="s">
        <v>539</v>
      </c>
      <c r="B108" s="82">
        <f>'UIP Detail '!B106</f>
        <v>0</v>
      </c>
      <c r="C108" s="82">
        <f>'UIP Detail '!C106</f>
        <v>3599.76</v>
      </c>
      <c r="D108" s="82">
        <f>'UIP Detail '!D106</f>
        <v>0</v>
      </c>
      <c r="E108" s="82">
        <f t="shared" si="3"/>
        <v>3599.76</v>
      </c>
      <c r="F108" s="31"/>
      <c r="G108" s="31"/>
      <c r="H108" s="81" t="str">
        <f>'UIP Detail '!A106</f>
        <v xml:space="preserve">               (17) 816 - Undergrnd Strge - Oper Wells Expense</v>
      </c>
      <c r="I108" s="170">
        <f>C108-'UIP Detail '!C106</f>
        <v>0</v>
      </c>
      <c r="J108" s="170">
        <f>D108-'UIP Detail '!D106</f>
        <v>0</v>
      </c>
    </row>
    <row r="109" spans="1:237" ht="15" customHeight="1" x14ac:dyDescent="0.25">
      <c r="A109" s="81" t="s">
        <v>540</v>
      </c>
      <c r="B109" s="82">
        <f>'UIP Detail '!B107</f>
        <v>0</v>
      </c>
      <c r="C109" s="82">
        <f>'UIP Detail '!C107</f>
        <v>11.61</v>
      </c>
      <c r="D109" s="82">
        <f>'UIP Detail '!D107</f>
        <v>0</v>
      </c>
      <c r="E109" s="82">
        <f t="shared" si="3"/>
        <v>11.61</v>
      </c>
      <c r="F109" s="31"/>
      <c r="G109" s="31"/>
      <c r="H109" s="81" t="str">
        <f>'UIP Detail '!A107</f>
        <v xml:space="preserve">               (17) 817 - Undergrnd Strge - Oper Lines Expense</v>
      </c>
      <c r="I109" s="170">
        <f>C109-'UIP Detail '!C107</f>
        <v>0</v>
      </c>
      <c r="J109" s="170">
        <f>D109-'UIP Detail '!D107</f>
        <v>0</v>
      </c>
    </row>
    <row r="110" spans="1:237" ht="15" customHeight="1" x14ac:dyDescent="0.25">
      <c r="A110" s="81" t="s">
        <v>541</v>
      </c>
      <c r="B110" s="82">
        <f>'UIP Detail '!B108</f>
        <v>0</v>
      </c>
      <c r="C110" s="82">
        <f>'UIP Detail '!C108</f>
        <v>13847.9</v>
      </c>
      <c r="D110" s="82">
        <f>'UIP Detail '!D108</f>
        <v>0</v>
      </c>
      <c r="E110" s="82">
        <f t="shared" si="3"/>
        <v>13847.9</v>
      </c>
      <c r="F110" s="31"/>
      <c r="G110" s="31"/>
      <c r="H110" s="81" t="str">
        <f>'UIP Detail '!A108</f>
        <v xml:space="preserve">               (17) 818 - Undergrnd Strge - Oper Compressor Sta Exp</v>
      </c>
      <c r="I110" s="170">
        <f>C110-'UIP Detail '!C108</f>
        <v>0</v>
      </c>
      <c r="J110" s="170">
        <f>D110-'UIP Detail '!D108</f>
        <v>0</v>
      </c>
    </row>
    <row r="111" spans="1:237" ht="15" customHeight="1" x14ac:dyDescent="0.25">
      <c r="A111" s="81" t="s">
        <v>542</v>
      </c>
      <c r="B111" s="82">
        <f>'UIP Detail '!B109</f>
        <v>0</v>
      </c>
      <c r="C111" s="82">
        <f>'UIP Detail '!C109</f>
        <v>1872</v>
      </c>
      <c r="D111" s="82">
        <f>'UIP Detail '!D109</f>
        <v>0</v>
      </c>
      <c r="E111" s="82">
        <f t="shared" si="3"/>
        <v>1872</v>
      </c>
      <c r="F111" s="31"/>
      <c r="G111" s="31"/>
      <c r="H111" s="81" t="str">
        <f>'UIP Detail '!A109</f>
        <v xml:space="preserve">               (17) 819 - Undergrnd Strge - Oper Compressor Sta Fuel</v>
      </c>
      <c r="I111" s="170">
        <f>C111-'UIP Detail '!C109</f>
        <v>0</v>
      </c>
      <c r="J111" s="170">
        <f>D111-'UIP Detail '!D109</f>
        <v>0</v>
      </c>
    </row>
    <row r="112" spans="1:237" ht="15" customHeight="1" x14ac:dyDescent="0.25">
      <c r="A112" s="81" t="s">
        <v>543</v>
      </c>
      <c r="B112" s="82">
        <f>'UIP Detail '!B110</f>
        <v>0</v>
      </c>
      <c r="C112" s="82">
        <f>'UIP Detail '!C110</f>
        <v>0</v>
      </c>
      <c r="D112" s="82">
        <f>'UIP Detail '!D110</f>
        <v>0</v>
      </c>
      <c r="E112" s="82">
        <f t="shared" si="3"/>
        <v>0</v>
      </c>
      <c r="F112" s="31"/>
      <c r="G112" s="31"/>
      <c r="H112" s="81" t="str">
        <f>'UIP Detail '!A110</f>
        <v xml:space="preserve">               (17) 820 - Undergrnd Strge - Oper Meas &amp; Reg Sta Exp</v>
      </c>
      <c r="I112" s="170">
        <f>C112-'UIP Detail '!C110</f>
        <v>0</v>
      </c>
      <c r="J112" s="170">
        <f>D112-'UIP Detail '!D110</f>
        <v>0</v>
      </c>
    </row>
    <row r="113" spans="1:10" ht="15" customHeight="1" x14ac:dyDescent="0.25">
      <c r="A113" s="81" t="s">
        <v>544</v>
      </c>
      <c r="B113" s="82">
        <f>'UIP Detail '!B111</f>
        <v>0</v>
      </c>
      <c r="C113" s="82">
        <f>'UIP Detail '!C111</f>
        <v>0</v>
      </c>
      <c r="D113" s="82">
        <f>'UIP Detail '!D111</f>
        <v>0</v>
      </c>
      <c r="E113" s="82">
        <f t="shared" si="3"/>
        <v>0</v>
      </c>
      <c r="F113" s="31"/>
      <c r="G113" s="31"/>
      <c r="H113" s="81" t="str">
        <f>'UIP Detail '!A111</f>
        <v xml:space="preserve">               (17) 821 - Undergrnd Strge - Oper Purification Exp</v>
      </c>
      <c r="I113" s="170">
        <f>C113-'UIP Detail '!C111</f>
        <v>0</v>
      </c>
      <c r="J113" s="170">
        <f>D113-'UIP Detail '!D111</f>
        <v>0</v>
      </c>
    </row>
    <row r="114" spans="1:10" ht="15" customHeight="1" x14ac:dyDescent="0.25">
      <c r="A114" s="81" t="s">
        <v>545</v>
      </c>
      <c r="B114" s="82">
        <f>'UIP Detail '!B112</f>
        <v>0</v>
      </c>
      <c r="C114" s="82">
        <f>'UIP Detail '!C112</f>
        <v>0</v>
      </c>
      <c r="D114" s="82">
        <f>'UIP Detail '!D112</f>
        <v>0</v>
      </c>
      <c r="E114" s="82">
        <f t="shared" si="3"/>
        <v>0</v>
      </c>
      <c r="F114" s="31"/>
      <c r="G114" s="31"/>
      <c r="H114" s="81" t="str">
        <f>'UIP Detail '!A112</f>
        <v xml:space="preserve">               (17) 823 - Storage Gas Losses</v>
      </c>
      <c r="I114" s="170">
        <f>C114-'UIP Detail '!C112</f>
        <v>0</v>
      </c>
      <c r="J114" s="170">
        <f>D114-'UIP Detail '!D112</f>
        <v>0</v>
      </c>
    </row>
    <row r="115" spans="1:10" ht="15" customHeight="1" x14ac:dyDescent="0.25">
      <c r="A115" s="81" t="s">
        <v>546</v>
      </c>
      <c r="B115" s="82">
        <f>'UIP Detail '!B113</f>
        <v>0</v>
      </c>
      <c r="C115" s="82">
        <f>'UIP Detail '!C113</f>
        <v>2454.25</v>
      </c>
      <c r="D115" s="82">
        <f>'UIP Detail '!D113</f>
        <v>0</v>
      </c>
      <c r="E115" s="82">
        <f t="shared" si="3"/>
        <v>2454.25</v>
      </c>
      <c r="F115" s="31"/>
      <c r="G115" s="31"/>
      <c r="H115" s="81" t="str">
        <f>'UIP Detail '!A113</f>
        <v xml:space="preserve">               (17) 824 - Undergrnd Strge - Oper Other Expenses</v>
      </c>
      <c r="I115" s="170">
        <f>C115-'UIP Detail '!C113</f>
        <v>0</v>
      </c>
      <c r="J115" s="170">
        <f>D115-'UIP Detail '!D113</f>
        <v>0</v>
      </c>
    </row>
    <row r="116" spans="1:10" ht="15" customHeight="1" x14ac:dyDescent="0.25">
      <c r="A116" s="81" t="s">
        <v>547</v>
      </c>
      <c r="B116" s="82">
        <f>'UIP Detail '!B114</f>
        <v>0</v>
      </c>
      <c r="C116" s="82">
        <f>'UIP Detail '!C114</f>
        <v>33.340000000000003</v>
      </c>
      <c r="D116" s="82">
        <f>'UIP Detail '!D114</f>
        <v>0</v>
      </c>
      <c r="E116" s="82">
        <f t="shared" si="3"/>
        <v>33.340000000000003</v>
      </c>
      <c r="F116" s="31"/>
      <c r="G116" s="31"/>
      <c r="H116" s="81" t="str">
        <f>'UIP Detail '!A114</f>
        <v xml:space="preserve">               (17) 825 - Undergrnd Strge - Oper Storage Well Royalty</v>
      </c>
      <c r="I116" s="170">
        <f>C116-'UIP Detail '!C114</f>
        <v>0</v>
      </c>
      <c r="J116" s="170">
        <f>D116-'UIP Detail '!D114</f>
        <v>0</v>
      </c>
    </row>
    <row r="117" spans="1:10" ht="15" customHeight="1" x14ac:dyDescent="0.25">
      <c r="A117" s="81" t="s">
        <v>548</v>
      </c>
      <c r="B117" s="82">
        <f>'UIP Detail '!B115</f>
        <v>0</v>
      </c>
      <c r="C117" s="82">
        <f>'UIP Detail '!C115</f>
        <v>0</v>
      </c>
      <c r="D117" s="82">
        <f>'UIP Detail '!D115</f>
        <v>0</v>
      </c>
      <c r="E117" s="82">
        <f t="shared" si="3"/>
        <v>0</v>
      </c>
      <c r="F117" s="31"/>
      <c r="G117" s="31"/>
      <c r="H117" s="81" t="str">
        <f>'UIP Detail '!A115</f>
        <v xml:space="preserve">               (17) 826 - Undergrnd Strge - Oper Other Storage Rents</v>
      </c>
      <c r="I117" s="170">
        <f>C117-'UIP Detail '!C115</f>
        <v>0</v>
      </c>
      <c r="J117" s="170">
        <f>D117-'UIP Detail '!D115</f>
        <v>0</v>
      </c>
    </row>
    <row r="118" spans="1:10" ht="15" customHeight="1" x14ac:dyDescent="0.25">
      <c r="A118" s="81" t="s">
        <v>549</v>
      </c>
      <c r="B118" s="82">
        <f>'UIP Detail '!B116</f>
        <v>0</v>
      </c>
      <c r="C118" s="82">
        <f>'UIP Detail '!C116</f>
        <v>12988.51</v>
      </c>
      <c r="D118" s="82">
        <f>'UIP Detail '!D116</f>
        <v>0</v>
      </c>
      <c r="E118" s="82">
        <f t="shared" si="3"/>
        <v>12988.51</v>
      </c>
      <c r="F118" s="31"/>
      <c r="G118" s="31"/>
      <c r="H118" s="81" t="str">
        <f>'UIP Detail '!A116</f>
        <v xml:space="preserve">               (17) 830 - Undergrnd Strge - Maint Supv &amp; Engineering</v>
      </c>
      <c r="I118" s="170">
        <f>C118-'UIP Detail '!C116</f>
        <v>0</v>
      </c>
      <c r="J118" s="170">
        <f>D118-'UIP Detail '!D116</f>
        <v>0</v>
      </c>
    </row>
    <row r="119" spans="1:10" ht="15" customHeight="1" x14ac:dyDescent="0.25">
      <c r="A119" s="81" t="s">
        <v>550</v>
      </c>
      <c r="B119" s="82">
        <f>'UIP Detail '!B117</f>
        <v>0</v>
      </c>
      <c r="C119" s="82">
        <f>'UIP Detail '!C117</f>
        <v>1110.57</v>
      </c>
      <c r="D119" s="82">
        <f>'UIP Detail '!D117</f>
        <v>0</v>
      </c>
      <c r="E119" s="82">
        <f t="shared" si="3"/>
        <v>1110.57</v>
      </c>
      <c r="F119" s="31"/>
      <c r="G119" s="31"/>
      <c r="H119" s="81" t="str">
        <f>'UIP Detail '!A117</f>
        <v xml:space="preserve">               (17) 831 - Undergrnd Strge - Maint Structures</v>
      </c>
      <c r="I119" s="170">
        <f>C119-'UIP Detail '!C117</f>
        <v>0</v>
      </c>
      <c r="J119" s="170">
        <f>D119-'UIP Detail '!D117</f>
        <v>0</v>
      </c>
    </row>
    <row r="120" spans="1:10" ht="15" customHeight="1" x14ac:dyDescent="0.25">
      <c r="A120" s="81" t="s">
        <v>551</v>
      </c>
      <c r="B120" s="82">
        <f>'UIP Detail '!B118</f>
        <v>0</v>
      </c>
      <c r="C120" s="82">
        <f>'UIP Detail '!C118</f>
        <v>935.32999999999902</v>
      </c>
      <c r="D120" s="82">
        <f>'UIP Detail '!D118</f>
        <v>0</v>
      </c>
      <c r="E120" s="82">
        <f t="shared" si="3"/>
        <v>935.32999999999902</v>
      </c>
      <c r="F120" s="31"/>
      <c r="G120" s="31"/>
      <c r="H120" s="81" t="str">
        <f>'UIP Detail '!A118</f>
        <v xml:space="preserve">               (17) 832 - Undergrnd Strge - Maint Reservoirs &amp; Wells</v>
      </c>
      <c r="I120" s="170">
        <f>C120-'UIP Detail '!C118</f>
        <v>0</v>
      </c>
      <c r="J120" s="170">
        <f>D120-'UIP Detail '!D118</f>
        <v>0</v>
      </c>
    </row>
    <row r="121" spans="1:10" ht="15" customHeight="1" x14ac:dyDescent="0.25">
      <c r="A121" s="81" t="s">
        <v>552</v>
      </c>
      <c r="B121" s="82">
        <f>'UIP Detail '!B119</f>
        <v>0</v>
      </c>
      <c r="C121" s="82">
        <f>'UIP Detail '!C119</f>
        <v>737.45</v>
      </c>
      <c r="D121" s="82">
        <f>'UIP Detail '!D119</f>
        <v>0</v>
      </c>
      <c r="E121" s="82">
        <f t="shared" si="3"/>
        <v>737.45</v>
      </c>
      <c r="F121" s="31"/>
      <c r="G121" s="31"/>
      <c r="H121" s="81" t="str">
        <f>'UIP Detail '!A119</f>
        <v xml:space="preserve">               (17) 833 - Undergrnd Strge - Maint Of Lines</v>
      </c>
      <c r="I121" s="170">
        <f>C121-'UIP Detail '!C119</f>
        <v>0</v>
      </c>
      <c r="J121" s="170">
        <f>D121-'UIP Detail '!D119</f>
        <v>0</v>
      </c>
    </row>
    <row r="122" spans="1:10" ht="15" customHeight="1" x14ac:dyDescent="0.25">
      <c r="A122" s="81" t="s">
        <v>553</v>
      </c>
      <c r="B122" s="82">
        <f>'UIP Detail '!B120</f>
        <v>0</v>
      </c>
      <c r="C122" s="82">
        <f>'UIP Detail '!C120</f>
        <v>22233.63</v>
      </c>
      <c r="D122" s="82">
        <f>'UIP Detail '!D120</f>
        <v>0</v>
      </c>
      <c r="E122" s="82">
        <f t="shared" si="3"/>
        <v>22233.63</v>
      </c>
      <c r="F122" s="31"/>
      <c r="G122" s="31"/>
      <c r="H122" s="81" t="str">
        <f>'UIP Detail '!A120</f>
        <v xml:space="preserve">               (17) 834 - Undergrnd Strge - Maint Compres Sta Equip</v>
      </c>
      <c r="I122" s="170">
        <f>C122-'UIP Detail '!C120</f>
        <v>0</v>
      </c>
      <c r="J122" s="170">
        <f>D122-'UIP Detail '!D120</f>
        <v>0</v>
      </c>
    </row>
    <row r="123" spans="1:10" ht="15" customHeight="1" x14ac:dyDescent="0.25">
      <c r="A123" s="81" t="s">
        <v>554</v>
      </c>
      <c r="B123" s="82">
        <f>'UIP Detail '!B121</f>
        <v>0</v>
      </c>
      <c r="C123" s="82">
        <f>'UIP Detail '!C121</f>
        <v>0</v>
      </c>
      <c r="D123" s="82">
        <f>'UIP Detail '!D121</f>
        <v>0</v>
      </c>
      <c r="E123" s="82">
        <f t="shared" si="3"/>
        <v>0</v>
      </c>
      <c r="F123" s="31"/>
      <c r="G123" s="31"/>
      <c r="H123" s="81" t="str">
        <f>'UIP Detail '!A121</f>
        <v xml:space="preserve">               (17) 835 - Undergrnd Strge - Maint Meas &amp; Reg Sta E</v>
      </c>
      <c r="I123" s="170">
        <f>C123-'UIP Detail '!C121</f>
        <v>0</v>
      </c>
      <c r="J123" s="170">
        <f>D123-'UIP Detail '!D121</f>
        <v>0</v>
      </c>
    </row>
    <row r="124" spans="1:10" ht="15" customHeight="1" x14ac:dyDescent="0.25">
      <c r="A124" s="81" t="s">
        <v>555</v>
      </c>
      <c r="B124" s="82">
        <f>'UIP Detail '!B122</f>
        <v>0</v>
      </c>
      <c r="C124" s="82">
        <f>'UIP Detail '!C122</f>
        <v>577.87</v>
      </c>
      <c r="D124" s="82">
        <f>'UIP Detail '!D122</f>
        <v>0</v>
      </c>
      <c r="E124" s="82">
        <f t="shared" si="3"/>
        <v>577.87</v>
      </c>
      <c r="F124" s="31"/>
      <c r="G124" s="31"/>
      <c r="H124" s="81" t="str">
        <f>'UIP Detail '!A122</f>
        <v xml:space="preserve">               (17) 836 - Undergrnd Strge - Maint Purification Equip</v>
      </c>
      <c r="I124" s="170">
        <f>C124-'UIP Detail '!C122</f>
        <v>0</v>
      </c>
      <c r="J124" s="170">
        <f>D124-'UIP Detail '!D122</f>
        <v>0</v>
      </c>
    </row>
    <row r="125" spans="1:10" ht="15" customHeight="1" x14ac:dyDescent="0.25">
      <c r="A125" s="81" t="s">
        <v>556</v>
      </c>
      <c r="B125" s="82">
        <f>'UIP Detail '!B123</f>
        <v>0</v>
      </c>
      <c r="C125" s="82">
        <f>'UIP Detail '!C123</f>
        <v>25.07</v>
      </c>
      <c r="D125" s="82">
        <f>'UIP Detail '!D123</f>
        <v>0</v>
      </c>
      <c r="E125" s="82">
        <f t="shared" si="3"/>
        <v>25.07</v>
      </c>
      <c r="F125" s="31"/>
      <c r="G125" s="31"/>
      <c r="H125" s="81" t="str">
        <f>'UIP Detail '!A123</f>
        <v xml:space="preserve">               (17) 837 - Undergrnd Strge-Maint Other Equipment</v>
      </c>
      <c r="I125" s="170">
        <f>C125-'UIP Detail '!C123</f>
        <v>0</v>
      </c>
      <c r="J125" s="170">
        <f>D125-'UIP Detail '!D123</f>
        <v>0</v>
      </c>
    </row>
    <row r="126" spans="1:10" ht="15" customHeight="1" x14ac:dyDescent="0.25">
      <c r="A126" s="81" t="s">
        <v>557</v>
      </c>
      <c r="B126" s="82">
        <f>'UIP Detail '!B124</f>
        <v>0</v>
      </c>
      <c r="C126" s="82">
        <f>'UIP Detail '!C124</f>
        <v>27794.39</v>
      </c>
      <c r="D126" s="82">
        <f>'UIP Detail '!D124</f>
        <v>0</v>
      </c>
      <c r="E126" s="82">
        <f t="shared" si="3"/>
        <v>27794.39</v>
      </c>
      <c r="F126" s="31"/>
      <c r="G126" s="31"/>
      <c r="H126" s="81" t="str">
        <f>'UIP Detail '!A124</f>
        <v xml:space="preserve">               (17) 841 - Operating Labor &amp; Expenses</v>
      </c>
      <c r="I126" s="170">
        <f>C126-'UIP Detail '!C124</f>
        <v>0</v>
      </c>
      <c r="J126" s="170">
        <f>D126-'UIP Detail '!D124</f>
        <v>0</v>
      </c>
    </row>
    <row r="127" spans="1:10" ht="15" customHeight="1" x14ac:dyDescent="0.25">
      <c r="A127" s="81" t="s">
        <v>558</v>
      </c>
      <c r="B127" s="82">
        <f>'UIP Detail '!B125</f>
        <v>0</v>
      </c>
      <c r="C127" s="82">
        <f>'UIP Detail '!C125</f>
        <v>0</v>
      </c>
      <c r="D127" s="82">
        <f>'UIP Detail '!D125</f>
        <v>0</v>
      </c>
      <c r="E127" s="82">
        <f t="shared" si="3"/>
        <v>0</v>
      </c>
      <c r="F127" s="31"/>
      <c r="G127" s="31"/>
      <c r="H127" s="81" t="str">
        <f>'UIP Detail '!A125</f>
        <v xml:space="preserve">               (17) 8432 - Maint Struc &amp; Impro</v>
      </c>
      <c r="I127" s="170">
        <f>C127-'UIP Detail '!C125</f>
        <v>0</v>
      </c>
      <c r="J127" s="170">
        <f>D127-'UIP Detail '!D125</f>
        <v>0</v>
      </c>
    </row>
    <row r="128" spans="1:10" ht="15" customHeight="1" x14ac:dyDescent="0.25">
      <c r="A128" s="81" t="s">
        <v>559</v>
      </c>
      <c r="B128" s="82">
        <f>'UIP Detail '!B126</f>
        <v>0</v>
      </c>
      <c r="C128" s="82">
        <f>'UIP Detail '!C126</f>
        <v>0</v>
      </c>
      <c r="D128" s="82">
        <f>'UIP Detail '!D126</f>
        <v>0</v>
      </c>
      <c r="E128" s="82">
        <f t="shared" si="3"/>
        <v>0</v>
      </c>
      <c r="F128" s="31"/>
      <c r="G128" s="31"/>
      <c r="H128" s="81" t="str">
        <f>'UIP Detail '!A126</f>
        <v xml:space="preserve">               (17) 8433 - Maintenance of Gas Holders</v>
      </c>
      <c r="I128" s="170">
        <f>C128-'UIP Detail '!C126</f>
        <v>0</v>
      </c>
      <c r="J128" s="170">
        <f>D128-'UIP Detail '!D126</f>
        <v>0</v>
      </c>
    </row>
    <row r="129" spans="1:10" ht="15" customHeight="1" x14ac:dyDescent="0.25">
      <c r="A129" s="81" t="s">
        <v>560</v>
      </c>
      <c r="B129" s="82">
        <f>'UIP Detail '!B127</f>
        <v>0</v>
      </c>
      <c r="C129" s="82">
        <f>'UIP Detail '!C127</f>
        <v>0</v>
      </c>
      <c r="D129" s="82">
        <f>'UIP Detail '!D127</f>
        <v>0</v>
      </c>
      <c r="E129" s="82">
        <f t="shared" si="3"/>
        <v>0</v>
      </c>
      <c r="F129" s="31"/>
      <c r="G129" s="31"/>
      <c r="H129" s="81" t="str">
        <f>'UIP Detail '!A127</f>
        <v xml:space="preserve">               (17) 8436 - Maintenance of Vaporizing Equipment</v>
      </c>
      <c r="I129" s="170">
        <f>C129-'UIP Detail '!C127</f>
        <v>0</v>
      </c>
      <c r="J129" s="170">
        <f>D129-'UIP Detail '!D127</f>
        <v>0</v>
      </c>
    </row>
    <row r="130" spans="1:10" ht="15" customHeight="1" x14ac:dyDescent="0.25">
      <c r="A130" s="81" t="s">
        <v>561</v>
      </c>
      <c r="B130" s="82">
        <f>'UIP Detail '!B128</f>
        <v>0</v>
      </c>
      <c r="C130" s="82">
        <f>'UIP Detail '!C128</f>
        <v>0</v>
      </c>
      <c r="D130" s="82">
        <f>'UIP Detail '!D128</f>
        <v>0</v>
      </c>
      <c r="E130" s="82">
        <f t="shared" si="3"/>
        <v>0</v>
      </c>
      <c r="F130" s="31"/>
      <c r="G130" s="31"/>
      <c r="H130" s="81" t="str">
        <f>'UIP Detail '!A128</f>
        <v xml:space="preserve">               (17) 8438 - Maint Measure &amp; Reg</v>
      </c>
      <c r="I130" s="170">
        <f>C130-'UIP Detail '!C128</f>
        <v>0</v>
      </c>
      <c r="J130" s="170">
        <f>D130-'UIP Detail '!D128</f>
        <v>0</v>
      </c>
    </row>
    <row r="131" spans="1:10" ht="15" customHeight="1" x14ac:dyDescent="0.25">
      <c r="A131" s="81" t="s">
        <v>562</v>
      </c>
      <c r="B131" s="84">
        <f>'UIP Detail '!B129</f>
        <v>0</v>
      </c>
      <c r="C131" s="84">
        <f>'UIP Detail '!C129</f>
        <v>0</v>
      </c>
      <c r="D131" s="84">
        <f>'UIP Detail '!D129</f>
        <v>0</v>
      </c>
      <c r="E131" s="84">
        <f t="shared" si="3"/>
        <v>0</v>
      </c>
      <c r="F131" s="31"/>
      <c r="G131" s="31"/>
      <c r="H131" s="79" t="str">
        <f>'UIP Detail '!A130</f>
        <v xml:space="preserve">                (17) 8441 - Gas LNG Oper Sup &amp; Eng</v>
      </c>
      <c r="I131" s="170">
        <f>C131-'UIP Detail '!C129</f>
        <v>0</v>
      </c>
      <c r="J131" s="170">
        <f>D131-'UIP Detail '!D129</f>
        <v>0</v>
      </c>
    </row>
    <row r="132" spans="1:10" ht="12" customHeight="1" x14ac:dyDescent="0.25">
      <c r="A132" s="81" t="s">
        <v>470</v>
      </c>
      <c r="B132" s="85">
        <f>SUM(B67:B131)</f>
        <v>10614939.079999983</v>
      </c>
      <c r="C132" s="85">
        <f>SUM(C67:C131)</f>
        <v>158075.92999999991</v>
      </c>
      <c r="D132" s="85">
        <f>SUM(D67:D131)</f>
        <v>0</v>
      </c>
      <c r="E132" s="85">
        <f>SUM(E67:E131)</f>
        <v>10773015.009999981</v>
      </c>
      <c r="G132" s="31"/>
      <c r="H132" s="81" t="str">
        <f>'UIP Detail '!A131</f>
        <v xml:space="preserve">                    (17) SUBTOTAL</v>
      </c>
      <c r="I132" s="170" t="e">
        <f>C132-'UIP Detail '!#REF!</f>
        <v>#REF!</v>
      </c>
      <c r="J132" s="170" t="e">
        <f>D132-'UIP Detail '!#REF!</f>
        <v>#REF!</v>
      </c>
    </row>
    <row r="133" spans="1:10" ht="15" customHeight="1" x14ac:dyDescent="0.25">
      <c r="A133" s="79" t="s">
        <v>428</v>
      </c>
      <c r="B133" s="80"/>
      <c r="C133" s="80"/>
      <c r="D133" s="80"/>
      <c r="E133" s="80"/>
      <c r="G133" s="31"/>
      <c r="H133" s="81" t="str">
        <f>'UIP Detail '!A132</f>
        <v xml:space="preserve">          18 - TRANSMISSION EXPENSE</v>
      </c>
      <c r="I133" s="170">
        <f>C133-'UIP Detail '!C130</f>
        <v>0</v>
      </c>
      <c r="J133" s="170">
        <f>D133-'UIP Detail '!D130</f>
        <v>0</v>
      </c>
    </row>
    <row r="134" spans="1:10" ht="15" customHeight="1" x14ac:dyDescent="0.25">
      <c r="A134" s="81" t="s">
        <v>563</v>
      </c>
      <c r="B134" s="82">
        <f>'UIP Detail '!B131</f>
        <v>10614939.079999899</v>
      </c>
      <c r="C134" s="82">
        <f>'UIP Detail '!C131</f>
        <v>158075.93</v>
      </c>
      <c r="D134" s="82">
        <f>'UIP Detail '!D131</f>
        <v>0</v>
      </c>
      <c r="E134" s="82">
        <f t="shared" ref="E134:E160" si="4">SUM(B134:D134)</f>
        <v>10773015.009999899</v>
      </c>
      <c r="G134" s="31"/>
      <c r="H134" s="81" t="str">
        <f>'UIP Detail '!A133</f>
        <v xml:space="preserve">               (18) 560 - Transmission Oper Supv &amp; Engineering</v>
      </c>
      <c r="I134" s="170">
        <f>C134-'UIP Detail '!C131</f>
        <v>0</v>
      </c>
      <c r="J134" s="170">
        <f>D134-'UIP Detail '!D131</f>
        <v>0</v>
      </c>
    </row>
    <row r="135" spans="1:10" ht="15" customHeight="1" x14ac:dyDescent="0.25">
      <c r="A135" s="81" t="s">
        <v>564</v>
      </c>
      <c r="B135" s="82">
        <f>'UIP Detail '!B132</f>
        <v>0</v>
      </c>
      <c r="C135" s="82">
        <f>'UIP Detail '!C132</f>
        <v>0</v>
      </c>
      <c r="D135" s="82">
        <f>'UIP Detail '!D132</f>
        <v>0</v>
      </c>
      <c r="E135" s="82">
        <f t="shared" si="4"/>
        <v>0</v>
      </c>
      <c r="G135" s="31"/>
      <c r="H135" s="81" t="str">
        <f>'UIP Detail '!A134</f>
        <v xml:space="preserve">               (18) 561 - Transmission Oper Load Dispatching</v>
      </c>
      <c r="I135" s="170">
        <f>C135-'UIP Detail '!C132</f>
        <v>0</v>
      </c>
      <c r="J135" s="170">
        <f>D135-'UIP Detail '!D132</f>
        <v>0</v>
      </c>
    </row>
    <row r="136" spans="1:10" ht="15" customHeight="1" x14ac:dyDescent="0.25">
      <c r="A136" s="81" t="s">
        <v>565</v>
      </c>
      <c r="B136" s="82">
        <f>'UIP Detail '!B133</f>
        <v>122965.77999999899</v>
      </c>
      <c r="C136" s="82">
        <f>'UIP Detail '!C133</f>
        <v>0</v>
      </c>
      <c r="D136" s="82">
        <f>'UIP Detail '!D133</f>
        <v>0</v>
      </c>
      <c r="E136" s="82">
        <f t="shared" si="4"/>
        <v>122965.77999999899</v>
      </c>
      <c r="G136" s="31"/>
      <c r="H136" s="81" t="str">
        <f>'UIP Detail '!A135</f>
        <v xml:space="preserve">               (18) 5611 - Transmission Oper Load Dispatching</v>
      </c>
      <c r="I136" s="170">
        <f>C136-'UIP Detail '!C133</f>
        <v>0</v>
      </c>
      <c r="J136" s="170">
        <f>D136-'UIP Detail '!D133</f>
        <v>0</v>
      </c>
    </row>
    <row r="137" spans="1:10" ht="15" customHeight="1" x14ac:dyDescent="0.25">
      <c r="A137" s="81" t="s">
        <v>566</v>
      </c>
      <c r="B137" s="82">
        <f>'UIP Detail '!B134</f>
        <v>0</v>
      </c>
      <c r="C137" s="82">
        <f>'UIP Detail '!C134</f>
        <v>0</v>
      </c>
      <c r="D137" s="82">
        <f>'UIP Detail '!D134</f>
        <v>0</v>
      </c>
      <c r="E137" s="82">
        <f t="shared" si="4"/>
        <v>0</v>
      </c>
      <c r="G137" s="31"/>
      <c r="H137" s="81" t="str">
        <f>'UIP Detail '!A136</f>
        <v xml:space="preserve">               (18) 5612 - Load Dispatch - Montr &amp; Oper Trans System</v>
      </c>
      <c r="I137" s="170">
        <f>C137-'UIP Detail '!C134</f>
        <v>0</v>
      </c>
      <c r="J137" s="170">
        <f>D137-'UIP Detail '!D134</f>
        <v>0</v>
      </c>
    </row>
    <row r="138" spans="1:10" ht="15" customHeight="1" x14ac:dyDescent="0.25">
      <c r="A138" s="81" t="s">
        <v>567</v>
      </c>
      <c r="B138" s="82">
        <f>'UIP Detail '!B135</f>
        <v>4120.38</v>
      </c>
      <c r="C138" s="82">
        <f>'UIP Detail '!C135</f>
        <v>0</v>
      </c>
      <c r="D138" s="82">
        <f>'UIP Detail '!D135</f>
        <v>0</v>
      </c>
      <c r="E138" s="82">
        <f t="shared" si="4"/>
        <v>4120.38</v>
      </c>
      <c r="G138" s="31"/>
      <c r="H138" s="81" t="str">
        <f>'UIP Detail '!A137</f>
        <v xml:space="preserve">               (18) 5613 - Load Dispatch - Service and Scheduling</v>
      </c>
      <c r="I138" s="170">
        <f>C138-'UIP Detail '!C135</f>
        <v>0</v>
      </c>
      <c r="J138" s="170">
        <f>D138-'UIP Detail '!D135</f>
        <v>0</v>
      </c>
    </row>
    <row r="139" spans="1:10" ht="15" customHeight="1" x14ac:dyDescent="0.25">
      <c r="A139" s="81" t="s">
        <v>568</v>
      </c>
      <c r="B139" s="82">
        <f>'UIP Detail '!B136</f>
        <v>239035.19999999899</v>
      </c>
      <c r="C139" s="82">
        <f>'UIP Detail '!C136</f>
        <v>0</v>
      </c>
      <c r="D139" s="82">
        <f>'UIP Detail '!D136</f>
        <v>0</v>
      </c>
      <c r="E139" s="82">
        <f t="shared" si="4"/>
        <v>239035.19999999899</v>
      </c>
      <c r="G139" s="31"/>
      <c r="H139" s="81" t="str">
        <f>'UIP Detail '!A138</f>
        <v xml:space="preserve">               (18) 5615 - Reliability Planning &amp; Standards</v>
      </c>
      <c r="I139" s="170">
        <f>C139-'UIP Detail '!C136</f>
        <v>0</v>
      </c>
      <c r="J139" s="170">
        <f>D139-'UIP Detail '!D136</f>
        <v>0</v>
      </c>
    </row>
    <row r="140" spans="1:10" ht="15" customHeight="1" x14ac:dyDescent="0.25">
      <c r="A140" s="81" t="s">
        <v>569</v>
      </c>
      <c r="B140" s="82">
        <f>'UIP Detail '!B137</f>
        <v>99908.55</v>
      </c>
      <c r="C140" s="82">
        <f>'UIP Detail '!C137</f>
        <v>0</v>
      </c>
      <c r="D140" s="82">
        <f>'UIP Detail '!D137</f>
        <v>0</v>
      </c>
      <c r="E140" s="82">
        <f t="shared" si="4"/>
        <v>99908.55</v>
      </c>
      <c r="G140" s="31"/>
      <c r="H140" s="81" t="str">
        <f>'UIP Detail '!A139</f>
        <v xml:space="preserve">               (18) 5616 - Transmission Svc Studies</v>
      </c>
      <c r="I140" s="170">
        <f>C140-'UIP Detail '!C137</f>
        <v>0</v>
      </c>
      <c r="J140" s="170">
        <f>D140-'UIP Detail '!D137</f>
        <v>0</v>
      </c>
    </row>
    <row r="141" spans="1:10" ht="15" customHeight="1" x14ac:dyDescent="0.25">
      <c r="A141" s="81" t="s">
        <v>269</v>
      </c>
      <c r="B141" s="82">
        <f>'UIP Detail '!B138</f>
        <v>21424.289999999899</v>
      </c>
      <c r="C141" s="82">
        <f>'UIP Detail '!C138</f>
        <v>0</v>
      </c>
      <c r="D141" s="82">
        <f>'UIP Detail '!D138</f>
        <v>0</v>
      </c>
      <c r="E141" s="82">
        <f t="shared" si="4"/>
        <v>21424.289999999899</v>
      </c>
      <c r="G141" s="31"/>
      <c r="H141" s="81" t="str">
        <f>'UIP Detail '!A140</f>
        <v xml:space="preserve">               (18) 5617 Gen Intercnct Studies</v>
      </c>
      <c r="I141" s="170">
        <f>C141-'UIP Detail '!C138</f>
        <v>0</v>
      </c>
      <c r="J141" s="170">
        <f>D141-'UIP Detail '!D138</f>
        <v>0</v>
      </c>
    </row>
    <row r="142" spans="1:10" ht="15" customHeight="1" x14ac:dyDescent="0.25">
      <c r="A142" s="81" t="s">
        <v>570</v>
      </c>
      <c r="B142" s="82">
        <f>'UIP Detail '!B139</f>
        <v>2772.56</v>
      </c>
      <c r="C142" s="82">
        <f>'UIP Detail '!C139</f>
        <v>0</v>
      </c>
      <c r="D142" s="82">
        <f>'UIP Detail '!D139</f>
        <v>0</v>
      </c>
      <c r="E142" s="82">
        <f t="shared" si="4"/>
        <v>2772.56</v>
      </c>
      <c r="G142" s="31"/>
      <c r="H142" s="81" t="str">
        <f>'UIP Detail '!A141</f>
        <v xml:space="preserve">               (18) 5618 - Reliability Planning</v>
      </c>
      <c r="I142" s="170">
        <f>C142-'UIP Detail '!C139</f>
        <v>0</v>
      </c>
      <c r="J142" s="170">
        <f>D142-'UIP Detail '!D139</f>
        <v>0</v>
      </c>
    </row>
    <row r="143" spans="1:10" ht="15" customHeight="1" x14ac:dyDescent="0.25">
      <c r="A143" s="81" t="s">
        <v>571</v>
      </c>
      <c r="B143" s="82">
        <f>'UIP Detail '!B140</f>
        <v>5293.0499999999902</v>
      </c>
      <c r="C143" s="82">
        <f>'UIP Detail '!C140</f>
        <v>0</v>
      </c>
      <c r="D143" s="82">
        <f>'UIP Detail '!D140</f>
        <v>0</v>
      </c>
      <c r="E143" s="82">
        <f t="shared" si="4"/>
        <v>5293.0499999999902</v>
      </c>
      <c r="G143" s="31"/>
      <c r="H143" s="81" t="str">
        <f>'UIP Detail '!A142</f>
        <v xml:space="preserve">               (18) 562 - Transmission Oper Station Expense</v>
      </c>
      <c r="I143" s="170">
        <f>C143-'UIP Detail '!C140</f>
        <v>0</v>
      </c>
      <c r="J143" s="170">
        <f>D143-'UIP Detail '!D140</f>
        <v>0</v>
      </c>
    </row>
    <row r="144" spans="1:10" ht="15" customHeight="1" x14ac:dyDescent="0.25">
      <c r="A144" s="81" t="s">
        <v>572</v>
      </c>
      <c r="B144" s="82">
        <f>'UIP Detail '!B141</f>
        <v>0</v>
      </c>
      <c r="C144" s="82">
        <f>'UIP Detail '!C141</f>
        <v>0</v>
      </c>
      <c r="D144" s="82">
        <f>'UIP Detail '!D141</f>
        <v>0</v>
      </c>
      <c r="E144" s="82">
        <f t="shared" si="4"/>
        <v>0</v>
      </c>
      <c r="G144" s="31"/>
      <c r="H144" s="81" t="str">
        <f>'UIP Detail '!A143</f>
        <v xml:space="preserve">               (18) 563 - Transmission Oper Overhead Line Exp</v>
      </c>
      <c r="I144" s="170">
        <f>C144-'UIP Detail '!C141</f>
        <v>0</v>
      </c>
      <c r="J144" s="170">
        <f>D144-'UIP Detail '!D141</f>
        <v>0</v>
      </c>
    </row>
    <row r="145" spans="1:10" ht="15" customHeight="1" x14ac:dyDescent="0.25">
      <c r="A145" s="81" t="s">
        <v>573</v>
      </c>
      <c r="B145" s="82">
        <f>'UIP Detail '!B142</f>
        <v>99201.5</v>
      </c>
      <c r="C145" s="82">
        <f>'UIP Detail '!C142</f>
        <v>0</v>
      </c>
      <c r="D145" s="82">
        <f>'UIP Detail '!D142</f>
        <v>0</v>
      </c>
      <c r="E145" s="82">
        <f t="shared" si="4"/>
        <v>99201.5</v>
      </c>
      <c r="G145" s="31"/>
      <c r="H145" s="81" t="str">
        <f>'UIP Detail '!A144</f>
        <v xml:space="preserve">               (18) 566 - Transmission Oper Misc</v>
      </c>
      <c r="I145" s="170">
        <f>C145-'UIP Detail '!C142</f>
        <v>0</v>
      </c>
      <c r="J145" s="170">
        <f>D145-'UIP Detail '!D142</f>
        <v>0</v>
      </c>
    </row>
    <row r="146" spans="1:10" ht="15" customHeight="1" x14ac:dyDescent="0.25">
      <c r="A146" s="81" t="s">
        <v>574</v>
      </c>
      <c r="B146" s="82">
        <f>'UIP Detail '!B143</f>
        <v>112600.38</v>
      </c>
      <c r="C146" s="82">
        <f>'UIP Detail '!C143</f>
        <v>0</v>
      </c>
      <c r="D146" s="82">
        <f>'UIP Detail '!D143</f>
        <v>0</v>
      </c>
      <c r="E146" s="82">
        <f t="shared" si="4"/>
        <v>112600.38</v>
      </c>
      <c r="G146" s="31"/>
      <c r="H146" s="81" t="str">
        <f>'UIP Detail '!A145</f>
        <v xml:space="preserve">               (18) 567 - Transmission Oper Rents</v>
      </c>
      <c r="I146" s="170">
        <f>C146-'UIP Detail '!C143</f>
        <v>0</v>
      </c>
      <c r="J146" s="170">
        <f>D146-'UIP Detail '!D143</f>
        <v>0</v>
      </c>
    </row>
    <row r="147" spans="1:10" ht="15" customHeight="1" x14ac:dyDescent="0.25">
      <c r="A147" s="81" t="s">
        <v>575</v>
      </c>
      <c r="B147" s="82">
        <f>'UIP Detail '!B144</f>
        <v>99964.83</v>
      </c>
      <c r="C147" s="82">
        <f>'UIP Detail '!C144</f>
        <v>0</v>
      </c>
      <c r="D147" s="82">
        <f>'UIP Detail '!D144</f>
        <v>0</v>
      </c>
      <c r="E147" s="82">
        <f t="shared" si="4"/>
        <v>99964.83</v>
      </c>
      <c r="G147" s="31"/>
      <c r="H147" s="81" t="str">
        <f>'UIP Detail '!A146</f>
        <v xml:space="preserve">               (18) 568 - Transmission Maint Supv &amp; Eng</v>
      </c>
      <c r="I147" s="170">
        <f>C147-'UIP Detail '!C144</f>
        <v>0</v>
      </c>
      <c r="J147" s="170">
        <f>D147-'UIP Detail '!D144</f>
        <v>0</v>
      </c>
    </row>
    <row r="148" spans="1:10" ht="15" customHeight="1" x14ac:dyDescent="0.25">
      <c r="A148" s="81" t="s">
        <v>576</v>
      </c>
      <c r="B148" s="82">
        <f>'UIP Detail '!B145</f>
        <v>813.6</v>
      </c>
      <c r="C148" s="82">
        <f>'UIP Detail '!C145</f>
        <v>0</v>
      </c>
      <c r="D148" s="82">
        <f>'UIP Detail '!D145</f>
        <v>0</v>
      </c>
      <c r="E148" s="82">
        <f t="shared" si="4"/>
        <v>813.6</v>
      </c>
      <c r="G148" s="31"/>
      <c r="H148" s="81" t="str">
        <f>'UIP Detail '!A147</f>
        <v xml:space="preserve">               (18) 569 - Transmission Maint Structures</v>
      </c>
      <c r="I148" s="170">
        <f>C148-'UIP Detail '!C145</f>
        <v>0</v>
      </c>
      <c r="J148" s="170">
        <f>D148-'UIP Detail '!D145</f>
        <v>0</v>
      </c>
    </row>
    <row r="149" spans="1:10" ht="15" customHeight="1" x14ac:dyDescent="0.25">
      <c r="A149" s="81" t="s">
        <v>577</v>
      </c>
      <c r="B149" s="82">
        <f>'UIP Detail '!B146</f>
        <v>6923.13</v>
      </c>
      <c r="C149" s="82">
        <f>'UIP Detail '!C146</f>
        <v>0</v>
      </c>
      <c r="D149" s="82">
        <f>'UIP Detail '!D146</f>
        <v>0</v>
      </c>
      <c r="E149" s="82">
        <f t="shared" si="4"/>
        <v>6923.13</v>
      </c>
      <c r="G149" s="31"/>
      <c r="H149" s="81" t="str">
        <f>'UIP Detail '!A148</f>
        <v xml:space="preserve">               (18) 5691 - Transmission Computer Hardware Maint</v>
      </c>
      <c r="I149" s="170">
        <f>C149-'UIP Detail '!C146</f>
        <v>0</v>
      </c>
      <c r="J149" s="170">
        <f>D149-'UIP Detail '!D146</f>
        <v>0</v>
      </c>
    </row>
    <row r="150" spans="1:10" ht="15" customHeight="1" x14ac:dyDescent="0.25">
      <c r="A150" s="81" t="s">
        <v>578</v>
      </c>
      <c r="B150" s="82">
        <f>'UIP Detail '!B147</f>
        <v>58.74</v>
      </c>
      <c r="C150" s="82">
        <f>'UIP Detail '!C147</f>
        <v>0</v>
      </c>
      <c r="D150" s="82">
        <f>'UIP Detail '!D147</f>
        <v>0</v>
      </c>
      <c r="E150" s="82">
        <f t="shared" si="4"/>
        <v>58.74</v>
      </c>
      <c r="G150" s="31"/>
      <c r="H150" s="81" t="str">
        <f>'UIP Detail '!A149</f>
        <v xml:space="preserve">               (18) 5692 - Maintenance of Computer Software</v>
      </c>
      <c r="I150" s="170">
        <f>C150-'UIP Detail '!C147</f>
        <v>0</v>
      </c>
      <c r="J150" s="170">
        <f>D150-'UIP Detail '!D147</f>
        <v>0</v>
      </c>
    </row>
    <row r="151" spans="1:10" ht="15" customHeight="1" x14ac:dyDescent="0.25">
      <c r="A151" s="81" t="s">
        <v>579</v>
      </c>
      <c r="B151" s="82">
        <f>'UIP Detail '!B148</f>
        <v>0</v>
      </c>
      <c r="C151" s="82">
        <f>'UIP Detail '!C148</f>
        <v>0</v>
      </c>
      <c r="D151" s="82">
        <f>'UIP Detail '!D148</f>
        <v>0</v>
      </c>
      <c r="E151" s="82">
        <f t="shared" si="4"/>
        <v>0</v>
      </c>
      <c r="G151" s="31"/>
      <c r="H151" s="81" t="str">
        <f>'UIP Detail '!A150</f>
        <v xml:space="preserve">               (18) 570 - Transmission Maint Station Equipment</v>
      </c>
      <c r="I151" s="170">
        <f>C151-'UIP Detail '!C148</f>
        <v>0</v>
      </c>
      <c r="J151" s="170">
        <f>D151-'UIP Detail '!D148</f>
        <v>0</v>
      </c>
    </row>
    <row r="152" spans="1:10" ht="15" customHeight="1" x14ac:dyDescent="0.25">
      <c r="A152" s="81" t="s">
        <v>580</v>
      </c>
      <c r="B152" s="82">
        <f>'UIP Detail '!B149</f>
        <v>66009.279999999999</v>
      </c>
      <c r="C152" s="82">
        <f>'UIP Detail '!C149</f>
        <v>0</v>
      </c>
      <c r="D152" s="82">
        <f>'UIP Detail '!D149</f>
        <v>0</v>
      </c>
      <c r="E152" s="82">
        <f t="shared" si="4"/>
        <v>66009.279999999999</v>
      </c>
      <c r="G152" s="31"/>
      <c r="H152" s="81" t="str">
        <f>'UIP Detail '!A151</f>
        <v xml:space="preserve">               (18) 571 - Transmission Maint Overhead Lines</v>
      </c>
      <c r="I152" s="170">
        <f>C152-'UIP Detail '!C149</f>
        <v>0</v>
      </c>
      <c r="J152" s="170">
        <f>D152-'UIP Detail '!D149</f>
        <v>0</v>
      </c>
    </row>
    <row r="153" spans="1:10" ht="15" customHeight="1" x14ac:dyDescent="0.25">
      <c r="A153" s="81" t="s">
        <v>581</v>
      </c>
      <c r="B153" s="82">
        <f>'UIP Detail '!B150</f>
        <v>365564.27999999898</v>
      </c>
      <c r="C153" s="82">
        <f>'UIP Detail '!C150</f>
        <v>0</v>
      </c>
      <c r="D153" s="82">
        <f>'UIP Detail '!D150</f>
        <v>0</v>
      </c>
      <c r="E153" s="82">
        <f t="shared" si="4"/>
        <v>365564.27999999898</v>
      </c>
      <c r="G153" s="31"/>
      <c r="H153" s="81" t="str">
        <f>'UIP Detail '!A152</f>
        <v xml:space="preserve">               (18) 572 - Transmission Maint Underground Lines</v>
      </c>
      <c r="I153" s="170">
        <f>C153-'UIP Detail '!C150</f>
        <v>0</v>
      </c>
      <c r="J153" s="170">
        <f>D153-'UIP Detail '!D150</f>
        <v>0</v>
      </c>
    </row>
    <row r="154" spans="1:10" ht="15" customHeight="1" x14ac:dyDescent="0.25">
      <c r="A154" s="81" t="s">
        <v>582</v>
      </c>
      <c r="B154" s="82">
        <f>'UIP Detail '!B151</f>
        <v>471565.52999999898</v>
      </c>
      <c r="C154" s="82">
        <f>'UIP Detail '!C151</f>
        <v>0</v>
      </c>
      <c r="D154" s="82">
        <f>'UIP Detail '!D151</f>
        <v>0</v>
      </c>
      <c r="E154" s="82">
        <f t="shared" si="4"/>
        <v>471565.52999999898</v>
      </c>
      <c r="G154" s="31"/>
      <c r="H154" s="81" t="str">
        <f>'UIP Detail '!A153</f>
        <v xml:space="preserve">               (18) 850 - Transmission Oper Supv &amp; Engineering</v>
      </c>
      <c r="I154" s="170">
        <f>C154-'UIP Detail '!C151</f>
        <v>0</v>
      </c>
      <c r="J154" s="170">
        <f>D154-'UIP Detail '!D151</f>
        <v>0</v>
      </c>
    </row>
    <row r="155" spans="1:10" ht="15" customHeight="1" x14ac:dyDescent="0.25">
      <c r="A155" s="81" t="s">
        <v>583</v>
      </c>
      <c r="B155" s="82">
        <f>'UIP Detail '!B152</f>
        <v>43792.24</v>
      </c>
      <c r="C155" s="82">
        <f>'UIP Detail '!C152</f>
        <v>0</v>
      </c>
      <c r="D155" s="82">
        <f>'UIP Detail '!D152</f>
        <v>0</v>
      </c>
      <c r="E155" s="82">
        <f t="shared" si="4"/>
        <v>43792.24</v>
      </c>
      <c r="G155" s="31"/>
      <c r="H155" s="81" t="str">
        <f>'UIP Detail '!A154</f>
        <v xml:space="preserve">               (18) 856 - Transmission Oper Mains Expenses</v>
      </c>
      <c r="I155" s="170">
        <f>C155-'UIP Detail '!C152</f>
        <v>0</v>
      </c>
      <c r="J155" s="170">
        <f>D155-'UIP Detail '!D152</f>
        <v>0</v>
      </c>
    </row>
    <row r="156" spans="1:10" ht="15" customHeight="1" x14ac:dyDescent="0.25">
      <c r="A156" s="81" t="s">
        <v>584</v>
      </c>
      <c r="B156" s="82">
        <f>'UIP Detail '!B153</f>
        <v>0</v>
      </c>
      <c r="C156" s="82">
        <f>'UIP Detail '!C153</f>
        <v>0</v>
      </c>
      <c r="D156" s="82">
        <f>'UIP Detail '!D153</f>
        <v>0</v>
      </c>
      <c r="E156" s="82">
        <f t="shared" si="4"/>
        <v>0</v>
      </c>
      <c r="G156" s="31"/>
      <c r="H156" s="81" t="str">
        <f>'UIP Detail '!A155</f>
        <v xml:space="preserve">               (18) 857 - Transmission Oper Meas &amp; Reg Sta Exp</v>
      </c>
      <c r="I156" s="170">
        <f>C156-'UIP Detail '!C153</f>
        <v>0</v>
      </c>
      <c r="J156" s="170">
        <f>D156-'UIP Detail '!D153</f>
        <v>0</v>
      </c>
    </row>
    <row r="157" spans="1:10" ht="15" customHeight="1" x14ac:dyDescent="0.25">
      <c r="A157" s="81" t="s">
        <v>585</v>
      </c>
      <c r="B157" s="82">
        <f>'UIP Detail '!B154</f>
        <v>0</v>
      </c>
      <c r="C157" s="82">
        <f>'UIP Detail '!C154</f>
        <v>0</v>
      </c>
      <c r="D157" s="82">
        <f>'UIP Detail '!D154</f>
        <v>0</v>
      </c>
      <c r="E157" s="82">
        <f t="shared" si="4"/>
        <v>0</v>
      </c>
      <c r="G157" s="31"/>
      <c r="H157" s="81" t="str">
        <f>'UIP Detail '!A156</f>
        <v xml:space="preserve">               (18) 862 - Transmission Maint Struct &amp; Improvements</v>
      </c>
      <c r="I157" s="170">
        <f>C157-'UIP Detail '!C154</f>
        <v>0</v>
      </c>
      <c r="J157" s="170">
        <f>D157-'UIP Detail '!D154</f>
        <v>0</v>
      </c>
    </row>
    <row r="158" spans="1:10" ht="15" customHeight="1" x14ac:dyDescent="0.25">
      <c r="A158" s="81" t="s">
        <v>586</v>
      </c>
      <c r="B158" s="82">
        <f>'UIP Detail '!B155</f>
        <v>0</v>
      </c>
      <c r="C158" s="82">
        <f>'UIP Detail '!C155</f>
        <v>0</v>
      </c>
      <c r="D158" s="82">
        <f>'UIP Detail '!D155</f>
        <v>0</v>
      </c>
      <c r="E158" s="82">
        <f t="shared" si="4"/>
        <v>0</v>
      </c>
      <c r="G158" s="31"/>
      <c r="H158" s="81" t="str">
        <f>'UIP Detail '!A157</f>
        <v xml:space="preserve">               (18) 863 - Transmission Maint Supv &amp; Eng</v>
      </c>
      <c r="I158" s="170">
        <f>C158-'UIP Detail '!C155</f>
        <v>0</v>
      </c>
      <c r="J158" s="170">
        <f>D158-'UIP Detail '!D155</f>
        <v>0</v>
      </c>
    </row>
    <row r="159" spans="1:10" ht="15" customHeight="1" x14ac:dyDescent="0.25">
      <c r="A159" s="81" t="s">
        <v>77</v>
      </c>
      <c r="B159" s="82">
        <f>'UIP Detail '!B156</f>
        <v>0</v>
      </c>
      <c r="C159" s="82">
        <f>'UIP Detail '!C156</f>
        <v>0</v>
      </c>
      <c r="D159" s="82">
        <f>'UIP Detail '!D156</f>
        <v>0</v>
      </c>
      <c r="E159" s="82">
        <f t="shared" si="4"/>
        <v>0</v>
      </c>
      <c r="G159" s="31"/>
      <c r="H159" s="79" t="str">
        <f>'UIP Detail '!A158</f>
        <v xml:space="preserve">               (18) 865 - Transm Maint of measur &amp; regul station equip</v>
      </c>
      <c r="I159" s="170">
        <f>C159-'UIP Detail '!C156</f>
        <v>0</v>
      </c>
      <c r="J159" s="170">
        <f>D159-'UIP Detail '!D156</f>
        <v>0</v>
      </c>
    </row>
    <row r="160" spans="1:10" ht="14.25" customHeight="1" x14ac:dyDescent="0.25">
      <c r="A160" s="81" t="s">
        <v>587</v>
      </c>
      <c r="B160" s="84">
        <f>'UIP Detail '!B157</f>
        <v>0</v>
      </c>
      <c r="C160" s="84">
        <f>'UIP Detail '!C157</f>
        <v>0</v>
      </c>
      <c r="D160" s="84">
        <f>'UIP Detail '!D157</f>
        <v>0</v>
      </c>
      <c r="E160" s="84">
        <f t="shared" si="4"/>
        <v>0</v>
      </c>
      <c r="G160" s="31"/>
      <c r="H160" s="81" t="str">
        <f>'UIP Detail '!A159</f>
        <v xml:space="preserve">               (18) 867 - Transmission Maint Other Equipment</v>
      </c>
      <c r="I160" s="170">
        <f>C160-'UIP Detail '!C157</f>
        <v>0</v>
      </c>
      <c r="J160" s="170">
        <f>D160-'UIP Detail '!D157</f>
        <v>0</v>
      </c>
    </row>
    <row r="161" spans="1:10" ht="15" customHeight="1" x14ac:dyDescent="0.25">
      <c r="A161" s="81" t="s">
        <v>470</v>
      </c>
      <c r="B161" s="85">
        <f>SUM(B134:B160)</f>
        <v>12376952.3999999</v>
      </c>
      <c r="C161" s="85">
        <f>SUM(C134:C160)</f>
        <v>158075.93</v>
      </c>
      <c r="D161" s="85">
        <f>SUM(D134:D160)</f>
        <v>0</v>
      </c>
      <c r="E161" s="85">
        <f>SUM(E134:E160)</f>
        <v>12535028.329999899</v>
      </c>
      <c r="G161" s="31"/>
      <c r="H161" s="81" t="str">
        <f>'UIP Detail '!A160</f>
        <v xml:space="preserve">                    (18) SUBTOTAL</v>
      </c>
      <c r="I161" s="170">
        <f>C161-'UIP Detail '!C158</f>
        <v>158075.93</v>
      </c>
      <c r="J161" s="170">
        <f>D161-'UIP Detail '!D158</f>
        <v>0</v>
      </c>
    </row>
    <row r="162" spans="1:10" ht="15" customHeight="1" x14ac:dyDescent="0.25">
      <c r="A162" s="79" t="s">
        <v>429</v>
      </c>
      <c r="B162" s="80"/>
      <c r="C162" s="80"/>
      <c r="D162" s="80"/>
      <c r="E162" s="80"/>
      <c r="G162" s="31"/>
      <c r="H162" s="81" t="str">
        <f>'UIP Detail '!A161</f>
        <v xml:space="preserve">          19 - DISTRIBUTION EXPENSE</v>
      </c>
      <c r="I162" s="170">
        <f>C162-'UIP Detail '!C159</f>
        <v>0</v>
      </c>
      <c r="J162" s="170">
        <f>D162-'UIP Detail '!D159</f>
        <v>0</v>
      </c>
    </row>
    <row r="163" spans="1:10" ht="15" customHeight="1" x14ac:dyDescent="0.25">
      <c r="A163" s="81" t="s">
        <v>588</v>
      </c>
      <c r="B163" s="82">
        <f>'UIP Detail '!B159</f>
        <v>0</v>
      </c>
      <c r="C163" s="82">
        <f>'UIP Detail '!C159</f>
        <v>0</v>
      </c>
      <c r="D163" s="82">
        <f>'UIP Detail '!D159</f>
        <v>0</v>
      </c>
      <c r="E163" s="82">
        <f t="shared" ref="E163:E195" si="5">SUM(B163:D163)</f>
        <v>0</v>
      </c>
      <c r="G163" s="31"/>
      <c r="H163" s="81" t="str">
        <f>'UIP Detail '!A162</f>
        <v xml:space="preserve">               (19) 580 - Distribution Oper Supv &amp; Engineering</v>
      </c>
      <c r="I163" s="170">
        <f>C163-'UIP Detail '!C160</f>
        <v>0</v>
      </c>
      <c r="J163" s="170">
        <f>D163-'UIP Detail '!D160</f>
        <v>0</v>
      </c>
    </row>
    <row r="164" spans="1:10" ht="15" customHeight="1" x14ac:dyDescent="0.25">
      <c r="A164" s="81" t="s">
        <v>589</v>
      </c>
      <c r="B164" s="82">
        <f>'UIP Detail '!B160</f>
        <v>1762013.32</v>
      </c>
      <c r="C164" s="82">
        <f>'UIP Detail '!C160</f>
        <v>0</v>
      </c>
      <c r="D164" s="82">
        <f>'UIP Detail '!D160</f>
        <v>0</v>
      </c>
      <c r="E164" s="82">
        <f t="shared" si="5"/>
        <v>1762013.32</v>
      </c>
      <c r="G164" s="31"/>
      <c r="H164" s="81" t="str">
        <f>'UIP Detail '!A163</f>
        <v xml:space="preserve">               (19) 581 - Distribution Oper Load Dispatching</v>
      </c>
      <c r="I164" s="170">
        <f>C164-'UIP Detail '!C161</f>
        <v>0</v>
      </c>
      <c r="J164" s="170">
        <f>D164-'UIP Detail '!D161</f>
        <v>0</v>
      </c>
    </row>
    <row r="165" spans="1:10" ht="15" customHeight="1" x14ac:dyDescent="0.25">
      <c r="A165" s="81" t="s">
        <v>590</v>
      </c>
      <c r="B165" s="82">
        <f>'UIP Detail '!B161</f>
        <v>0</v>
      </c>
      <c r="C165" s="82">
        <f>'UIP Detail '!C161</f>
        <v>0</v>
      </c>
      <c r="D165" s="82">
        <f>'UIP Detail '!D161</f>
        <v>0</v>
      </c>
      <c r="E165" s="82">
        <f t="shared" si="5"/>
        <v>0</v>
      </c>
      <c r="G165" s="31"/>
      <c r="H165" s="81" t="str">
        <f>'UIP Detail '!A164</f>
        <v xml:space="preserve">               (19) 582 - Distribution Oper Station Expenses</v>
      </c>
      <c r="I165" s="170">
        <f>C165-'UIP Detail '!C162</f>
        <v>0</v>
      </c>
      <c r="J165" s="170">
        <f>D165-'UIP Detail '!D162</f>
        <v>0</v>
      </c>
    </row>
    <row r="166" spans="1:10" ht="15" customHeight="1" x14ac:dyDescent="0.25">
      <c r="A166" s="81" t="s">
        <v>591</v>
      </c>
      <c r="B166" s="82">
        <f>'UIP Detail '!B162</f>
        <v>-73294.469999999899</v>
      </c>
      <c r="C166" s="82">
        <f>'UIP Detail '!C162</f>
        <v>0</v>
      </c>
      <c r="D166" s="82">
        <f>'UIP Detail '!D162</f>
        <v>0</v>
      </c>
      <c r="E166" s="82">
        <f t="shared" si="5"/>
        <v>-73294.469999999899</v>
      </c>
      <c r="G166" s="31"/>
      <c r="H166" s="81" t="str">
        <f>'UIP Detail '!A165</f>
        <v xml:space="preserve">               (19) 583 - Distribution Oper Overhead Line Exp</v>
      </c>
      <c r="I166" s="170">
        <f>C166-'UIP Detail '!C163</f>
        <v>0</v>
      </c>
      <c r="J166" s="170">
        <f>D166-'UIP Detail '!D163</f>
        <v>0</v>
      </c>
    </row>
    <row r="167" spans="1:10" ht="15" customHeight="1" x14ac:dyDescent="0.25">
      <c r="A167" s="81" t="s">
        <v>592</v>
      </c>
      <c r="B167" s="82">
        <f>'UIP Detail '!B163</f>
        <v>240835.94</v>
      </c>
      <c r="C167" s="82">
        <f>'UIP Detail '!C163</f>
        <v>0</v>
      </c>
      <c r="D167" s="82">
        <f>'UIP Detail '!D163</f>
        <v>0</v>
      </c>
      <c r="E167" s="82">
        <f t="shared" si="5"/>
        <v>240835.94</v>
      </c>
      <c r="G167" s="31"/>
      <c r="H167" s="81" t="str">
        <f>'UIP Detail '!A166</f>
        <v xml:space="preserve">               (19) 584 - Distribution Oper Underground Line Exp</v>
      </c>
      <c r="I167" s="170">
        <f>C167-'UIP Detail '!C164</f>
        <v>0</v>
      </c>
      <c r="J167" s="170">
        <f>D167-'UIP Detail '!D164</f>
        <v>0</v>
      </c>
    </row>
    <row r="168" spans="1:10" ht="15" customHeight="1" x14ac:dyDescent="0.25">
      <c r="A168" s="81" t="s">
        <v>593</v>
      </c>
      <c r="B168" s="82">
        <f>'UIP Detail '!B164</f>
        <v>134498.74</v>
      </c>
      <c r="C168" s="82">
        <f>'UIP Detail '!C164</f>
        <v>0</v>
      </c>
      <c r="D168" s="82">
        <f>'UIP Detail '!D164</f>
        <v>0</v>
      </c>
      <c r="E168" s="82">
        <f t="shared" si="5"/>
        <v>134498.74</v>
      </c>
      <c r="G168" s="31"/>
      <c r="H168" s="81" t="str">
        <f>'UIP Detail '!A167</f>
        <v xml:space="preserve">               (19) 585 - Distribution Oper St Lighting &amp; Signal</v>
      </c>
      <c r="I168" s="170">
        <f>C168-'UIP Detail '!C165</f>
        <v>0</v>
      </c>
      <c r="J168" s="170">
        <f>D168-'UIP Detail '!D165</f>
        <v>0</v>
      </c>
    </row>
    <row r="169" spans="1:10" ht="15" customHeight="1" x14ac:dyDescent="0.25">
      <c r="A169" s="81" t="s">
        <v>594</v>
      </c>
      <c r="B169" s="82">
        <f>'UIP Detail '!B165</f>
        <v>516188.65</v>
      </c>
      <c r="C169" s="82">
        <f>'UIP Detail '!C165</f>
        <v>0</v>
      </c>
      <c r="D169" s="82">
        <f>'UIP Detail '!D165</f>
        <v>0</v>
      </c>
      <c r="E169" s="82">
        <f t="shared" si="5"/>
        <v>516188.65</v>
      </c>
      <c r="G169" s="31"/>
      <c r="H169" s="81" t="str">
        <f>'UIP Detail '!A168</f>
        <v xml:space="preserve">               (19) 586 - Distribution Oper Meter Expense</v>
      </c>
      <c r="I169" s="170">
        <f>C169-'UIP Detail '!C166</f>
        <v>0</v>
      </c>
      <c r="J169" s="170">
        <f>D169-'UIP Detail '!D166</f>
        <v>0</v>
      </c>
    </row>
    <row r="170" spans="1:10" ht="15" customHeight="1" x14ac:dyDescent="0.25">
      <c r="A170" s="81" t="s">
        <v>595</v>
      </c>
      <c r="B170" s="82">
        <f>'UIP Detail '!B166</f>
        <v>248510.75999999899</v>
      </c>
      <c r="C170" s="82">
        <f>'UIP Detail '!C166</f>
        <v>0</v>
      </c>
      <c r="D170" s="82">
        <f>'UIP Detail '!D166</f>
        <v>0</v>
      </c>
      <c r="E170" s="82">
        <f t="shared" si="5"/>
        <v>248510.75999999899</v>
      </c>
      <c r="G170" s="31"/>
      <c r="H170" s="81" t="str">
        <f>'UIP Detail '!A169</f>
        <v xml:space="preserve">               (19) 587 - Distribution Oper Cust Installation</v>
      </c>
      <c r="I170" s="170">
        <f>C170-'UIP Detail '!C167</f>
        <v>0</v>
      </c>
      <c r="J170" s="170">
        <f>D170-'UIP Detail '!D167</f>
        <v>0</v>
      </c>
    </row>
    <row r="171" spans="1:10" ht="15" customHeight="1" x14ac:dyDescent="0.25">
      <c r="A171" s="81" t="s">
        <v>596</v>
      </c>
      <c r="B171" s="82">
        <f>'UIP Detail '!B167</f>
        <v>78152.289999999994</v>
      </c>
      <c r="C171" s="82">
        <f>'UIP Detail '!C167</f>
        <v>0</v>
      </c>
      <c r="D171" s="82">
        <f>'UIP Detail '!D167</f>
        <v>0</v>
      </c>
      <c r="E171" s="82">
        <f t="shared" si="5"/>
        <v>78152.289999999994</v>
      </c>
      <c r="G171" s="31"/>
      <c r="H171" s="81" t="str">
        <f>'UIP Detail '!A170</f>
        <v xml:space="preserve">               (19) 588 - Distribution Oper Misc Dist Exp</v>
      </c>
      <c r="I171" s="170">
        <f>C171-'UIP Detail '!C168</f>
        <v>0</v>
      </c>
      <c r="J171" s="170">
        <f>D171-'UIP Detail '!D168</f>
        <v>0</v>
      </c>
    </row>
    <row r="172" spans="1:10" ht="15" customHeight="1" x14ac:dyDescent="0.25">
      <c r="A172" s="81" t="s">
        <v>597</v>
      </c>
      <c r="B172" s="82">
        <f>'UIP Detail '!B168</f>
        <v>100440.019999999</v>
      </c>
      <c r="C172" s="82">
        <f>'UIP Detail '!C168</f>
        <v>0</v>
      </c>
      <c r="D172" s="82">
        <f>'UIP Detail '!D168</f>
        <v>0</v>
      </c>
      <c r="E172" s="82">
        <f t="shared" si="5"/>
        <v>100440.019999999</v>
      </c>
      <c r="G172" s="31"/>
      <c r="H172" s="81" t="str">
        <f>'UIP Detail '!A171</f>
        <v xml:space="preserve">               (19) 589 - Distribution Oper Rents</v>
      </c>
      <c r="I172" s="170">
        <f>C172-'UIP Detail '!C169</f>
        <v>0</v>
      </c>
      <c r="J172" s="170">
        <f>D172-'UIP Detail '!D169</f>
        <v>0</v>
      </c>
    </row>
    <row r="173" spans="1:10" ht="15" customHeight="1" x14ac:dyDescent="0.25">
      <c r="A173" s="81" t="s">
        <v>598</v>
      </c>
      <c r="B173" s="82">
        <f>'UIP Detail '!B169</f>
        <v>336413.01999999897</v>
      </c>
      <c r="C173" s="82">
        <f>'UIP Detail '!C169</f>
        <v>0</v>
      </c>
      <c r="D173" s="82">
        <f>'UIP Detail '!D169</f>
        <v>0</v>
      </c>
      <c r="E173" s="82">
        <f t="shared" si="5"/>
        <v>336413.01999999897</v>
      </c>
      <c r="G173" s="31"/>
      <c r="H173" s="81" t="str">
        <f>'UIP Detail '!A172</f>
        <v xml:space="preserve">               (19) 590 - Distribution Maint Superv &amp; Engineering</v>
      </c>
      <c r="I173" s="170">
        <f>C173-'UIP Detail '!C170</f>
        <v>0</v>
      </c>
      <c r="J173" s="170">
        <f>D173-'UIP Detail '!D170</f>
        <v>0</v>
      </c>
    </row>
    <row r="174" spans="1:10" ht="15" customHeight="1" x14ac:dyDescent="0.25">
      <c r="A174" s="81" t="s">
        <v>599</v>
      </c>
      <c r="B174" s="82">
        <f>'UIP Detail '!B170</f>
        <v>340877.23</v>
      </c>
      <c r="C174" s="82">
        <f>'UIP Detail '!C170</f>
        <v>0</v>
      </c>
      <c r="D174" s="82">
        <f>'UIP Detail '!D170</f>
        <v>0</v>
      </c>
      <c r="E174" s="82">
        <f t="shared" si="5"/>
        <v>340877.23</v>
      </c>
      <c r="G174" s="31"/>
      <c r="H174" s="81" t="str">
        <f>'UIP Detail '!A173</f>
        <v xml:space="preserve">               (19) 591 - Distribution Maint Structures</v>
      </c>
      <c r="I174" s="170">
        <f>C174-'UIP Detail '!C171</f>
        <v>0</v>
      </c>
      <c r="J174" s="170">
        <f>D174-'UIP Detail '!D171</f>
        <v>0</v>
      </c>
    </row>
    <row r="175" spans="1:10" ht="15" customHeight="1" x14ac:dyDescent="0.25">
      <c r="A175" s="81" t="s">
        <v>600</v>
      </c>
      <c r="B175" s="82">
        <f>'UIP Detail '!B171</f>
        <v>67311.11</v>
      </c>
      <c r="C175" s="82">
        <f>'UIP Detail '!C171</f>
        <v>0</v>
      </c>
      <c r="D175" s="82">
        <f>'UIP Detail '!D171</f>
        <v>0</v>
      </c>
      <c r="E175" s="82">
        <f t="shared" si="5"/>
        <v>67311.11</v>
      </c>
      <c r="G175" s="31"/>
      <c r="H175" s="81" t="str">
        <f>'UIP Detail '!A174</f>
        <v xml:space="preserve">               (19) 592 - Distribution Maint Station Equipment</v>
      </c>
      <c r="I175" s="170">
        <f>C175-'UIP Detail '!C172</f>
        <v>0</v>
      </c>
      <c r="J175" s="170">
        <f>D175-'UIP Detail '!D172</f>
        <v>0</v>
      </c>
    </row>
    <row r="176" spans="1:10" ht="15" customHeight="1" x14ac:dyDescent="0.25">
      <c r="A176" s="81" t="s">
        <v>601</v>
      </c>
      <c r="B176" s="82">
        <f>'UIP Detail '!B172</f>
        <v>0</v>
      </c>
      <c r="C176" s="82">
        <f>'UIP Detail '!C172</f>
        <v>0</v>
      </c>
      <c r="D176" s="82">
        <f>'UIP Detail '!D172</f>
        <v>0</v>
      </c>
      <c r="E176" s="82">
        <f t="shared" si="5"/>
        <v>0</v>
      </c>
      <c r="G176" s="31"/>
      <c r="H176" s="81" t="str">
        <f>'UIP Detail '!A175</f>
        <v xml:space="preserve">               (19) 593 - Distribution Maint Overhead Lines</v>
      </c>
      <c r="I176" s="170">
        <f>C176-'UIP Detail '!C173</f>
        <v>0</v>
      </c>
      <c r="J176" s="170">
        <f>D176-'UIP Detail '!D173</f>
        <v>0</v>
      </c>
    </row>
    <row r="177" spans="1:10" ht="15" customHeight="1" x14ac:dyDescent="0.25">
      <c r="A177" s="81" t="s">
        <v>602</v>
      </c>
      <c r="B177" s="82">
        <f>'UIP Detail '!B173</f>
        <v>0</v>
      </c>
      <c r="C177" s="82">
        <f>'UIP Detail '!C173</f>
        <v>0</v>
      </c>
      <c r="D177" s="82">
        <f>'UIP Detail '!D173</f>
        <v>0</v>
      </c>
      <c r="E177" s="82">
        <f t="shared" si="5"/>
        <v>0</v>
      </c>
      <c r="G177" s="31"/>
      <c r="H177" s="81" t="str">
        <f>'UIP Detail '!A176</f>
        <v xml:space="preserve">               (19) 594 - Distribution Maint Underground Lines</v>
      </c>
      <c r="I177" s="170">
        <f>C177-'UIP Detail '!C174</f>
        <v>0</v>
      </c>
      <c r="J177" s="170">
        <f>D177-'UIP Detail '!D174</f>
        <v>0</v>
      </c>
    </row>
    <row r="178" spans="1:10" ht="15" customHeight="1" x14ac:dyDescent="0.25">
      <c r="A178" s="81" t="s">
        <v>603</v>
      </c>
      <c r="B178" s="82">
        <f>'UIP Detail '!B174</f>
        <v>517678.09999999899</v>
      </c>
      <c r="C178" s="82">
        <f>'UIP Detail '!C174</f>
        <v>0</v>
      </c>
      <c r="D178" s="82">
        <f>'UIP Detail '!D174</f>
        <v>0</v>
      </c>
      <c r="E178" s="82">
        <f t="shared" si="5"/>
        <v>517678.09999999899</v>
      </c>
      <c r="G178" s="31"/>
      <c r="H178" s="81" t="str">
        <f>'UIP Detail '!A177</f>
        <v xml:space="preserve">               (19) 595 - Distribution Maint Line Transformers</v>
      </c>
      <c r="I178" s="170">
        <f>C178-'UIP Detail '!C175</f>
        <v>0</v>
      </c>
      <c r="J178" s="170">
        <f>D178-'UIP Detail '!D175</f>
        <v>0</v>
      </c>
    </row>
    <row r="179" spans="1:10" ht="15" customHeight="1" x14ac:dyDescent="0.25">
      <c r="A179" s="81" t="s">
        <v>604</v>
      </c>
      <c r="B179" s="82">
        <f>'UIP Detail '!B175</f>
        <v>2571947.48999999</v>
      </c>
      <c r="C179" s="82">
        <f>'UIP Detail '!C175</f>
        <v>0</v>
      </c>
      <c r="D179" s="82">
        <f>'UIP Detail '!D175</f>
        <v>0</v>
      </c>
      <c r="E179" s="82">
        <f t="shared" si="5"/>
        <v>2571947.48999999</v>
      </c>
      <c r="G179" s="31"/>
      <c r="H179" s="81" t="str">
        <f>'UIP Detail '!A178</f>
        <v xml:space="preserve">               (19) 596 - Distribution Maint St Lighting/Signal</v>
      </c>
      <c r="I179" s="170">
        <f>C179-'UIP Detail '!C176</f>
        <v>0</v>
      </c>
      <c r="J179" s="170">
        <f>D179-'UIP Detail '!D176</f>
        <v>0</v>
      </c>
    </row>
    <row r="180" spans="1:10" ht="15" customHeight="1" x14ac:dyDescent="0.25">
      <c r="A180" s="81" t="s">
        <v>605</v>
      </c>
      <c r="B180" s="82">
        <f>'UIP Detail '!B176</f>
        <v>1444769.8299999801</v>
      </c>
      <c r="C180" s="82">
        <f>'UIP Detail '!C176</f>
        <v>0</v>
      </c>
      <c r="D180" s="82">
        <f>'UIP Detail '!D176</f>
        <v>0</v>
      </c>
      <c r="E180" s="82">
        <f t="shared" si="5"/>
        <v>1444769.8299999801</v>
      </c>
      <c r="G180" s="31"/>
      <c r="H180" s="81" t="str">
        <f>'UIP Detail '!A179</f>
        <v xml:space="preserve">               (19) 597 - Distribution Maint Meters</v>
      </c>
      <c r="I180" s="170">
        <f>C180-'UIP Detail '!C177</f>
        <v>0</v>
      </c>
      <c r="J180" s="170">
        <f>D180-'UIP Detail '!D177</f>
        <v>0</v>
      </c>
    </row>
    <row r="181" spans="1:10" ht="15" customHeight="1" x14ac:dyDescent="0.25">
      <c r="A181" s="81" t="s">
        <v>606</v>
      </c>
      <c r="B181" s="82">
        <f>'UIP Detail '!B177</f>
        <v>23291.4</v>
      </c>
      <c r="C181" s="82">
        <f>'UIP Detail '!C177</f>
        <v>0</v>
      </c>
      <c r="D181" s="82">
        <f>'UIP Detail '!D177</f>
        <v>0</v>
      </c>
      <c r="E181" s="82">
        <f t="shared" si="5"/>
        <v>23291.4</v>
      </c>
      <c r="G181" s="31"/>
      <c r="H181" s="81" t="str">
        <f>'UIP Detail '!A180</f>
        <v xml:space="preserve">               (19) 598 - Distribution Maint Misc Dist Plant</v>
      </c>
      <c r="I181" s="170">
        <f>C181-'UIP Detail '!C178</f>
        <v>0</v>
      </c>
      <c r="J181" s="170">
        <f>D181-'UIP Detail '!D178</f>
        <v>0</v>
      </c>
    </row>
    <row r="182" spans="1:10" ht="15" customHeight="1" x14ac:dyDescent="0.25">
      <c r="A182" s="81" t="s">
        <v>607</v>
      </c>
      <c r="B182" s="82">
        <f>'UIP Detail '!B178</f>
        <v>238058.21</v>
      </c>
      <c r="C182" s="82">
        <f>'UIP Detail '!C178</f>
        <v>0</v>
      </c>
      <c r="D182" s="82">
        <f>'UIP Detail '!D178</f>
        <v>0</v>
      </c>
      <c r="E182" s="82">
        <f t="shared" si="5"/>
        <v>238058.21</v>
      </c>
      <c r="G182" s="31"/>
      <c r="H182" s="81" t="str">
        <f>'UIP Detail '!A181</f>
        <v xml:space="preserve">               (19) 870 - Distribution Oper Supv &amp; Engineering</v>
      </c>
      <c r="I182" s="170">
        <f>C182-'UIP Detail '!C179</f>
        <v>0</v>
      </c>
      <c r="J182" s="170">
        <f>D182-'UIP Detail '!D179</f>
        <v>0</v>
      </c>
    </row>
    <row r="183" spans="1:10" ht="15" customHeight="1" x14ac:dyDescent="0.25">
      <c r="A183" s="81" t="s">
        <v>608</v>
      </c>
      <c r="B183" s="82">
        <f>'UIP Detail '!B179</f>
        <v>47422.869999999901</v>
      </c>
      <c r="C183" s="82">
        <f>'UIP Detail '!C179</f>
        <v>0</v>
      </c>
      <c r="D183" s="82">
        <f>'UIP Detail '!D179</f>
        <v>0</v>
      </c>
      <c r="E183" s="82">
        <f t="shared" si="5"/>
        <v>47422.869999999901</v>
      </c>
      <c r="G183" s="31"/>
      <c r="H183" s="81" t="str">
        <f>'UIP Detail '!A182</f>
        <v xml:space="preserve">               (19) 871 - Distribution Oper Load Dispatching</v>
      </c>
      <c r="I183" s="170">
        <f>C183-'UIP Detail '!C180</f>
        <v>0</v>
      </c>
      <c r="J183" s="170">
        <f>D183-'UIP Detail '!D180</f>
        <v>0</v>
      </c>
    </row>
    <row r="184" spans="1:10" ht="15" customHeight="1" x14ac:dyDescent="0.25">
      <c r="A184" s="81" t="s">
        <v>609</v>
      </c>
      <c r="B184" s="82">
        <f>'UIP Detail '!B180</f>
        <v>0</v>
      </c>
      <c r="C184" s="82">
        <f>'UIP Detail '!C180</f>
        <v>0</v>
      </c>
      <c r="D184" s="82">
        <f>'UIP Detail '!D180</f>
        <v>0</v>
      </c>
      <c r="E184" s="82">
        <f t="shared" si="5"/>
        <v>0</v>
      </c>
      <c r="G184" s="31"/>
      <c r="H184" s="81" t="str">
        <f>'UIP Detail '!A183</f>
        <v xml:space="preserve">               (19) 874 - Distribution Oper Mains &amp; Services Exp</v>
      </c>
      <c r="I184" s="170">
        <f>C184-'UIP Detail '!C181</f>
        <v>-175560.899999999</v>
      </c>
      <c r="J184" s="170">
        <f>D184-'UIP Detail '!D181</f>
        <v>0</v>
      </c>
    </row>
    <row r="185" spans="1:10" ht="15" customHeight="1" x14ac:dyDescent="0.25">
      <c r="A185" s="81" t="s">
        <v>610</v>
      </c>
      <c r="B185" s="82">
        <f>'UIP Detail '!B181</f>
        <v>0</v>
      </c>
      <c r="C185" s="82">
        <f>'UIP Detail '!C181</f>
        <v>175560.899999999</v>
      </c>
      <c r="D185" s="82">
        <f>'UIP Detail '!D181</f>
        <v>0</v>
      </c>
      <c r="E185" s="82">
        <f t="shared" si="5"/>
        <v>175560.899999999</v>
      </c>
      <c r="G185" s="31"/>
      <c r="H185" s="81" t="str">
        <f>'UIP Detail '!A184</f>
        <v xml:space="preserve">               (19) 875 - Distribution Oper Meas &amp; Reg Sta Gen</v>
      </c>
      <c r="I185" s="170">
        <f>C185-'UIP Detail '!C182</f>
        <v>62888.309999999008</v>
      </c>
      <c r="J185" s="170">
        <f>D185-'UIP Detail '!D182</f>
        <v>0</v>
      </c>
    </row>
    <row r="186" spans="1:10" ht="15" customHeight="1" x14ac:dyDescent="0.25">
      <c r="A186" s="81" t="s">
        <v>611</v>
      </c>
      <c r="B186" s="82">
        <f>'UIP Detail '!B182</f>
        <v>0</v>
      </c>
      <c r="C186" s="82">
        <f>'UIP Detail '!C182</f>
        <v>112672.59</v>
      </c>
      <c r="D186" s="82">
        <f>'UIP Detail '!D182</f>
        <v>0</v>
      </c>
      <c r="E186" s="82">
        <f t="shared" si="5"/>
        <v>112672.59</v>
      </c>
      <c r="G186" s="31"/>
      <c r="H186" s="81" t="str">
        <f>'UIP Detail '!A185</f>
        <v xml:space="preserve">               (19) 876 - Distribution Oper Meas &amp; Reg Sta Indus</v>
      </c>
      <c r="I186" s="170">
        <f>C186-'UIP Detail '!C183</f>
        <v>-1851020.9399999899</v>
      </c>
      <c r="J186" s="170">
        <f>D186-'UIP Detail '!D183</f>
        <v>0</v>
      </c>
    </row>
    <row r="187" spans="1:10" ht="15" customHeight="1" x14ac:dyDescent="0.25">
      <c r="A187" s="81" t="s">
        <v>612</v>
      </c>
      <c r="B187" s="82">
        <f>'UIP Detail '!B183</f>
        <v>0</v>
      </c>
      <c r="C187" s="82">
        <f>'UIP Detail '!C183</f>
        <v>1963693.52999999</v>
      </c>
      <c r="D187" s="82">
        <f>'UIP Detail '!D183</f>
        <v>0</v>
      </c>
      <c r="E187" s="82">
        <f t="shared" si="5"/>
        <v>1963693.52999999</v>
      </c>
      <c r="G187" s="31"/>
      <c r="H187" s="81" t="str">
        <f>'UIP Detail '!A186</f>
        <v xml:space="preserve">               (19) 878 - Distribution Oper Meter &amp; House Reg</v>
      </c>
      <c r="I187" s="170">
        <f>C187-'UIP Detail '!C184</f>
        <v>1735969.639999991</v>
      </c>
      <c r="J187" s="170">
        <f>D187-'UIP Detail '!D184</f>
        <v>0</v>
      </c>
    </row>
    <row r="188" spans="1:10" ht="15" customHeight="1" x14ac:dyDescent="0.25">
      <c r="A188" s="81" t="s">
        <v>613</v>
      </c>
      <c r="B188" s="82">
        <f>'UIP Detail '!B184</f>
        <v>0</v>
      </c>
      <c r="C188" s="82">
        <f>'UIP Detail '!C184</f>
        <v>227723.889999999</v>
      </c>
      <c r="D188" s="82">
        <f>'UIP Detail '!D184</f>
        <v>0</v>
      </c>
      <c r="E188" s="82">
        <f t="shared" si="5"/>
        <v>227723.889999999</v>
      </c>
      <c r="G188" s="31"/>
      <c r="H188" s="81" t="str">
        <f>'UIP Detail '!A187</f>
        <v xml:space="preserve">               (19) 879 - Distribution Oper Customer Install Exp</v>
      </c>
      <c r="I188" s="170">
        <f>C188-'UIP Detail '!C185</f>
        <v>217966.299999999</v>
      </c>
      <c r="J188" s="170">
        <f>D188-'UIP Detail '!D185</f>
        <v>0</v>
      </c>
    </row>
    <row r="189" spans="1:10" ht="15" customHeight="1" x14ac:dyDescent="0.25">
      <c r="A189" s="81" t="s">
        <v>614</v>
      </c>
      <c r="B189" s="82">
        <f>'UIP Detail '!B185</f>
        <v>0</v>
      </c>
      <c r="C189" s="82">
        <f>'UIP Detail '!C185</f>
        <v>9757.59</v>
      </c>
      <c r="D189" s="82">
        <f>'UIP Detail '!D185</f>
        <v>0</v>
      </c>
      <c r="E189" s="82">
        <f t="shared" si="5"/>
        <v>9757.59</v>
      </c>
      <c r="G189" s="31"/>
      <c r="H189" s="81" t="str">
        <f>'UIP Detail '!A188</f>
        <v xml:space="preserve">               (19) 880 - Distribution Oper Other Expense</v>
      </c>
      <c r="I189" s="170">
        <f>C189-'UIP Detail '!C186</f>
        <v>-458725.80999999895</v>
      </c>
      <c r="J189" s="170">
        <f>D189-'UIP Detail '!D186</f>
        <v>0</v>
      </c>
    </row>
    <row r="190" spans="1:10" ht="15" customHeight="1" x14ac:dyDescent="0.25">
      <c r="A190" s="81" t="s">
        <v>615</v>
      </c>
      <c r="B190" s="82">
        <f>'UIP Detail '!B186</f>
        <v>0</v>
      </c>
      <c r="C190" s="82">
        <f>'UIP Detail '!C186</f>
        <v>468483.39999999898</v>
      </c>
      <c r="D190" s="82">
        <f>'UIP Detail '!D186</f>
        <v>0</v>
      </c>
      <c r="E190" s="82">
        <f t="shared" si="5"/>
        <v>468483.39999999898</v>
      </c>
      <c r="G190" s="31"/>
      <c r="H190" s="81" t="str">
        <f>'UIP Detail '!A189</f>
        <v xml:space="preserve">               (19) 881 - Distribution Oper Rents Expense</v>
      </c>
      <c r="I190" s="170">
        <f>C190-'UIP Detail '!C187</f>
        <v>79674.909999998985</v>
      </c>
      <c r="J190" s="170">
        <f>D190-'UIP Detail '!D187</f>
        <v>0</v>
      </c>
    </row>
    <row r="191" spans="1:10" ht="15" customHeight="1" x14ac:dyDescent="0.25">
      <c r="A191" s="81" t="s">
        <v>616</v>
      </c>
      <c r="B191" s="82">
        <f>'UIP Detail '!B187</f>
        <v>0</v>
      </c>
      <c r="C191" s="82">
        <f>'UIP Detail '!C187</f>
        <v>388808.49</v>
      </c>
      <c r="D191" s="82">
        <f>'UIP Detail '!D187</f>
        <v>0</v>
      </c>
      <c r="E191" s="82">
        <f t="shared" si="5"/>
        <v>388808.49</v>
      </c>
      <c r="G191" s="31"/>
      <c r="H191" s="81" t="str">
        <f>'UIP Detail '!A191</f>
        <v xml:space="preserve">               (19) 887 - Distribution Maint Mains</v>
      </c>
      <c r="I191" s="170">
        <f>C191-'UIP Detail '!C188</f>
        <v>-183461.25</v>
      </c>
      <c r="J191" s="170">
        <f>D191-'UIP Detail '!D188</f>
        <v>0</v>
      </c>
    </row>
    <row r="192" spans="1:10" ht="15" customHeight="1" x14ac:dyDescent="0.25">
      <c r="A192" s="81" t="s">
        <v>617</v>
      </c>
      <c r="B192" s="82">
        <f>'UIP Detail '!B188</f>
        <v>0</v>
      </c>
      <c r="C192" s="82">
        <f>'UIP Detail '!C188</f>
        <v>572269.74</v>
      </c>
      <c r="D192" s="82">
        <f>'UIP Detail '!D188</f>
        <v>0</v>
      </c>
      <c r="E192" s="82">
        <f t="shared" si="5"/>
        <v>572269.74</v>
      </c>
      <c r="G192" s="31"/>
      <c r="H192" s="81" t="str">
        <f>'UIP Detail '!A192</f>
        <v xml:space="preserve">               (19) 889 - Distribution Maint Meas &amp; Reg Sta Gen</v>
      </c>
      <c r="I192" s="170">
        <f>C192-'UIP Detail '!C189</f>
        <v>558039.88</v>
      </c>
      <c r="J192" s="170">
        <f>D192-'UIP Detail '!D189</f>
        <v>0</v>
      </c>
    </row>
    <row r="193" spans="1:10" ht="15" customHeight="1" x14ac:dyDescent="0.25">
      <c r="A193" s="81" t="s">
        <v>618</v>
      </c>
      <c r="B193" s="82">
        <f>'UIP Detail '!B189</f>
        <v>0</v>
      </c>
      <c r="C193" s="82">
        <f>'UIP Detail '!C189</f>
        <v>14229.86</v>
      </c>
      <c r="D193" s="82">
        <f>'UIP Detail '!D189</f>
        <v>0</v>
      </c>
      <c r="E193" s="82">
        <f t="shared" si="5"/>
        <v>14229.86</v>
      </c>
      <c r="G193" s="31"/>
      <c r="H193" s="81" t="str">
        <f>'UIP Detail '!A193</f>
        <v xml:space="preserve">               (19) 890 - Distribution Maint Meas &amp; Reg Sta Ind</v>
      </c>
      <c r="I193" s="170">
        <f>C193-'UIP Detail '!C190</f>
        <v>5441.1</v>
      </c>
      <c r="J193" s="170">
        <f>D193-'UIP Detail '!D190</f>
        <v>0</v>
      </c>
    </row>
    <row r="194" spans="1:10" ht="15" customHeight="1" x14ac:dyDescent="0.25">
      <c r="A194" s="81" t="s">
        <v>619</v>
      </c>
      <c r="B194" s="82">
        <f>'UIP Detail '!B190</f>
        <v>0</v>
      </c>
      <c r="C194" s="82">
        <f>'UIP Detail '!C190</f>
        <v>8788.76</v>
      </c>
      <c r="D194" s="82">
        <f>'UIP Detail '!D190</f>
        <v>0</v>
      </c>
      <c r="E194" s="82">
        <f t="shared" si="5"/>
        <v>8788.76</v>
      </c>
      <c r="G194" s="31"/>
      <c r="H194" s="81" t="str">
        <f>'UIP Detail '!A194</f>
        <v xml:space="preserve">               (19) 892 - Distribution Maint Services</v>
      </c>
      <c r="I194" s="170">
        <f>C194-'UIP Detail '!C191</f>
        <v>-483616.83</v>
      </c>
      <c r="J194" s="170">
        <f>D194-'UIP Detail '!D191</f>
        <v>0</v>
      </c>
    </row>
    <row r="195" spans="1:10" ht="15" customHeight="1" x14ac:dyDescent="0.25">
      <c r="A195" s="81" t="s">
        <v>620</v>
      </c>
      <c r="B195" s="82">
        <f>'UIP Detail '!B191</f>
        <v>0</v>
      </c>
      <c r="C195" s="82">
        <f>'UIP Detail '!C191</f>
        <v>492405.59</v>
      </c>
      <c r="D195" s="82">
        <f>'UIP Detail '!D191</f>
        <v>0</v>
      </c>
      <c r="E195" s="82">
        <f t="shared" si="5"/>
        <v>492405.59</v>
      </c>
      <c r="G195" s="31"/>
      <c r="H195" s="79" t="str">
        <f>'UIP Detail '!A195</f>
        <v xml:space="preserve">               (19) 893 - Distribution Maint Meters &amp; House Reg</v>
      </c>
      <c r="I195" s="170">
        <f>C195-'UIP Detail '!C192</f>
        <v>444624.83</v>
      </c>
      <c r="J195" s="170">
        <f>D195-'UIP Detail '!D192</f>
        <v>0</v>
      </c>
    </row>
    <row r="196" spans="1:10" ht="15" customHeight="1" x14ac:dyDescent="0.25">
      <c r="A196" s="81" t="s">
        <v>621</v>
      </c>
      <c r="B196" s="84">
        <f>'UIP Detail '!B192</f>
        <v>0</v>
      </c>
      <c r="C196" s="84">
        <f>'UIP Detail '!C192</f>
        <v>47780.76</v>
      </c>
      <c r="D196" s="84">
        <f>'UIP Detail '!D192</f>
        <v>0</v>
      </c>
      <c r="E196" s="84">
        <f>SUM(B196:D196)</f>
        <v>47780.76</v>
      </c>
      <c r="G196" s="31"/>
      <c r="H196" s="81" t="str">
        <f>'UIP Detail '!A196</f>
        <v xml:space="preserve">               (19) 894 - Distribution Maint Other Equipment</v>
      </c>
      <c r="I196" s="170">
        <f>C196-'UIP Detail '!C193</f>
        <v>25198.750000000004</v>
      </c>
      <c r="J196" s="170">
        <f>D196-'UIP Detail '!D193</f>
        <v>0</v>
      </c>
    </row>
    <row r="197" spans="1:10" ht="15" customHeight="1" x14ac:dyDescent="0.25">
      <c r="A197" s="81" t="s">
        <v>470</v>
      </c>
      <c r="B197" s="85">
        <f>SUM(B163:B196)</f>
        <v>8595114.5099999662</v>
      </c>
      <c r="C197" s="85">
        <f>SUM(C163:C196)</f>
        <v>4482175.0999999866</v>
      </c>
      <c r="D197" s="85">
        <f>SUM(D163:D196)</f>
        <v>0</v>
      </c>
      <c r="E197" s="85">
        <f>SUM(E163:E196)</f>
        <v>13077289.609999951</v>
      </c>
      <c r="G197" s="31"/>
      <c r="H197" s="81" t="str">
        <f>'UIP Detail '!A197</f>
        <v xml:space="preserve">                    (19) SUBTOTAL</v>
      </c>
      <c r="I197" s="170">
        <f>C197-'UIP Detail '!C194</f>
        <v>4082003.0499999868</v>
      </c>
      <c r="J197" s="170">
        <f>D197-'UIP Detail '!D194</f>
        <v>0</v>
      </c>
    </row>
    <row r="198" spans="1:10" ht="15" customHeight="1" x14ac:dyDescent="0.25">
      <c r="A198" s="79" t="s">
        <v>430</v>
      </c>
      <c r="B198" s="80"/>
      <c r="C198" s="80"/>
      <c r="D198" s="80"/>
      <c r="E198" s="80"/>
      <c r="G198" s="31"/>
      <c r="H198" s="81" t="str">
        <f>'UIP Detail '!A198</f>
        <v xml:space="preserve">          20 - CUSTOMER ACCTS EXPENSES</v>
      </c>
      <c r="I198" s="170">
        <f>C198-'UIP Detail '!C195</f>
        <v>-70430.740000000005</v>
      </c>
      <c r="J198" s="170">
        <f>D198-'UIP Detail '!D195</f>
        <v>0</v>
      </c>
    </row>
    <row r="199" spans="1:10" ht="15" customHeight="1" x14ac:dyDescent="0.25">
      <c r="A199" s="81" t="s">
        <v>622</v>
      </c>
      <c r="B199" s="82">
        <f>'UIP Detail '!B195</f>
        <v>0</v>
      </c>
      <c r="C199" s="82">
        <f>'UIP Detail '!C195</f>
        <v>70430.740000000005</v>
      </c>
      <c r="D199" s="82">
        <f>'UIP Detail '!D195</f>
        <v>0</v>
      </c>
      <c r="E199" s="82">
        <f>SUM(B199:D199)</f>
        <v>70430.740000000005</v>
      </c>
      <c r="G199" s="31"/>
      <c r="H199" s="81" t="str">
        <f>'UIP Detail '!A199</f>
        <v xml:space="preserve">               (20) 901 - Customer Accounts Supervision</v>
      </c>
      <c r="I199" s="170">
        <f>C199-'UIP Detail '!C196</f>
        <v>-25481.62999999999</v>
      </c>
      <c r="J199" s="170">
        <f>D199-'UIP Detail '!D196</f>
        <v>0</v>
      </c>
    </row>
    <row r="200" spans="1:10" ht="15" customHeight="1" x14ac:dyDescent="0.25">
      <c r="A200" s="81" t="s">
        <v>623</v>
      </c>
      <c r="B200" s="82">
        <f>'UIP Detail '!B196</f>
        <v>0</v>
      </c>
      <c r="C200" s="82">
        <f>'UIP Detail '!C196</f>
        <v>95912.37</v>
      </c>
      <c r="D200" s="82">
        <f>'UIP Detail '!D196</f>
        <v>0</v>
      </c>
      <c r="E200" s="82">
        <f>SUM(B200:D200)</f>
        <v>95912.37</v>
      </c>
      <c r="G200" s="31"/>
      <c r="H200" s="81" t="str">
        <f>'UIP Detail '!A200</f>
        <v xml:space="preserve">               (20) 902 - Meter Reading Expense</v>
      </c>
      <c r="I200" s="170">
        <f>C200-'UIP Detail '!C197</f>
        <v>-4975359.8999999901</v>
      </c>
      <c r="J200" s="170">
        <f>D200-'UIP Detail '!D197</f>
        <v>0</v>
      </c>
    </row>
    <row r="201" spans="1:10" ht="15" customHeight="1" x14ac:dyDescent="0.25">
      <c r="A201" s="81" t="s">
        <v>624</v>
      </c>
      <c r="B201" s="82">
        <f>'UIP Detail '!B197</f>
        <v>6833101.1899999799</v>
      </c>
      <c r="C201" s="82">
        <f>'UIP Detail '!C197</f>
        <v>5071272.2699999902</v>
      </c>
      <c r="D201" s="82">
        <f>'UIP Detail '!D197</f>
        <v>0</v>
      </c>
      <c r="E201" s="82">
        <f>SUM(B201:D201)</f>
        <v>11904373.459999971</v>
      </c>
      <c r="G201" s="31"/>
      <c r="H201" s="81" t="str">
        <f>'UIP Detail '!A201</f>
        <v xml:space="preserve">               (20) 903 - Customer Records &amp; Collection Expense</v>
      </c>
      <c r="I201" s="170">
        <f>C201-'UIP Detail '!C198</f>
        <v>5071272.2699999902</v>
      </c>
      <c r="J201" s="170">
        <f>D201-'UIP Detail '!D198</f>
        <v>0</v>
      </c>
    </row>
    <row r="202" spans="1:10" ht="15" customHeight="1" x14ac:dyDescent="0.25">
      <c r="A202" s="81" t="s">
        <v>625</v>
      </c>
      <c r="B202" s="82">
        <f>'UIP Detail '!B198</f>
        <v>0</v>
      </c>
      <c r="C202" s="82">
        <f>'UIP Detail '!C198</f>
        <v>0</v>
      </c>
      <c r="D202" s="82">
        <f>'UIP Detail '!D198</f>
        <v>0</v>
      </c>
      <c r="E202" s="82">
        <f>SUM(B202:D202)</f>
        <v>0</v>
      </c>
      <c r="G202" s="31"/>
      <c r="H202" s="79" t="str">
        <f>'UIP Detail '!A202</f>
        <v xml:space="preserve">               (20) 904 - Uncollectible Accounts</v>
      </c>
      <c r="I202" s="170">
        <f>C202-'UIP Detail '!C199</f>
        <v>0</v>
      </c>
      <c r="J202" s="170">
        <f>D202-'UIP Detail '!D199</f>
        <v>-29034.97</v>
      </c>
    </row>
    <row r="203" spans="1:10" ht="11.25" customHeight="1" x14ac:dyDescent="0.25">
      <c r="A203" s="81" t="s">
        <v>626</v>
      </c>
      <c r="B203" s="84">
        <f>'UIP Detail '!B199</f>
        <v>0</v>
      </c>
      <c r="C203" s="84">
        <f>'UIP Detail '!C199</f>
        <v>0</v>
      </c>
      <c r="D203" s="84">
        <f>'UIP Detail '!D199</f>
        <v>29034.97</v>
      </c>
      <c r="E203" s="84">
        <f>SUM(B203:D203)</f>
        <v>29034.97</v>
      </c>
      <c r="G203" s="31"/>
      <c r="H203" s="81" t="str">
        <f>'UIP Detail '!A203</f>
        <v xml:space="preserve">               (20) 905 - Misc. Customer Accounts Expense</v>
      </c>
      <c r="I203" s="170">
        <f>C203-'UIP Detail '!C200</f>
        <v>-1133591.22</v>
      </c>
      <c r="J203" s="170">
        <f>D203-'UIP Detail '!D200</f>
        <v>-11962.389999999898</v>
      </c>
    </row>
    <row r="204" spans="1:10" ht="15" customHeight="1" x14ac:dyDescent="0.25">
      <c r="A204" s="81" t="s">
        <v>470</v>
      </c>
      <c r="B204" s="85">
        <f>SUM(B199:B203)</f>
        <v>6833101.1899999799</v>
      </c>
      <c r="C204" s="85">
        <f>SUM(C199:C203)</f>
        <v>5237615.3799999906</v>
      </c>
      <c r="D204" s="85">
        <f>SUM(D199:D203)</f>
        <v>29034.97</v>
      </c>
      <c r="E204" s="85">
        <f>SUM(E199:E203)</f>
        <v>12099751.539999971</v>
      </c>
      <c r="G204" s="31"/>
      <c r="H204" s="81" t="str">
        <f>'UIP Detail '!A204</f>
        <v xml:space="preserve">                    (20) SUBTOTAL</v>
      </c>
      <c r="I204" s="170">
        <f>C204-'UIP Detail '!C201</f>
        <v>5090852.0299999909</v>
      </c>
      <c r="J204" s="170">
        <f>D204-'UIP Detail '!D201</f>
        <v>-2595121.75</v>
      </c>
    </row>
    <row r="205" spans="1:10" ht="15" customHeight="1" x14ac:dyDescent="0.25">
      <c r="A205" s="79" t="s">
        <v>431</v>
      </c>
      <c r="B205" s="80"/>
      <c r="C205" s="80"/>
      <c r="D205" s="80"/>
      <c r="E205" s="80"/>
      <c r="G205" s="31"/>
      <c r="H205" s="81" t="str">
        <f>'UIP Detail '!A205</f>
        <v xml:space="preserve">          21 - CUSTOMER SERVICE EXPENSES</v>
      </c>
      <c r="I205" s="170">
        <f>C205-'UIP Detail '!C202</f>
        <v>-545904.12</v>
      </c>
      <c r="J205" s="170">
        <f>D205-'UIP Detail '!D202</f>
        <v>0</v>
      </c>
    </row>
    <row r="206" spans="1:10" ht="15" customHeight="1" x14ac:dyDescent="0.25">
      <c r="A206" s="81" t="s">
        <v>627</v>
      </c>
      <c r="B206" s="82">
        <f>'UIP Detail '!B202</f>
        <v>1336603.4099999999</v>
      </c>
      <c r="C206" s="82">
        <f>'UIP Detail '!C202</f>
        <v>545904.12</v>
      </c>
      <c r="D206" s="82">
        <f>'UIP Detail '!D202</f>
        <v>0</v>
      </c>
      <c r="E206" s="82">
        <f t="shared" ref="E206:E211" si="6">SUM(B206:D206)</f>
        <v>1882507.5299999998</v>
      </c>
      <c r="G206" s="31"/>
      <c r="H206" s="81" t="str">
        <f>'UIP Detail '!A206</f>
        <v xml:space="preserve">               (21) 908 - Customer Assistance Expense</v>
      </c>
      <c r="I206" s="170">
        <f>C206-'UIP Detail '!C203</f>
        <v>545904.12</v>
      </c>
      <c r="J206" s="170">
        <f>D206-'UIP Detail '!D203</f>
        <v>0</v>
      </c>
    </row>
    <row r="207" spans="1:10" ht="15" customHeight="1" x14ac:dyDescent="0.25">
      <c r="A207" s="81" t="s">
        <v>628</v>
      </c>
      <c r="B207" s="82">
        <f>'UIP Detail '!B203</f>
        <v>0</v>
      </c>
      <c r="C207" s="82">
        <f>'UIP Detail '!C203</f>
        <v>0</v>
      </c>
      <c r="D207" s="82">
        <f>'UIP Detail '!D203</f>
        <v>0</v>
      </c>
      <c r="E207" s="82">
        <f t="shared" si="6"/>
        <v>0</v>
      </c>
      <c r="G207" s="31"/>
      <c r="H207" s="81" t="str">
        <f>'UIP Detail '!A207</f>
        <v xml:space="preserve">               (21) 909 - Info &amp; Instructional Advertising</v>
      </c>
      <c r="I207" s="170">
        <f>C207-'UIP Detail '!C204</f>
        <v>-1826258.69</v>
      </c>
      <c r="J207" s="170">
        <f>D207-'UIP Detail '!D204</f>
        <v>-2694189.05</v>
      </c>
    </row>
    <row r="208" spans="1:10" ht="15" customHeight="1" x14ac:dyDescent="0.25">
      <c r="A208" s="81" t="s">
        <v>629</v>
      </c>
      <c r="B208" s="82">
        <f>'UIP Detail '!B204</f>
        <v>3164373.15</v>
      </c>
      <c r="C208" s="82">
        <f>'UIP Detail '!C204</f>
        <v>1826258.69</v>
      </c>
      <c r="D208" s="82">
        <f>'UIP Detail '!D204</f>
        <v>2694189.05</v>
      </c>
      <c r="E208" s="82">
        <f t="shared" si="6"/>
        <v>7684820.8899999997</v>
      </c>
      <c r="G208" s="31"/>
      <c r="H208" s="81" t="str">
        <f>'UIP Detail '!A208</f>
        <v xml:space="preserve">               (21) 910 - Misc Cust Svc &amp; Info Expense</v>
      </c>
      <c r="I208" s="170">
        <f>C208-'UIP Detail '!C205</f>
        <v>1826258.69</v>
      </c>
      <c r="J208" s="170">
        <f>D208-'UIP Detail '!D205</f>
        <v>2694189.05</v>
      </c>
    </row>
    <row r="209" spans="1:10" ht="15" customHeight="1" x14ac:dyDescent="0.25">
      <c r="A209" s="81" t="s">
        <v>630</v>
      </c>
      <c r="B209" s="82">
        <f>'UIP Detail '!B205</f>
        <v>0</v>
      </c>
      <c r="C209" s="82">
        <f>'UIP Detail '!C205</f>
        <v>0</v>
      </c>
      <c r="D209" s="82">
        <f>'UIP Detail '!D205</f>
        <v>0</v>
      </c>
      <c r="E209" s="82">
        <f t="shared" si="6"/>
        <v>0</v>
      </c>
      <c r="G209" s="31"/>
      <c r="H209" s="81" t="str">
        <f>'UIP Detail '!A209</f>
        <v xml:space="preserve">               (21) 911 - Sales Supervision Exp</v>
      </c>
      <c r="I209" s="170">
        <f>C209-'UIP Detail '!C206</f>
        <v>-480173.06999999902</v>
      </c>
      <c r="J209" s="170">
        <f>D209-'UIP Detail '!D206</f>
        <v>-127485</v>
      </c>
    </row>
    <row r="210" spans="1:10" ht="15" customHeight="1" x14ac:dyDescent="0.25">
      <c r="A210" s="81" t="s">
        <v>631</v>
      </c>
      <c r="B210" s="82">
        <f>'UIP Detail '!B206</f>
        <v>1377377.79</v>
      </c>
      <c r="C210" s="82">
        <f>'UIP Detail '!C206</f>
        <v>480173.06999999902</v>
      </c>
      <c r="D210" s="82">
        <f>'UIP Detail '!D206</f>
        <v>127485</v>
      </c>
      <c r="E210" s="82">
        <f t="shared" si="6"/>
        <v>1985035.8599999989</v>
      </c>
      <c r="G210" s="31"/>
      <c r="H210" s="81" t="str">
        <f>'UIP Detail '!A210</f>
        <v xml:space="preserve">               (21) 912 - Demonstration &amp; Selling Expense</v>
      </c>
      <c r="I210" s="170">
        <f>C210-'UIP Detail '!C207</f>
        <v>480173.06999999902</v>
      </c>
      <c r="J210" s="170">
        <f>D210-'UIP Detail '!D207</f>
        <v>28692.650000000096</v>
      </c>
    </row>
    <row r="211" spans="1:10" ht="15" customHeight="1" x14ac:dyDescent="0.25">
      <c r="A211" s="81" t="s">
        <v>632</v>
      </c>
      <c r="B211" s="82">
        <f>'UIP Detail '!B207</f>
        <v>43008.92</v>
      </c>
      <c r="C211" s="82">
        <f>'UIP Detail '!C207</f>
        <v>0</v>
      </c>
      <c r="D211" s="82">
        <f>'UIP Detail '!D207</f>
        <v>98792.349999999904</v>
      </c>
      <c r="E211" s="82">
        <f t="shared" si="6"/>
        <v>141801.2699999999</v>
      </c>
      <c r="G211" s="31"/>
      <c r="H211" s="79" t="str">
        <f>'UIP Detail '!A211</f>
        <v xml:space="preserve">               (21) 913 - Advertising Expenses</v>
      </c>
      <c r="I211" s="170">
        <f>C211-'UIP Detail '!C208</f>
        <v>0</v>
      </c>
      <c r="J211" s="170">
        <f>D211-'UIP Detail '!D208</f>
        <v>84503.049999999901</v>
      </c>
    </row>
    <row r="212" spans="1:10" ht="15" customHeight="1" x14ac:dyDescent="0.25">
      <c r="A212" s="81" t="s">
        <v>633</v>
      </c>
      <c r="B212" s="84">
        <f>'UIP Detail '!B208</f>
        <v>0</v>
      </c>
      <c r="C212" s="84">
        <f>'UIP Detail '!C208</f>
        <v>0</v>
      </c>
      <c r="D212" s="84">
        <f>'UIP Detail '!D208</f>
        <v>14289.3</v>
      </c>
      <c r="E212" s="84">
        <f>SUM(B212:D212)</f>
        <v>14289.3</v>
      </c>
      <c r="G212" s="31"/>
      <c r="H212" s="81" t="str">
        <f>'UIP Detail '!A212</f>
        <v xml:space="preserve">               (21) 916 - Misc. Sales Expense</v>
      </c>
      <c r="I212" s="170">
        <f>C212-'UIP Detail '!C209</f>
        <v>0</v>
      </c>
      <c r="J212" s="170">
        <f>D212-'UIP Detail '!D209</f>
        <v>14289.3</v>
      </c>
    </row>
    <row r="213" spans="1:10" ht="15" customHeight="1" x14ac:dyDescent="0.25">
      <c r="A213" s="81" t="s">
        <v>470</v>
      </c>
      <c r="B213" s="85">
        <f>SUM(B206:B212)</f>
        <v>5921363.2699999996</v>
      </c>
      <c r="C213" s="85">
        <f>SUM(C206:C212)</f>
        <v>2852335.879999999</v>
      </c>
      <c r="D213" s="85">
        <f>SUM(D206:D212)</f>
        <v>2934755.6999999997</v>
      </c>
      <c r="E213" s="85">
        <f>SUM(E206:E212)</f>
        <v>11708454.85</v>
      </c>
      <c r="G213" s="31"/>
      <c r="H213" s="81" t="str">
        <f>'UIP Detail '!A213</f>
        <v xml:space="preserve">                    (21) SUBTOTAL</v>
      </c>
      <c r="I213" s="170">
        <f>C213-'UIP Detail '!C210</f>
        <v>2851536.379999999</v>
      </c>
      <c r="J213" s="170">
        <f>D213-'UIP Detail '!D210</f>
        <v>2934755.6999999997</v>
      </c>
    </row>
    <row r="214" spans="1:10" ht="15" customHeight="1" x14ac:dyDescent="0.25">
      <c r="A214" s="79" t="s">
        <v>432</v>
      </c>
      <c r="B214" s="85"/>
      <c r="C214" s="85"/>
      <c r="D214" s="85"/>
      <c r="E214" s="85"/>
      <c r="G214" s="31"/>
      <c r="H214" s="79" t="str">
        <f>'UIP Detail '!A214</f>
        <v xml:space="preserve">          22 - CONSERVATION AMORTIZATION</v>
      </c>
      <c r="I214" s="170">
        <f>C214-'UIP Detail '!C211</f>
        <v>0</v>
      </c>
      <c r="J214" s="170">
        <f>D214-'UIP Detail '!D211</f>
        <v>0</v>
      </c>
    </row>
    <row r="215" spans="1:10" ht="15" customHeight="1" x14ac:dyDescent="0.25">
      <c r="A215" s="81" t="s">
        <v>634</v>
      </c>
      <c r="B215" s="84">
        <f>'UIP Detail '!B211</f>
        <v>0</v>
      </c>
      <c r="C215" s="84">
        <f>'UIP Detail '!C211</f>
        <v>0</v>
      </c>
      <c r="D215" s="84">
        <f>'UIP Detail '!D211</f>
        <v>0</v>
      </c>
      <c r="E215" s="84">
        <f>SUM(B215:D215)</f>
        <v>0</v>
      </c>
      <c r="G215" s="31"/>
      <c r="H215" s="81" t="str">
        <f>'UIP Detail '!A215</f>
        <v xml:space="preserve">               (22) 908 - Customer Assistance Expense</v>
      </c>
      <c r="I215" s="170">
        <f>C215-'UIP Detail '!C212</f>
        <v>0</v>
      </c>
      <c r="J215" s="170">
        <f>D215-'UIP Detail '!D212</f>
        <v>0</v>
      </c>
    </row>
    <row r="216" spans="1:10" ht="15" customHeight="1" x14ac:dyDescent="0.25">
      <c r="A216" s="81" t="s">
        <v>470</v>
      </c>
      <c r="B216" s="80">
        <f>+B215</f>
        <v>0</v>
      </c>
      <c r="C216" s="80">
        <f>+C215</f>
        <v>0</v>
      </c>
      <c r="D216" s="80">
        <f>+D215</f>
        <v>0</v>
      </c>
      <c r="E216" s="80">
        <f>+E215</f>
        <v>0</v>
      </c>
      <c r="G216" s="31"/>
      <c r="H216" s="81" t="str">
        <f>'UIP Detail '!A216</f>
        <v xml:space="preserve">                    (22) SUBTOTAL</v>
      </c>
      <c r="I216" s="170">
        <f>C216-'UIP Detail '!C213</f>
        <v>-480972.56999999902</v>
      </c>
      <c r="J216" s="170">
        <f>D216-'UIP Detail '!D213</f>
        <v>-240566.649999999</v>
      </c>
    </row>
    <row r="217" spans="1:10" ht="15" customHeight="1" x14ac:dyDescent="0.25">
      <c r="A217" s="79" t="s">
        <v>433</v>
      </c>
      <c r="B217" s="80"/>
      <c r="C217" s="80"/>
      <c r="D217" s="80"/>
      <c r="E217" s="80"/>
      <c r="G217" s="31"/>
      <c r="H217" s="81" t="str">
        <f>'UIP Detail '!A217</f>
        <v xml:space="preserve">          23 - ADMIN &amp; GENERAL EXPENSE</v>
      </c>
      <c r="I217" s="170">
        <f>C217-'UIP Detail '!C214</f>
        <v>0</v>
      </c>
      <c r="J217" s="170">
        <f>D217-'UIP Detail '!D214</f>
        <v>0</v>
      </c>
    </row>
    <row r="218" spans="1:10" ht="15" customHeight="1" x14ac:dyDescent="0.25">
      <c r="A218" s="81" t="s">
        <v>635</v>
      </c>
      <c r="B218" s="82">
        <f>'UIP Detail '!B214</f>
        <v>0</v>
      </c>
      <c r="C218" s="82">
        <f>'UIP Detail '!C214</f>
        <v>0</v>
      </c>
      <c r="D218" s="82">
        <f>'UIP Detail '!D214</f>
        <v>0</v>
      </c>
      <c r="E218" s="82">
        <f t="shared" ref="E218:E230" si="7">SUM(B218:D218)</f>
        <v>0</v>
      </c>
      <c r="G218" s="31"/>
      <c r="H218" s="81" t="str">
        <f>'UIP Detail '!A218</f>
        <v xml:space="preserve">               (23) 920 - A &amp; G Salaries</v>
      </c>
      <c r="I218" s="170">
        <f>C218-'UIP Detail '!C215</f>
        <v>-993070.93</v>
      </c>
      <c r="J218" s="170">
        <f>D218-'UIP Detail '!D215</f>
        <v>0</v>
      </c>
    </row>
    <row r="219" spans="1:10" ht="15" customHeight="1" x14ac:dyDescent="0.25">
      <c r="A219" s="81" t="s">
        <v>636</v>
      </c>
      <c r="B219" s="82">
        <f>'UIP Detail '!B215</f>
        <v>8462703.9600000009</v>
      </c>
      <c r="C219" s="82">
        <f>'UIP Detail '!C215</f>
        <v>993070.93</v>
      </c>
      <c r="D219" s="82">
        <f>'UIP Detail '!D215</f>
        <v>0</v>
      </c>
      <c r="E219" s="82">
        <f t="shared" si="7"/>
        <v>9455774.8900000006</v>
      </c>
      <c r="G219" s="31"/>
      <c r="H219" s="81" t="str">
        <f>'UIP Detail '!A219</f>
        <v xml:space="preserve">               (23) 921 - Office Supplies and Expenses</v>
      </c>
      <c r="I219" s="170">
        <f>C219-'UIP Detail '!C216</f>
        <v>0</v>
      </c>
      <c r="J219" s="170">
        <f>D219-'UIP Detail '!D216</f>
        <v>0</v>
      </c>
    </row>
    <row r="220" spans="1:10" ht="15" customHeight="1" x14ac:dyDescent="0.25">
      <c r="A220" s="81" t="s">
        <v>637</v>
      </c>
      <c r="B220" s="82">
        <f>'UIP Detail '!B216</f>
        <v>8462703.9600000009</v>
      </c>
      <c r="C220" s="82">
        <f>'UIP Detail '!C216</f>
        <v>993070.93</v>
      </c>
      <c r="D220" s="82">
        <f>'UIP Detail '!D216</f>
        <v>0</v>
      </c>
      <c r="E220" s="82">
        <f t="shared" si="7"/>
        <v>9455774.8900000006</v>
      </c>
      <c r="G220" s="31"/>
      <c r="H220" s="81" t="str">
        <f>'UIP Detail '!A220</f>
        <v xml:space="preserve">               (23) 922 - Admin Expenses Transferred</v>
      </c>
      <c r="I220" s="170">
        <f>C220-'UIP Detail '!C217</f>
        <v>993070.93</v>
      </c>
      <c r="J220" s="170">
        <f>D220-'UIP Detail '!D217</f>
        <v>0</v>
      </c>
    </row>
    <row r="221" spans="1:10" ht="15" customHeight="1" x14ac:dyDescent="0.25">
      <c r="A221" s="81" t="s">
        <v>638</v>
      </c>
      <c r="B221" s="82">
        <f>'UIP Detail '!B217</f>
        <v>0</v>
      </c>
      <c r="C221" s="82">
        <f>'UIP Detail '!C217</f>
        <v>0</v>
      </c>
      <c r="D221" s="82">
        <f>'UIP Detail '!D217</f>
        <v>0</v>
      </c>
      <c r="E221" s="82">
        <f t="shared" si="7"/>
        <v>0</v>
      </c>
      <c r="G221" s="31"/>
      <c r="H221" s="81" t="str">
        <f>'UIP Detail '!A221</f>
        <v xml:space="preserve">               (23) 923 - Outside Services Employed</v>
      </c>
      <c r="I221" s="170">
        <f>C221-'UIP Detail '!C218</f>
        <v>-136582.35999999999</v>
      </c>
      <c r="J221" s="170">
        <f>D221-'UIP Detail '!D218</f>
        <v>-3466422.63</v>
      </c>
    </row>
    <row r="222" spans="1:10" ht="15" customHeight="1" x14ac:dyDescent="0.25">
      <c r="A222" s="81" t="s">
        <v>639</v>
      </c>
      <c r="B222" s="82">
        <f>'UIP Detail '!B218</f>
        <v>339520.8</v>
      </c>
      <c r="C222" s="82">
        <f>'UIP Detail '!C218</f>
        <v>136582.35999999999</v>
      </c>
      <c r="D222" s="82">
        <f>'UIP Detail '!D218</f>
        <v>3466422.63</v>
      </c>
      <c r="E222" s="82">
        <f t="shared" si="7"/>
        <v>3942525.79</v>
      </c>
      <c r="G222" s="31"/>
      <c r="H222" s="81" t="str">
        <f>'UIP Detail '!A222</f>
        <v xml:space="preserve">               (23) 924 - Property Insurance</v>
      </c>
      <c r="I222" s="170">
        <f>C222-'UIP Detail '!C219</f>
        <v>105192.78000000009</v>
      </c>
      <c r="J222" s="170">
        <f>D222-'UIP Detail '!D219</f>
        <v>3550542.88</v>
      </c>
    </row>
    <row r="223" spans="1:10" ht="15" customHeight="1" x14ac:dyDescent="0.25">
      <c r="A223" s="81" t="s">
        <v>640</v>
      </c>
      <c r="B223" s="82">
        <f>'UIP Detail '!B219</f>
        <v>45698.83</v>
      </c>
      <c r="C223" s="82">
        <f>'UIP Detail '!C219</f>
        <v>31389.5799999999</v>
      </c>
      <c r="D223" s="82">
        <f>'UIP Detail '!D219</f>
        <v>-84120.249999999898</v>
      </c>
      <c r="E223" s="82">
        <f t="shared" si="7"/>
        <v>-7031.8399999999965</v>
      </c>
      <c r="G223" s="31"/>
      <c r="H223" s="81" t="str">
        <f>'UIP Detail '!A223</f>
        <v xml:space="preserve">               (23) 925 - Injuries &amp; Damages</v>
      </c>
      <c r="I223" s="170">
        <f>C223-'UIP Detail '!C220</f>
        <v>31389.5799999999</v>
      </c>
      <c r="J223" s="170">
        <f>D223-'UIP Detail '!D220</f>
        <v>-55487.019999999902</v>
      </c>
    </row>
    <row r="224" spans="1:10" ht="15" customHeight="1" x14ac:dyDescent="0.25">
      <c r="A224" s="81" t="s">
        <v>641</v>
      </c>
      <c r="B224" s="82">
        <f>'UIP Detail '!B220</f>
        <v>0</v>
      </c>
      <c r="C224" s="82">
        <f>'UIP Detail '!C220</f>
        <v>0</v>
      </c>
      <c r="D224" s="82">
        <f>'UIP Detail '!D220</f>
        <v>-28633.23</v>
      </c>
      <c r="E224" s="82">
        <f t="shared" si="7"/>
        <v>-28633.23</v>
      </c>
      <c r="G224" s="31"/>
      <c r="H224" s="81" t="str">
        <f>'UIP Detail '!A224</f>
        <v xml:space="preserve">               (23) 926 - Emp Pension &amp; Benefits</v>
      </c>
      <c r="I224" s="170">
        <f>C224-'UIP Detail '!C221</f>
        <v>-88067.27</v>
      </c>
      <c r="J224" s="170">
        <f>D224-'UIP Detail '!D221</f>
        <v>-761163.66999999993</v>
      </c>
    </row>
    <row r="225" spans="1:10" ht="15" customHeight="1" x14ac:dyDescent="0.25">
      <c r="A225" s="81" t="s">
        <v>642</v>
      </c>
      <c r="B225" s="82">
        <f>'UIP Detail '!B221</f>
        <v>384269.83</v>
      </c>
      <c r="C225" s="82">
        <f>'UIP Detail '!C221</f>
        <v>88067.27</v>
      </c>
      <c r="D225" s="82">
        <f>'UIP Detail '!D221</f>
        <v>732530.44</v>
      </c>
      <c r="E225" s="82">
        <f t="shared" si="7"/>
        <v>1204867.54</v>
      </c>
      <c r="G225" s="31"/>
      <c r="H225" s="81" t="str">
        <f>'UIP Detail '!A225</f>
        <v xml:space="preserve">               (23) 928 - Regulatory Commission Expense</v>
      </c>
      <c r="I225" s="170">
        <f>C225-'UIP Detail '!C222</f>
        <v>44634.26</v>
      </c>
      <c r="J225" s="170">
        <f>D225-'UIP Detail '!D222</f>
        <v>580350.52999999991</v>
      </c>
    </row>
    <row r="226" spans="1:10" ht="15" customHeight="1" x14ac:dyDescent="0.25">
      <c r="A226" s="81" t="s">
        <v>643</v>
      </c>
      <c r="B226" s="82">
        <f>'UIP Detail '!B222</f>
        <v>395396.34999999899</v>
      </c>
      <c r="C226" s="82">
        <f>'UIP Detail '!C222</f>
        <v>43433.01</v>
      </c>
      <c r="D226" s="82">
        <f>'UIP Detail '!D222</f>
        <v>152179.91</v>
      </c>
      <c r="E226" s="82">
        <f t="shared" si="7"/>
        <v>591009.26999999897</v>
      </c>
      <c r="G226" s="31"/>
      <c r="H226" s="81" t="str">
        <f>'UIP Detail '!A226</f>
        <v xml:space="preserve">               (23) 9301 - Gen Advertising Exp</v>
      </c>
      <c r="I226" s="170">
        <f>C226-'UIP Detail '!C223</f>
        <v>3277.210000000101</v>
      </c>
      <c r="J226" s="170">
        <f>D226-'UIP Detail '!D223</f>
        <v>-298093.33999999997</v>
      </c>
    </row>
    <row r="227" spans="1:10" ht="15" customHeight="1" x14ac:dyDescent="0.25">
      <c r="A227" s="81" t="s">
        <v>644</v>
      </c>
      <c r="B227" s="82">
        <f>'UIP Detail '!B223</f>
        <v>37331.599999999999</v>
      </c>
      <c r="C227" s="82">
        <f>'UIP Detail '!C223</f>
        <v>40155.799999999901</v>
      </c>
      <c r="D227" s="82">
        <f>'UIP Detail '!D223</f>
        <v>450273.25</v>
      </c>
      <c r="E227" s="82">
        <f t="shared" si="7"/>
        <v>527760.64999999991</v>
      </c>
      <c r="G227" s="31"/>
      <c r="H227" s="81" t="str">
        <f>'UIP Detail '!A227</f>
        <v xml:space="preserve">               (23) 9302 - Misc. General Expenses</v>
      </c>
      <c r="I227" s="170">
        <f>C227-'UIP Detail '!C224</f>
        <v>-860012.47000000009</v>
      </c>
      <c r="J227" s="170">
        <f>D227-'UIP Detail '!D224</f>
        <v>-450215.52</v>
      </c>
    </row>
    <row r="228" spans="1:10" ht="15" customHeight="1" x14ac:dyDescent="0.25">
      <c r="A228" s="81" t="s">
        <v>645</v>
      </c>
      <c r="B228" s="82">
        <f>'UIP Detail '!B224</f>
        <v>2031669.97</v>
      </c>
      <c r="C228" s="82">
        <f>'UIP Detail '!C224</f>
        <v>900168.27</v>
      </c>
      <c r="D228" s="82">
        <f>'UIP Detail '!D224</f>
        <v>900488.77</v>
      </c>
      <c r="E228" s="82">
        <f t="shared" si="7"/>
        <v>3832327.0100000002</v>
      </c>
      <c r="G228" s="31"/>
      <c r="H228" s="81" t="str">
        <f>'UIP Detail '!A228</f>
        <v xml:space="preserve">               (23) 931 - Rents</v>
      </c>
      <c r="I228" s="170">
        <f>C228-'UIP Detail '!C225</f>
        <v>679030.27</v>
      </c>
      <c r="J228" s="170">
        <f>D228-'UIP Detail '!D225</f>
        <v>762355.27</v>
      </c>
    </row>
    <row r="229" spans="1:10" ht="15" customHeight="1" x14ac:dyDescent="0.25">
      <c r="A229" s="81" t="s">
        <v>646</v>
      </c>
      <c r="B229" s="82">
        <f>'UIP Detail '!B225</f>
        <v>550906.47</v>
      </c>
      <c r="C229" s="82">
        <f>'UIP Detail '!C225</f>
        <v>221138</v>
      </c>
      <c r="D229" s="82">
        <f>'UIP Detail '!D225</f>
        <v>138133.5</v>
      </c>
      <c r="E229" s="82">
        <f t="shared" si="7"/>
        <v>910177.97</v>
      </c>
      <c r="G229" s="31"/>
      <c r="H229" s="93" t="str">
        <f>'UIP Detail '!A229</f>
        <v xml:space="preserve">               (23) 932 - Maint Of General Plant- Gas</v>
      </c>
      <c r="I229" s="170">
        <f>C229-'UIP Detail '!C226</f>
        <v>221138</v>
      </c>
      <c r="J229" s="170">
        <f>D229-'UIP Detail '!D226</f>
        <v>136396.1</v>
      </c>
    </row>
    <row r="230" spans="1:10" ht="15" customHeight="1" x14ac:dyDescent="0.25">
      <c r="A230" s="81" t="s">
        <v>78</v>
      </c>
      <c r="B230" s="84">
        <f>'UIP Detail '!B226</f>
        <v>0</v>
      </c>
      <c r="C230" s="84">
        <f>'UIP Detail '!C226</f>
        <v>0</v>
      </c>
      <c r="D230" s="84">
        <f>'UIP Detail '!D226</f>
        <v>1737.4</v>
      </c>
      <c r="E230" s="84">
        <f t="shared" si="7"/>
        <v>1737.4</v>
      </c>
      <c r="G230" s="31"/>
      <c r="H230" s="81" t="str">
        <f>'UIP Detail '!A230</f>
        <v xml:space="preserve">               (23) 935 - Maint General Plant - Electric</v>
      </c>
      <c r="I230" s="170">
        <f>C230-'UIP Detail '!C228</f>
        <v>0</v>
      </c>
      <c r="J230" s="170">
        <f>D230-'UIP Detail '!D228</f>
        <v>-882496.74999999895</v>
      </c>
    </row>
    <row r="231" spans="1:10" ht="15" customHeight="1" x14ac:dyDescent="0.25">
      <c r="A231" s="81" t="s">
        <v>470</v>
      </c>
      <c r="B231" s="90">
        <f>SUM(B218:B230)</f>
        <v>20710201.769999996</v>
      </c>
      <c r="C231" s="90">
        <f>SUM(C218:C230)</f>
        <v>3447076.15</v>
      </c>
      <c r="D231" s="90">
        <f>SUM(D218:D230)</f>
        <v>5729012.4199999999</v>
      </c>
      <c r="E231" s="90">
        <f>SUM(E218:E230)</f>
        <v>29886290.339999996</v>
      </c>
      <c r="G231" s="31"/>
      <c r="H231" s="92" t="str">
        <f>'UIP Detail '!A231</f>
        <v xml:space="preserve">                    (23) SUBTOTAL</v>
      </c>
      <c r="I231" s="170">
        <f>C231-'UIP Detail '!C229</f>
        <v>3369798.6599999997</v>
      </c>
      <c r="J231" s="170">
        <f>D231-'UIP Detail '!D229</f>
        <v>5729012.4199999999</v>
      </c>
    </row>
    <row r="232" spans="1:10" ht="6" customHeight="1" thickBot="1" x14ac:dyDescent="0.3">
      <c r="A232" s="93" t="s">
        <v>647</v>
      </c>
      <c r="B232" s="91">
        <f>+B132+B161+B197+B204+B213+B216+B231</f>
        <v>65051672.219999835</v>
      </c>
      <c r="C232" s="91">
        <f>+C132+C161+C197+C204+C213+C216+C231</f>
        <v>16335354.369999977</v>
      </c>
      <c r="D232" s="91">
        <f>+D132+D161+D197+D204+D213+D216+D231</f>
        <v>8692803.0899999999</v>
      </c>
      <c r="E232" s="91">
        <f>+E132+E161+E197+E204+E213+E216+E231</f>
        <v>90079829.679999799</v>
      </c>
      <c r="G232" s="31"/>
      <c r="H232" s="79" t="str">
        <f>'UIP Detail '!A232</f>
        <v xml:space="preserve">     TOTAL OPERATING AND MAINTENANCE</v>
      </c>
      <c r="I232" s="170">
        <f>C232-'UIP Detail '!C230</f>
        <v>16335354.369999977</v>
      </c>
      <c r="J232" s="170">
        <f>D232-'UIP Detail '!D230</f>
        <v>7288729.4199999999</v>
      </c>
    </row>
    <row r="233" spans="1:10" ht="15" customHeight="1" thickTop="1" x14ac:dyDescent="0.25">
      <c r="A233" s="81"/>
      <c r="B233" s="85"/>
      <c r="C233" s="85"/>
      <c r="D233" s="85"/>
      <c r="E233" s="85"/>
      <c r="G233" s="31"/>
      <c r="H233" s="81">
        <f>'UIP Detail '!A233</f>
        <v>0</v>
      </c>
      <c r="I233" s="170">
        <f>C233-'UIP Detail '!C231</f>
        <v>-1581334.31</v>
      </c>
      <c r="J233" s="170">
        <f>D233-'UIP Detail '!D231</f>
        <v>-8257098.6900000004</v>
      </c>
    </row>
    <row r="234" spans="1:10" ht="15" customHeight="1" x14ac:dyDescent="0.25">
      <c r="A234" s="92" t="s">
        <v>648</v>
      </c>
      <c r="B234" s="85"/>
      <c r="C234" s="85"/>
      <c r="D234" s="85"/>
      <c r="E234" s="85"/>
      <c r="G234" s="31"/>
      <c r="H234" s="81" t="str">
        <f>'UIP Detail '!A234</f>
        <v xml:space="preserve">     DEPRECIATION, DEPLETION AND AMORTIZATION</v>
      </c>
      <c r="I234" s="170">
        <f>C234-'UIP Detail '!C232</f>
        <v>-10110984.699999999</v>
      </c>
      <c r="J234" s="170">
        <f>D234-'UIP Detail '!D232</f>
        <v>-11191854.390000001</v>
      </c>
    </row>
    <row r="235" spans="1:10" ht="15" customHeight="1" x14ac:dyDescent="0.25">
      <c r="A235" s="79" t="s">
        <v>434</v>
      </c>
      <c r="B235" s="80"/>
      <c r="C235" s="80"/>
      <c r="D235" s="80"/>
      <c r="E235" s="80"/>
      <c r="G235" s="31"/>
      <c r="H235" s="81" t="str">
        <f>'UIP Detail '!A235</f>
        <v xml:space="preserve">          24 - DEPRECIATION</v>
      </c>
      <c r="I235" s="170">
        <f>C235-'UIP Detail '!C233</f>
        <v>0</v>
      </c>
      <c r="J235" s="170">
        <f>D235-'UIP Detail '!D233</f>
        <v>0</v>
      </c>
    </row>
    <row r="236" spans="1:10" ht="15" customHeight="1" x14ac:dyDescent="0.25">
      <c r="A236" s="81" t="s">
        <v>649</v>
      </c>
      <c r="B236" s="82">
        <f>'UIP Detail '!B233</f>
        <v>0</v>
      </c>
      <c r="C236" s="82">
        <f>'UIP Detail '!C233</f>
        <v>0</v>
      </c>
      <c r="D236" s="82">
        <f>'UIP Detail '!D233</f>
        <v>0</v>
      </c>
      <c r="E236" s="82">
        <f>SUM(B236:D236)</f>
        <v>0</v>
      </c>
      <c r="G236" s="31"/>
      <c r="H236" s="79" t="str">
        <f>'UIP Detail '!A236</f>
        <v xml:space="preserve">               (24) 403 - Depreciation Expense</v>
      </c>
      <c r="I236" s="170">
        <f>C236-'UIP Detail '!C234</f>
        <v>0</v>
      </c>
      <c r="J236" s="170">
        <f>D236-'UIP Detail '!D234</f>
        <v>0</v>
      </c>
    </row>
    <row r="237" spans="1:10" ht="15" customHeight="1" x14ac:dyDescent="0.25">
      <c r="A237" s="81" t="s">
        <v>650</v>
      </c>
      <c r="B237" s="84">
        <f>'UIP Detail '!B234</f>
        <v>0</v>
      </c>
      <c r="C237" s="84">
        <f>'UIP Detail '!C234</f>
        <v>0</v>
      </c>
      <c r="D237" s="84">
        <f>'UIP Detail '!D234</f>
        <v>0</v>
      </c>
      <c r="E237" s="84">
        <f>SUM(B237:D237)</f>
        <v>0</v>
      </c>
      <c r="G237" s="31"/>
      <c r="H237" s="81" t="str">
        <f>'UIP Detail '!A237</f>
        <v xml:space="preserve">               (24) 4031 - Depreciation Expense - FAS143</v>
      </c>
      <c r="I237" s="170">
        <f>C237-'UIP Detail '!C235</f>
        <v>0</v>
      </c>
      <c r="J237" s="170">
        <f>D237-'UIP Detail '!D235</f>
        <v>0</v>
      </c>
    </row>
    <row r="238" spans="1:10" ht="15" customHeight="1" x14ac:dyDescent="0.25">
      <c r="A238" s="81" t="s">
        <v>470</v>
      </c>
      <c r="B238" s="80">
        <f>SUM(B236:B237)</f>
        <v>0</v>
      </c>
      <c r="C238" s="80">
        <f>SUM(C236:C237)</f>
        <v>0</v>
      </c>
      <c r="D238" s="80">
        <f>SUM(D236:D237)</f>
        <v>0</v>
      </c>
      <c r="E238" s="85">
        <f>SUM(E236:E237)</f>
        <v>0</v>
      </c>
      <c r="G238" s="31"/>
      <c r="H238" s="81" t="str">
        <f>'UIP Detail '!A238</f>
        <v xml:space="preserve">                    (24) SUBTOTAL</v>
      </c>
      <c r="I238" s="170">
        <f>C238-'UIP Detail '!C236</f>
        <v>-9080446.5299999993</v>
      </c>
      <c r="J238" s="170">
        <f>D238-'UIP Detail '!D236</f>
        <v>-1650307.42</v>
      </c>
    </row>
    <row r="239" spans="1:10" ht="15" customHeight="1" x14ac:dyDescent="0.25">
      <c r="A239" s="79" t="s">
        <v>435</v>
      </c>
      <c r="B239" s="85"/>
      <c r="C239" s="85"/>
      <c r="D239" s="85"/>
      <c r="E239" s="85"/>
      <c r="G239" s="31"/>
      <c r="H239" s="81" t="str">
        <f>'UIP Detail '!A239</f>
        <v xml:space="preserve">          25 - AMORTIZATION</v>
      </c>
      <c r="I239" s="170">
        <f>C239-'UIP Detail '!C237</f>
        <v>-12773.53</v>
      </c>
      <c r="J239" s="170">
        <f>D239-'UIP Detail '!D237</f>
        <v>-10067.14</v>
      </c>
    </row>
    <row r="240" spans="1:10" ht="15" customHeight="1" x14ac:dyDescent="0.25">
      <c r="A240" s="81" t="s">
        <v>651</v>
      </c>
      <c r="B240" s="82">
        <f>'UIP Detail '!B237</f>
        <v>74017.25</v>
      </c>
      <c r="C240" s="82">
        <f>'UIP Detail '!C237</f>
        <v>12773.53</v>
      </c>
      <c r="D240" s="82">
        <f>'UIP Detail '!D237</f>
        <v>10067.14</v>
      </c>
      <c r="E240" s="82">
        <f>SUM(B240:D240)</f>
        <v>96857.919999999998</v>
      </c>
      <c r="G240" s="31"/>
      <c r="H240" s="81" t="str">
        <f>'UIP Detail '!A240</f>
        <v xml:space="preserve">               (25) 404 - Amort Ltd-Term Plant</v>
      </c>
      <c r="I240" s="170">
        <f>C240-'UIP Detail '!C238</f>
        <v>-9080446.52999999</v>
      </c>
      <c r="J240" s="170">
        <f>D240-'UIP Detail '!D238</f>
        <v>-1650307.4199999901</v>
      </c>
    </row>
    <row r="241" spans="1:10" ht="15" customHeight="1" x14ac:dyDescent="0.25">
      <c r="A241" s="81" t="s">
        <v>652</v>
      </c>
      <c r="B241" s="82">
        <f>'UIP Detail '!B238</f>
        <v>20327042.379999999</v>
      </c>
      <c r="C241" s="82">
        <f>'UIP Detail '!C238</f>
        <v>9093220.0599999893</v>
      </c>
      <c r="D241" s="82">
        <f>'UIP Detail '!D238</f>
        <v>1660374.55999999</v>
      </c>
      <c r="E241" s="82">
        <f>SUM(B241:D241)</f>
        <v>31080636.999999981</v>
      </c>
      <c r="G241" s="31"/>
      <c r="H241" s="79" t="str">
        <f>'UIP Detail '!A241</f>
        <v xml:space="preserve">               (25) 406 - Amortization Of Plant Acquisition Adj</v>
      </c>
      <c r="I241" s="170">
        <f>C241-'UIP Detail '!C239</f>
        <v>9093220.0599999893</v>
      </c>
      <c r="J241" s="170">
        <f>D241-'UIP Detail '!D239</f>
        <v>1660374.55999999</v>
      </c>
    </row>
    <row r="242" spans="1:10" ht="15" customHeight="1" x14ac:dyDescent="0.25">
      <c r="A242" s="81" t="s">
        <v>653</v>
      </c>
      <c r="B242" s="84">
        <f>'UIP Detail '!B239</f>
        <v>0</v>
      </c>
      <c r="C242" s="84">
        <f>'UIP Detail '!C239</f>
        <v>0</v>
      </c>
      <c r="D242" s="84">
        <f>'UIP Detail '!D239</f>
        <v>0</v>
      </c>
      <c r="E242" s="84">
        <f>SUM(B242:D242)</f>
        <v>0</v>
      </c>
      <c r="G242" s="31"/>
      <c r="H242" s="81" t="str">
        <f>'UIP Detail '!A242</f>
        <v xml:space="preserve">               (25) 4111 - Accretion Exp - FAS143</v>
      </c>
      <c r="I242" s="170">
        <f>C242-'UIP Detail '!C240</f>
        <v>-193523.97</v>
      </c>
      <c r="J242" s="170">
        <f>D242-'UIP Detail '!D240</f>
        <v>-2488516.85</v>
      </c>
    </row>
    <row r="243" spans="1:10" ht="15" customHeight="1" x14ac:dyDescent="0.25">
      <c r="A243" s="81" t="s">
        <v>470</v>
      </c>
      <c r="B243" s="80">
        <f>SUM(B240:B242)</f>
        <v>20401059.629999999</v>
      </c>
      <c r="C243" s="80">
        <f>SUM(C240:C242)</f>
        <v>9105993.5899999887</v>
      </c>
      <c r="D243" s="80">
        <f>SUM(D240:D242)</f>
        <v>1670441.6999999899</v>
      </c>
      <c r="E243" s="85">
        <f>SUM(E240:E242)</f>
        <v>31177494.919999983</v>
      </c>
      <c r="G243" s="31"/>
      <c r="H243" s="81" t="str">
        <f>'UIP Detail '!A243</f>
        <v xml:space="preserve">                    (25) SUBTOTAL</v>
      </c>
      <c r="I243" s="170">
        <f>C243-'UIP Detail '!C241</f>
        <v>9105993.5899999887</v>
      </c>
      <c r="J243" s="170">
        <f>D243-'UIP Detail '!D241</f>
        <v>1670441.6999999899</v>
      </c>
    </row>
    <row r="244" spans="1:10" ht="15" customHeight="1" x14ac:dyDescent="0.25">
      <c r="A244" s="79" t="s">
        <v>436</v>
      </c>
      <c r="B244" s="85"/>
      <c r="C244" s="85"/>
      <c r="D244" s="85"/>
      <c r="E244" s="85"/>
      <c r="G244" s="31"/>
      <c r="H244" s="79" t="str">
        <f>'UIP Detail '!A244</f>
        <v xml:space="preserve">          26 - AMORTIZ OF PROPERTY LOSS</v>
      </c>
      <c r="I244" s="170">
        <f>C244-'UIP Detail '!C242</f>
        <v>-1974.91</v>
      </c>
      <c r="J244" s="170">
        <f>D244-'UIP Detail '!D242</f>
        <v>-647.41999999999996</v>
      </c>
    </row>
    <row r="245" spans="1:10" ht="15" customHeight="1" x14ac:dyDescent="0.25">
      <c r="A245" s="81" t="s">
        <v>654</v>
      </c>
      <c r="B245" s="84">
        <f>'UIP Detail '!B242</f>
        <v>115308.66</v>
      </c>
      <c r="C245" s="84">
        <f>'UIP Detail '!C242</f>
        <v>1974.91</v>
      </c>
      <c r="D245" s="84">
        <f>'UIP Detail '!D242</f>
        <v>647.41999999999996</v>
      </c>
      <c r="E245" s="84">
        <f>SUM(B245:D245)</f>
        <v>117930.99</v>
      </c>
      <c r="G245" s="31"/>
      <c r="H245" s="81" t="str">
        <f>'UIP Detail '!A245</f>
        <v xml:space="preserve">               (26) 407 - Amortization Of Prop. Losses</v>
      </c>
      <c r="I245" s="170">
        <f>C245-'UIP Detail '!C243</f>
        <v>-193523.97</v>
      </c>
      <c r="J245" s="170">
        <f>D245-'UIP Detail '!D243</f>
        <v>-2488516.85</v>
      </c>
    </row>
    <row r="246" spans="1:10" ht="15" customHeight="1" x14ac:dyDescent="0.25">
      <c r="A246" s="81" t="s">
        <v>470</v>
      </c>
      <c r="B246" s="80">
        <f>+B245</f>
        <v>115308.66</v>
      </c>
      <c r="C246" s="80">
        <f>+C245</f>
        <v>1974.91</v>
      </c>
      <c r="D246" s="80">
        <f>+D245</f>
        <v>647.41999999999996</v>
      </c>
      <c r="E246" s="80">
        <f>+E245</f>
        <v>117930.99</v>
      </c>
      <c r="G246" s="31"/>
      <c r="H246" s="81" t="str">
        <f>'UIP Detail '!A246</f>
        <v xml:space="preserve">                    (26) SUBTOTAL</v>
      </c>
      <c r="I246" s="170">
        <f>C246-'UIP Detail '!C244</f>
        <v>1974.91</v>
      </c>
      <c r="J246" s="170">
        <f>D246-'UIP Detail '!D244</f>
        <v>647.41999999999996</v>
      </c>
    </row>
    <row r="247" spans="1:10" ht="15" customHeight="1" x14ac:dyDescent="0.25">
      <c r="A247" s="79" t="s">
        <v>437</v>
      </c>
      <c r="B247" s="80"/>
      <c r="C247" s="80"/>
      <c r="D247" s="80"/>
      <c r="E247" s="80"/>
      <c r="G247" s="31"/>
      <c r="H247" s="81" t="str">
        <f>'UIP Detail '!A247</f>
        <v xml:space="preserve">          27 - OTHER OPERATING EXPENSES</v>
      </c>
      <c r="I247" s="170">
        <f>C247-'UIP Detail '!C245</f>
        <v>0</v>
      </c>
      <c r="J247" s="170">
        <f>D247-'UIP Detail '!D245</f>
        <v>0</v>
      </c>
    </row>
    <row r="248" spans="1:10" ht="15" customHeight="1" x14ac:dyDescent="0.25">
      <c r="A248" s="81" t="s">
        <v>655</v>
      </c>
      <c r="B248" s="82">
        <f>'UIP Detail '!B245</f>
        <v>1717072.18</v>
      </c>
      <c r="C248" s="82">
        <f>'UIP Detail '!C245</f>
        <v>0</v>
      </c>
      <c r="D248" s="82">
        <f>'UIP Detail '!D245</f>
        <v>0</v>
      </c>
      <c r="E248" s="82">
        <f t="shared" ref="E248:E253" si="8">SUM(B248:D248)</f>
        <v>1717072.18</v>
      </c>
      <c r="G248" s="31"/>
      <c r="H248" s="81" t="str">
        <f>'UIP Detail '!A248</f>
        <v xml:space="preserve">               (27) 4073 - Regulatory Debits</v>
      </c>
      <c r="I248" s="170">
        <f>C248-'UIP Detail '!C246</f>
        <v>0</v>
      </c>
      <c r="J248" s="170">
        <f>D248-'UIP Detail '!D246</f>
        <v>0</v>
      </c>
    </row>
    <row r="249" spans="1:10" ht="15" customHeight="1" x14ac:dyDescent="0.25">
      <c r="A249" s="81" t="s">
        <v>656</v>
      </c>
      <c r="B249" s="82">
        <f>'UIP Detail '!B246</f>
        <v>1717072.18</v>
      </c>
      <c r="C249" s="82">
        <f>'UIP Detail '!C246</f>
        <v>0</v>
      </c>
      <c r="D249" s="82">
        <f>'UIP Detail '!D246</f>
        <v>0</v>
      </c>
      <c r="E249" s="82">
        <f t="shared" si="8"/>
        <v>1717072.18</v>
      </c>
      <c r="G249" s="31"/>
      <c r="H249" s="81" t="str">
        <f>'UIP Detail '!A249</f>
        <v xml:space="preserve">               (27) 4074 - Regulatory Credits</v>
      </c>
      <c r="I249" s="170">
        <f>C249-'UIP Detail '!C247</f>
        <v>0</v>
      </c>
      <c r="J249" s="170">
        <f>D249-'UIP Detail '!D247</f>
        <v>0</v>
      </c>
    </row>
    <row r="250" spans="1:10" ht="15" customHeight="1" x14ac:dyDescent="0.25">
      <c r="A250" s="81" t="s">
        <v>657</v>
      </c>
      <c r="B250" s="82">
        <f>'UIP Detail '!B247</f>
        <v>0</v>
      </c>
      <c r="C250" s="82">
        <f>'UIP Detail '!C247</f>
        <v>0</v>
      </c>
      <c r="D250" s="82">
        <f>'UIP Detail '!D247</f>
        <v>0</v>
      </c>
      <c r="E250" s="82">
        <f t="shared" si="8"/>
        <v>0</v>
      </c>
      <c r="G250" s="31"/>
      <c r="H250" s="81" t="str">
        <f>'UIP Detail '!A250</f>
        <v xml:space="preserve">               (27) 4116 - Gains From Disposition Of Utility Plant</v>
      </c>
      <c r="I250" s="170">
        <f>C250-'UIP Detail '!C248</f>
        <v>0</v>
      </c>
      <c r="J250" s="170">
        <f>D250-'UIP Detail '!D248</f>
        <v>0</v>
      </c>
    </row>
    <row r="251" spans="1:10" ht="15" customHeight="1" x14ac:dyDescent="0.25">
      <c r="A251" s="81" t="s">
        <v>658</v>
      </c>
      <c r="B251" s="82">
        <f>'UIP Detail '!B248</f>
        <v>5532080</v>
      </c>
      <c r="C251" s="82">
        <f>'UIP Detail '!C248</f>
        <v>0</v>
      </c>
      <c r="D251" s="82">
        <f>'UIP Detail '!D248</f>
        <v>0</v>
      </c>
      <c r="E251" s="82">
        <f t="shared" si="8"/>
        <v>5532080</v>
      </c>
      <c r="G251" s="31"/>
      <c r="H251" s="81" t="str">
        <f>'UIP Detail '!A251</f>
        <v xml:space="preserve">               (27) 4117 - Losses From Disposition Of Utility Plant</v>
      </c>
      <c r="I251" s="170">
        <f>C251-'UIP Detail '!C249</f>
        <v>0</v>
      </c>
      <c r="J251" s="170">
        <f>D251-'UIP Detail '!D249</f>
        <v>0</v>
      </c>
    </row>
    <row r="252" spans="1:10" ht="15" customHeight="1" x14ac:dyDescent="0.25">
      <c r="A252" s="81" t="s">
        <v>659</v>
      </c>
      <c r="B252" s="82">
        <f>'UIP Detail '!B249</f>
        <v>-3874113.59</v>
      </c>
      <c r="C252" s="82">
        <f>'UIP Detail '!C249</f>
        <v>0</v>
      </c>
      <c r="D252" s="82">
        <f>'UIP Detail '!D249</f>
        <v>0</v>
      </c>
      <c r="E252" s="82">
        <f t="shared" si="8"/>
        <v>-3874113.59</v>
      </c>
      <c r="G252" s="31"/>
      <c r="H252" s="79" t="str">
        <f>'UIP Detail '!A252</f>
        <v xml:space="preserve">               (27) 4118 - Gains From Disposition Of Allowances</v>
      </c>
      <c r="I252" s="170">
        <f>C252-'UIP Detail '!C250</f>
        <v>5154.09</v>
      </c>
      <c r="J252" s="170">
        <f>D252-'UIP Detail '!D250</f>
        <v>0</v>
      </c>
    </row>
    <row r="253" spans="1:10" ht="15" customHeight="1" x14ac:dyDescent="0.25">
      <c r="A253" s="81" t="s">
        <v>322</v>
      </c>
      <c r="B253" s="84">
        <f>'UIP Detail '!B250</f>
        <v>-52750.64</v>
      </c>
      <c r="C253" s="84">
        <f>'UIP Detail '!C250</f>
        <v>-5154.09</v>
      </c>
      <c r="D253" s="84">
        <f>'UIP Detail '!D250</f>
        <v>0</v>
      </c>
      <c r="E253" s="84">
        <f t="shared" si="8"/>
        <v>-57904.729999999996</v>
      </c>
      <c r="G253" s="31"/>
      <c r="H253" s="81" t="str">
        <f>'UIP Detail '!A253</f>
        <v xml:space="preserve">               (27) 414 - Other Utility Operating Income</v>
      </c>
      <c r="I253" s="170">
        <f>C253-'UIP Detail '!C251</f>
        <v>-6527.33</v>
      </c>
      <c r="J253" s="170">
        <f>D253-'UIP Detail '!D251</f>
        <v>0</v>
      </c>
    </row>
    <row r="254" spans="1:10" ht="15" customHeight="1" x14ac:dyDescent="0.25">
      <c r="A254" s="81" t="s">
        <v>470</v>
      </c>
      <c r="B254" s="80">
        <f>SUM(B248:B253)</f>
        <v>5039360.13</v>
      </c>
      <c r="C254" s="80">
        <f>SUM(C248:C253)</f>
        <v>-5154.09</v>
      </c>
      <c r="D254" s="80">
        <f>SUM(D248:D253)</f>
        <v>0</v>
      </c>
      <c r="E254" s="85">
        <f>SUM(E248:E253)</f>
        <v>5034206.0399999991</v>
      </c>
      <c r="G254" s="31"/>
      <c r="H254" s="81" t="str">
        <f>'UIP Detail '!A254</f>
        <v xml:space="preserve">                    (27) SUBTOTAL</v>
      </c>
      <c r="I254" s="170">
        <f>C254-'UIP Detail '!C252</f>
        <v>-5154.09</v>
      </c>
      <c r="J254" s="170">
        <f>D254-'UIP Detail '!D252</f>
        <v>0</v>
      </c>
    </row>
    <row r="255" spans="1:10" ht="15" customHeight="1" x14ac:dyDescent="0.25">
      <c r="A255" s="79" t="s">
        <v>438</v>
      </c>
      <c r="B255" s="85"/>
      <c r="C255" s="85"/>
      <c r="D255" s="85"/>
      <c r="E255" s="85"/>
      <c r="G255" s="31"/>
      <c r="H255" s="81" t="str">
        <f>'UIP Detail '!A255</f>
        <v xml:space="preserve">          28 - ASC 815</v>
      </c>
      <c r="I255" s="170">
        <f>C255-'UIP Detail '!C253</f>
        <v>0</v>
      </c>
      <c r="J255" s="170">
        <f>D255-'UIP Detail '!D253</f>
        <v>0</v>
      </c>
    </row>
    <row r="256" spans="1:10" ht="15" customHeight="1" x14ac:dyDescent="0.25">
      <c r="A256" s="81" t="s">
        <v>660</v>
      </c>
      <c r="B256" s="82">
        <f>'UIP Detail '!B253</f>
        <v>0</v>
      </c>
      <c r="C256" s="82">
        <f>'UIP Detail '!C253</f>
        <v>0</v>
      </c>
      <c r="D256" s="82">
        <f>'UIP Detail '!D253</f>
        <v>0</v>
      </c>
      <c r="E256" s="82">
        <f>SUM(B256:D256)</f>
        <v>0</v>
      </c>
      <c r="G256" s="31"/>
      <c r="H256" s="92" t="str">
        <f>'UIP Detail '!A256</f>
        <v xml:space="preserve">               (28) 421 - FAS 133 Gain</v>
      </c>
      <c r="I256" s="170">
        <f>C256-'UIP Detail '!C254</f>
        <v>3780.85</v>
      </c>
      <c r="J256" s="170">
        <f>D256-'UIP Detail '!D254</f>
        <v>0</v>
      </c>
    </row>
    <row r="257" spans="1:10" ht="15" customHeight="1" x14ac:dyDescent="0.25">
      <c r="A257" s="81" t="s">
        <v>661</v>
      </c>
      <c r="B257" s="84">
        <f>'UIP Detail '!B254</f>
        <v>1612533.73</v>
      </c>
      <c r="C257" s="84">
        <f>'UIP Detail '!C254</f>
        <v>-3780.85</v>
      </c>
      <c r="D257" s="84">
        <f>'UIP Detail '!D254</f>
        <v>0</v>
      </c>
      <c r="E257" s="84">
        <f>SUM(B257:D257)</f>
        <v>1608752.88</v>
      </c>
      <c r="G257" s="31"/>
      <c r="H257" s="81" t="str">
        <f>'UIP Detail '!A257</f>
        <v xml:space="preserve">               (28) 4265 - FAS 133 Loss</v>
      </c>
      <c r="I257" s="170">
        <f>C257-'UIP Detail '!C255</f>
        <v>-3780.85</v>
      </c>
      <c r="J257" s="170">
        <f>D257-'UIP Detail '!D255</f>
        <v>0</v>
      </c>
    </row>
    <row r="258" spans="1:10" ht="15" customHeight="1" x14ac:dyDescent="0.25">
      <c r="A258" s="81" t="s">
        <v>470</v>
      </c>
      <c r="B258" s="85">
        <f>SUM(B256:B257)</f>
        <v>1612533.73</v>
      </c>
      <c r="C258" s="85">
        <f>SUM(C256:C257)</f>
        <v>-3780.85</v>
      </c>
      <c r="D258" s="85">
        <f>SUM(D256:D257)</f>
        <v>0</v>
      </c>
      <c r="E258" s="85">
        <f>SUM(E256:E257)</f>
        <v>1608752.88</v>
      </c>
      <c r="G258" s="31"/>
      <c r="H258" s="79" t="str">
        <f>'UIP Detail '!A258</f>
        <v xml:space="preserve">                    (28) SUBTOTAL</v>
      </c>
      <c r="I258" s="170">
        <f>C258-'UIP Detail '!C256</f>
        <v>-3780.85</v>
      </c>
      <c r="J258" s="170">
        <f>D258-'UIP Detail '!D256</f>
        <v>0</v>
      </c>
    </row>
    <row r="259" spans="1:10" ht="5.25" customHeight="1" thickBot="1" x14ac:dyDescent="0.3">
      <c r="A259" s="92" t="s">
        <v>0</v>
      </c>
      <c r="B259" s="91">
        <f>+B238+B243+B246+B254+B258</f>
        <v>27168262.149999999</v>
      </c>
      <c r="C259" s="91">
        <f>+C238+C243+C246+C254+C258</f>
        <v>9099033.5599999893</v>
      </c>
      <c r="D259" s="91">
        <f>+D238+D243+D246+D254+D258</f>
        <v>1671089.1199999899</v>
      </c>
      <c r="E259" s="91">
        <f>+E238+E243+E246+E254+E258</f>
        <v>37938384.829999983</v>
      </c>
      <c r="G259" s="31"/>
      <c r="H259" s="81" t="str">
        <f>'UIP Detail '!A259</f>
        <v xml:space="preserve">     TOTAL DEPRECIATION, DEPLETION AND AMORTIZATION</v>
      </c>
      <c r="I259" s="170">
        <f>C259-'UIP Detail '!C257</f>
        <v>9099033.5599999893</v>
      </c>
      <c r="J259" s="170">
        <f>D259-'UIP Detail '!D257</f>
        <v>1671089.1199999899</v>
      </c>
    </row>
    <row r="260" spans="1:10" ht="15" customHeight="1" thickTop="1" x14ac:dyDescent="0.25">
      <c r="A260" s="81"/>
      <c r="B260" s="85"/>
      <c r="C260" s="85"/>
      <c r="D260" s="85"/>
      <c r="E260" s="85"/>
      <c r="G260" s="31"/>
      <c r="H260" s="81" t="str">
        <f>'UIP Detail '!A260</f>
        <v xml:space="preserve">          </v>
      </c>
      <c r="I260" s="170">
        <f>C260-'UIP Detail '!C258</f>
        <v>0</v>
      </c>
      <c r="J260" s="170">
        <f>D260-'UIP Detail '!D258</f>
        <v>0</v>
      </c>
    </row>
    <row r="261" spans="1:10" ht="15" customHeight="1" x14ac:dyDescent="0.25">
      <c r="A261" s="79" t="s">
        <v>439</v>
      </c>
      <c r="B261" s="85"/>
      <c r="C261" s="85"/>
      <c r="D261" s="85"/>
      <c r="E261" s="85"/>
      <c r="G261" s="31"/>
      <c r="H261" s="79" t="str">
        <f>'UIP Detail '!A261</f>
        <v xml:space="preserve">     29 - TAXES OTHER THAN INCOME TAXES</v>
      </c>
      <c r="I261" s="170">
        <f>C261-'UIP Detail '!C259</f>
        <v>-9284938.0899999999</v>
      </c>
      <c r="J261" s="170">
        <f>D261-'UIP Detail '!D259</f>
        <v>-4149538.83</v>
      </c>
    </row>
    <row r="262" spans="1:10" ht="15" customHeight="1" x14ac:dyDescent="0.25">
      <c r="A262" s="81" t="s">
        <v>1</v>
      </c>
      <c r="B262" s="84">
        <f>'UIP Detail '!B259</f>
        <v>21555082.949999899</v>
      </c>
      <c r="C262" s="84">
        <f>'UIP Detail '!C259</f>
        <v>9284938.0899999999</v>
      </c>
      <c r="D262" s="84">
        <f>'UIP Detail '!D259</f>
        <v>4149538.83</v>
      </c>
      <c r="E262" s="84">
        <f>SUM(B262:D262)</f>
        <v>34989559.8699999</v>
      </c>
      <c r="G262" s="31"/>
      <c r="H262" s="81" t="str">
        <f>'UIP Detail '!A262</f>
        <v xml:space="preserve">          (29) 4081 - Taxes Other-Util Income</v>
      </c>
      <c r="I262" s="170">
        <f>C262-'UIP Detail '!C260</f>
        <v>9284938.0899999999</v>
      </c>
      <c r="J262" s="170">
        <f>D262-'UIP Detail '!D260</f>
        <v>4149538.83</v>
      </c>
    </row>
    <row r="263" spans="1:10" ht="15" customHeight="1" x14ac:dyDescent="0.25">
      <c r="A263" s="81" t="s">
        <v>470</v>
      </c>
      <c r="B263" s="80">
        <f>SUM(B262:B262)</f>
        <v>21555082.949999899</v>
      </c>
      <c r="C263" s="80">
        <f>SUM(C262:C262)</f>
        <v>9284938.0899999999</v>
      </c>
      <c r="D263" s="80">
        <f>SUM(D262:D262)</f>
        <v>4149538.83</v>
      </c>
      <c r="E263" s="80">
        <f>SUM(B263:D263)</f>
        <v>34989559.8699999</v>
      </c>
      <c r="G263" s="31"/>
      <c r="H263" s="81" t="str">
        <f>'UIP Detail '!A263</f>
        <v xml:space="preserve">               (29) SUBTOTAL</v>
      </c>
      <c r="I263" s="170">
        <f>C263-'UIP Detail '!C261</f>
        <v>9284938.0899999999</v>
      </c>
      <c r="J263" s="170">
        <f>D263-'UIP Detail '!D261</f>
        <v>4149538.83</v>
      </c>
    </row>
    <row r="264" spans="1:10" ht="15" customHeight="1" x14ac:dyDescent="0.25">
      <c r="A264" s="79" t="s">
        <v>440</v>
      </c>
      <c r="B264" s="80"/>
      <c r="C264" s="80"/>
      <c r="D264" s="80"/>
      <c r="E264" s="80"/>
      <c r="G264" s="31"/>
      <c r="H264" s="81" t="str">
        <f>'UIP Detail '!A264</f>
        <v xml:space="preserve">     30 - INCOME TAXES</v>
      </c>
      <c r="I264" s="170">
        <f>C264-'UIP Detail '!C262</f>
        <v>-10494184.49</v>
      </c>
      <c r="J264" s="170">
        <f>D264-'UIP Detail '!D262</f>
        <v>-1545237.24</v>
      </c>
    </row>
    <row r="265" spans="1:10" ht="15" customHeight="1" x14ac:dyDescent="0.25">
      <c r="A265" s="81" t="s">
        <v>2</v>
      </c>
      <c r="B265" s="82">
        <f>'UIP Detail '!B262</f>
        <v>18415562.969999999</v>
      </c>
      <c r="C265" s="82">
        <f>'UIP Detail '!C262</f>
        <v>10494184.49</v>
      </c>
      <c r="D265" s="82">
        <f>'UIP Detail '!D262</f>
        <v>1545237.24</v>
      </c>
      <c r="E265" s="82">
        <f>SUM(B265:D265)</f>
        <v>30454984.699999999</v>
      </c>
      <c r="G265" s="31"/>
      <c r="H265" s="79" t="str">
        <f>'UIP Detail '!A265</f>
        <v xml:space="preserve">          (30) 4081 - Montana Corp. License Taxes</v>
      </c>
      <c r="I265" s="170">
        <f>C265-'UIP Detail '!C263</f>
        <v>0</v>
      </c>
      <c r="J265" s="170">
        <f>D265-'UIP Detail '!D263</f>
        <v>0</v>
      </c>
    </row>
    <row r="266" spans="1:10" ht="15" customHeight="1" x14ac:dyDescent="0.25">
      <c r="A266" s="81" t="s">
        <v>3</v>
      </c>
      <c r="B266" s="84">
        <f>'UIP Detail '!B263</f>
        <v>18415562.969999999</v>
      </c>
      <c r="C266" s="84">
        <f>'UIP Detail '!C263</f>
        <v>10494184.49</v>
      </c>
      <c r="D266" s="84">
        <f>'UIP Detail '!D263</f>
        <v>1545237.24</v>
      </c>
      <c r="E266" s="84">
        <f>SUM(B266:D266)</f>
        <v>30454984.699999999</v>
      </c>
      <c r="G266" s="31"/>
      <c r="H266" s="81" t="str">
        <f>'UIP Detail '!A266</f>
        <v xml:space="preserve">          (30) 4091 - Montana Corp license Tax</v>
      </c>
      <c r="I266" s="170">
        <f>C266-'UIP Detail '!C264</f>
        <v>10494184.49</v>
      </c>
      <c r="J266" s="170">
        <f>D266-'UIP Detail '!D264</f>
        <v>1545237.24</v>
      </c>
    </row>
    <row r="267" spans="1:10" ht="15" customHeight="1" x14ac:dyDescent="0.25">
      <c r="A267" s="81" t="s">
        <v>470</v>
      </c>
      <c r="B267" s="80">
        <f>SUM(B265:B266)</f>
        <v>36831125.939999998</v>
      </c>
      <c r="C267" s="80">
        <f>SUM(C265:C266)</f>
        <v>20988368.98</v>
      </c>
      <c r="D267" s="80">
        <f>SUM(D265:D266)</f>
        <v>3090474.48</v>
      </c>
      <c r="E267" s="85">
        <f>SUM(E265:E266)</f>
        <v>60909969.399999999</v>
      </c>
      <c r="G267" s="31"/>
      <c r="H267" s="81" t="str">
        <f>'UIP Detail '!A267</f>
        <v xml:space="preserve">          (30) 4091 - Fit-Util Oper Income</v>
      </c>
      <c r="I267" s="170">
        <f>C267-'UIP Detail '!C265</f>
        <v>20988368.98</v>
      </c>
      <c r="J267" s="170">
        <f>D267-'UIP Detail '!D265</f>
        <v>3090474.48</v>
      </c>
    </row>
    <row r="268" spans="1:10" ht="15" customHeight="1" x14ac:dyDescent="0.25">
      <c r="A268" s="79" t="s">
        <v>441</v>
      </c>
      <c r="B268" s="85"/>
      <c r="C268" s="85"/>
      <c r="D268" s="85"/>
      <c r="E268" s="85"/>
      <c r="G268" s="31"/>
      <c r="H268" s="81" t="str">
        <f>'UIP Detail '!A268</f>
        <v xml:space="preserve">               (30) SUBTOTAL</v>
      </c>
      <c r="I268" s="170">
        <f>C268-'UIP Detail '!C266</f>
        <v>0</v>
      </c>
      <c r="J268" s="170">
        <f>D268-'UIP Detail '!D266</f>
        <v>0</v>
      </c>
    </row>
    <row r="269" spans="1:10" ht="15" customHeight="1" x14ac:dyDescent="0.25">
      <c r="A269" s="81" t="s">
        <v>4</v>
      </c>
      <c r="B269" s="82">
        <f>'UIP Detail '!B266</f>
        <v>0</v>
      </c>
      <c r="C269" s="82">
        <f>'UIP Detail '!C266</f>
        <v>0</v>
      </c>
      <c r="D269" s="82">
        <f>'UIP Detail '!D266</f>
        <v>0</v>
      </c>
      <c r="E269" s="82">
        <f>SUM(B269:D269)</f>
        <v>0</v>
      </c>
      <c r="G269" s="31"/>
      <c r="H269" s="81" t="str">
        <f>'UIP Detail '!A269</f>
        <v xml:space="preserve">     31 - DEFERRED INCOME TAXES</v>
      </c>
      <c r="I269" s="170">
        <f>C269-'UIP Detail '!C267</f>
        <v>0</v>
      </c>
      <c r="J269" s="170">
        <f>D269-'UIP Detail '!D267</f>
        <v>0</v>
      </c>
    </row>
    <row r="270" spans="1:10" ht="15" customHeight="1" x14ac:dyDescent="0.25">
      <c r="A270" s="81" t="s">
        <v>5</v>
      </c>
      <c r="B270" s="82">
        <f>'UIP Detail '!B267</f>
        <v>0</v>
      </c>
      <c r="C270" s="82">
        <f>'UIP Detail '!C267</f>
        <v>0</v>
      </c>
      <c r="D270" s="82">
        <f>'UIP Detail '!D267</f>
        <v>0</v>
      </c>
      <c r="E270" s="82">
        <f>SUM(B270:D270)</f>
        <v>0</v>
      </c>
      <c r="G270" s="31"/>
      <c r="H270" s="81" t="str">
        <f>'UIP Detail '!A270</f>
        <v xml:space="preserve">          (31) 4101 - Def Fit-Util Oper Income</v>
      </c>
      <c r="I270" s="170">
        <f>C270-'UIP Detail '!C268</f>
        <v>0</v>
      </c>
      <c r="J270" s="170">
        <f>D270-'UIP Detail '!D268</f>
        <v>0</v>
      </c>
    </row>
    <row r="271" spans="1:10" ht="15" customHeight="1" x14ac:dyDescent="0.25">
      <c r="A271" s="81" t="s">
        <v>6</v>
      </c>
      <c r="B271" s="84">
        <f>'UIP Detail '!B268</f>
        <v>0</v>
      </c>
      <c r="C271" s="84">
        <f>'UIP Detail '!C268</f>
        <v>0</v>
      </c>
      <c r="D271" s="84">
        <f>'UIP Detail '!D268</f>
        <v>0</v>
      </c>
      <c r="E271" s="84">
        <f>SUM(B271:D271)</f>
        <v>0</v>
      </c>
      <c r="G271" s="31"/>
      <c r="H271" s="94" t="str">
        <f>'UIP Detail '!A271</f>
        <v xml:space="preserve">          (31) 4111 - Def Fit-Cr - Util Oper Income</v>
      </c>
      <c r="I271" s="170">
        <f>C271-'UIP Detail '!C269</f>
        <v>0</v>
      </c>
      <c r="J271" s="170">
        <f>D271-'UIP Detail '!D269</f>
        <v>0</v>
      </c>
    </row>
    <row r="272" spans="1:10" ht="9.75" customHeight="1" x14ac:dyDescent="0.25">
      <c r="A272" s="81" t="s">
        <v>470</v>
      </c>
      <c r="B272" s="80">
        <f>SUM(B269:B271)</f>
        <v>0</v>
      </c>
      <c r="C272" s="80">
        <f>SUM(C269:C271)</f>
        <v>0</v>
      </c>
      <c r="D272" s="80">
        <f>SUM(D269:D271)</f>
        <v>0</v>
      </c>
      <c r="E272" s="80">
        <f>SUM(E269:E271)</f>
        <v>0</v>
      </c>
      <c r="G272" s="31"/>
      <c r="H272" s="94" t="str">
        <f>'UIP Detail '!A272</f>
        <v xml:space="preserve">          (31) 4114 - Inv Tax Cr Adj-Util Operations</v>
      </c>
      <c r="I272" s="170">
        <f>C272-'UIP Detail '!C270</f>
        <v>-10345397.49</v>
      </c>
      <c r="J272" s="170">
        <f>D272-'UIP Detail '!D270</f>
        <v>0</v>
      </c>
    </row>
    <row r="273" spans="1:10" ht="15" customHeight="1" x14ac:dyDescent="0.25">
      <c r="A273" s="81"/>
      <c r="B273" s="85"/>
      <c r="C273" s="85"/>
      <c r="D273" s="85"/>
      <c r="E273" s="85"/>
      <c r="G273" s="31"/>
      <c r="H273" s="81" t="str">
        <f>'UIP Detail '!A273</f>
        <v xml:space="preserve">               (31) SUBTOTAL</v>
      </c>
      <c r="I273" s="170">
        <f>C273-'UIP Detail '!C271</f>
        <v>3924728.13</v>
      </c>
      <c r="J273" s="170">
        <f>D273-'UIP Detail '!D271</f>
        <v>0</v>
      </c>
    </row>
    <row r="274" spans="1:10" ht="7.5" customHeight="1" x14ac:dyDescent="0.35">
      <c r="A274" s="94" t="s">
        <v>443</v>
      </c>
      <c r="B274" s="95">
        <f>B62-B232-B259-B263-B267-B272</f>
        <v>-19510255.799999781</v>
      </c>
      <c r="C274" s="95">
        <f>C38-C60-C232-C259-C263-C267-C272</f>
        <v>-1983541.2099999562</v>
      </c>
      <c r="D274" s="95">
        <f>D38-D60-D232-D259-D263-D267-D272</f>
        <v>-17603905.519999988</v>
      </c>
      <c r="E274" s="95">
        <f>E38-E60-E232-E259-E263-E267-E272</f>
        <v>-39097702.52999974</v>
      </c>
      <c r="G274" s="31"/>
      <c r="H274" s="81"/>
      <c r="I274" s="170">
        <f>C274-'UIP Detail '!C272</f>
        <v>-1983541.2099999562</v>
      </c>
      <c r="J274" s="170">
        <f>D274-'UIP Detail '!D272</f>
        <v>-17603905.519999988</v>
      </c>
    </row>
    <row r="275" spans="1:10" ht="15" customHeight="1" x14ac:dyDescent="0.35">
      <c r="A275" s="94"/>
      <c r="B275" s="95"/>
      <c r="C275" s="95"/>
      <c r="D275" s="95"/>
      <c r="E275" s="95"/>
      <c r="G275" s="31"/>
      <c r="H275" s="79" t="str">
        <f>'UIP Detail '!A275</f>
        <v>NET OPERATING INCOME</v>
      </c>
      <c r="I275" s="170">
        <f>C275-'UIP Detail '!C273</f>
        <v>-6420669.3600000003</v>
      </c>
      <c r="J275" s="170">
        <f>D275-'UIP Detail '!D273</f>
        <v>0</v>
      </c>
    </row>
    <row r="276" spans="1:10" ht="15" customHeight="1" x14ac:dyDescent="0.25">
      <c r="A276" s="76" t="s">
        <v>456</v>
      </c>
      <c r="B276" s="85"/>
      <c r="C276" s="85"/>
      <c r="D276" s="85"/>
      <c r="E276" s="85"/>
      <c r="G276" s="31"/>
      <c r="H276" s="81">
        <f>'UIP Detail '!A276</f>
        <v>0</v>
      </c>
      <c r="I276" s="170">
        <f>C276-'UIP Detail '!C274</f>
        <v>0</v>
      </c>
      <c r="J276" s="170">
        <f>D276-'UIP Detail '!D274</f>
        <v>0</v>
      </c>
    </row>
    <row r="277" spans="1:10" ht="15" customHeight="1" x14ac:dyDescent="0.25">
      <c r="A277" s="79" t="s">
        <v>450</v>
      </c>
      <c r="B277" s="80"/>
      <c r="C277" s="80"/>
      <c r="D277" s="80"/>
      <c r="E277" s="80"/>
      <c r="F277" s="173"/>
      <c r="G277" s="31"/>
      <c r="H277" s="81" t="str">
        <f>'UIP Detail '!A277</f>
        <v>NON-OPERATING INCOME</v>
      </c>
      <c r="I277" s="170">
        <f>C277-'UIP Detail '!C275</f>
        <v>-17413377.149999902</v>
      </c>
      <c r="J277" s="170">
        <f>D277-'UIP Detail '!D275</f>
        <v>16886630.460000001</v>
      </c>
    </row>
    <row r="278" spans="1:10" ht="15" customHeight="1" x14ac:dyDescent="0.25">
      <c r="A278" s="81" t="s">
        <v>7</v>
      </c>
      <c r="B278" s="82">
        <f>'UIP Detail '!B275</f>
        <v>41613044.289999902</v>
      </c>
      <c r="C278" s="82">
        <f>'UIP Detail '!C275</f>
        <v>17413377.149999902</v>
      </c>
      <c r="D278" s="82">
        <f>'UIP Detail '!D275</f>
        <v>-16886630.460000001</v>
      </c>
      <c r="E278" s="82">
        <f>SUM(B278:D278)</f>
        <v>42139790.979999803</v>
      </c>
      <c r="F278" s="173"/>
      <c r="G278" s="31"/>
      <c r="H278" s="81" t="str">
        <f>'UIP Detail '!A278</f>
        <v xml:space="preserve">     99 - OTHER INCOME</v>
      </c>
      <c r="I278" s="170">
        <f>C278-'UIP Detail '!C276</f>
        <v>17413377.149999902</v>
      </c>
      <c r="J278" s="170">
        <f>D278-'UIP Detail '!D276</f>
        <v>-16886630.460000001</v>
      </c>
    </row>
    <row r="279" spans="1:10" ht="15" customHeight="1" x14ac:dyDescent="0.25">
      <c r="A279" s="81" t="s">
        <v>8</v>
      </c>
      <c r="B279" s="82">
        <f>'UIP Detail '!B276</f>
        <v>0</v>
      </c>
      <c r="C279" s="82">
        <f>'UIP Detail '!C276</f>
        <v>0</v>
      </c>
      <c r="D279" s="82">
        <f>'UIP Detail '!D276</f>
        <v>0</v>
      </c>
      <c r="E279" s="82">
        <f t="shared" ref="E279:E301" si="9">SUM(B279:D279)</f>
        <v>0</v>
      </c>
      <c r="F279" s="173"/>
      <c r="G279" s="31"/>
      <c r="H279" s="81" t="str">
        <f>'UIP Detail '!A279</f>
        <v xml:space="preserve">          (99) 4082 - Taxes Other - Other Income</v>
      </c>
      <c r="I279" s="170">
        <f>C279-'UIP Detail '!C277</f>
        <v>0</v>
      </c>
      <c r="J279" s="170">
        <f>D279-'UIP Detail '!D277</f>
        <v>0</v>
      </c>
    </row>
    <row r="280" spans="1:10" ht="15" customHeight="1" x14ac:dyDescent="0.25">
      <c r="A280" s="81" t="s">
        <v>9</v>
      </c>
      <c r="B280" s="82">
        <f>'UIP Detail '!B277</f>
        <v>0</v>
      </c>
      <c r="C280" s="82">
        <f>'UIP Detail '!C277</f>
        <v>0</v>
      </c>
      <c r="D280" s="82">
        <f>'UIP Detail '!D277</f>
        <v>0</v>
      </c>
      <c r="E280" s="82">
        <f t="shared" si="9"/>
        <v>0</v>
      </c>
      <c r="F280" s="173"/>
      <c r="G280" s="31"/>
      <c r="H280" s="81" t="str">
        <f>'UIP Detail '!A280</f>
        <v xml:space="preserve">          (99) 4092 - Fit - Other Income</v>
      </c>
      <c r="I280" s="170">
        <f>C280-'UIP Detail '!C278</f>
        <v>0</v>
      </c>
      <c r="J280" s="170">
        <f>D280-'UIP Detail '!D278</f>
        <v>0</v>
      </c>
    </row>
    <row r="281" spans="1:10" ht="15" customHeight="1" x14ac:dyDescent="0.25">
      <c r="A281" s="81" t="s">
        <v>10</v>
      </c>
      <c r="B281" s="82">
        <f>'UIP Detail '!B278</f>
        <v>0</v>
      </c>
      <c r="C281" s="82">
        <f>'UIP Detail '!C278</f>
        <v>0</v>
      </c>
      <c r="D281" s="82">
        <f>'UIP Detail '!D278</f>
        <v>0</v>
      </c>
      <c r="E281" s="82">
        <f t="shared" si="9"/>
        <v>0</v>
      </c>
      <c r="F281" s="173"/>
      <c r="G281" s="31"/>
      <c r="H281" s="81" t="str">
        <f>'UIP Detail '!A281</f>
        <v xml:space="preserve">          (99) 4102 - Def Fit - Other Income</v>
      </c>
      <c r="I281" s="170">
        <f>C281-'UIP Detail '!C279</f>
        <v>0</v>
      </c>
      <c r="J281" s="170">
        <f>D281-'UIP Detail '!D279</f>
        <v>0</v>
      </c>
    </row>
    <row r="282" spans="1:10" ht="15" customHeight="1" x14ac:dyDescent="0.25">
      <c r="A282" s="81" t="s">
        <v>11</v>
      </c>
      <c r="B282" s="82">
        <f>'UIP Detail '!B279</f>
        <v>30218.35</v>
      </c>
      <c r="C282" s="82">
        <f>'UIP Detail '!C279</f>
        <v>0</v>
      </c>
      <c r="D282" s="82">
        <f>'UIP Detail '!D279</f>
        <v>0</v>
      </c>
      <c r="E282" s="82">
        <f t="shared" si="9"/>
        <v>30218.35</v>
      </c>
      <c r="F282" s="173"/>
      <c r="G282" s="31"/>
      <c r="H282" s="81" t="str">
        <f>'UIP Detail '!A282</f>
        <v xml:space="preserve">          (99) 4112 - Provision for Deferred FIT - Credit &amp; Other Income</v>
      </c>
      <c r="I282" s="170">
        <f>C282-'UIP Detail '!C280</f>
        <v>0</v>
      </c>
      <c r="J282" s="170">
        <f>D282-'UIP Detail '!D280</f>
        <v>0</v>
      </c>
    </row>
    <row r="283" spans="1:10" ht="15" customHeight="1" x14ac:dyDescent="0.25">
      <c r="A283" s="81" t="s">
        <v>12</v>
      </c>
      <c r="B283" s="82">
        <f>'UIP Detail '!B280</f>
        <v>0</v>
      </c>
      <c r="C283" s="82">
        <f>'UIP Detail '!C280</f>
        <v>0</v>
      </c>
      <c r="D283" s="82">
        <f>'UIP Detail '!D280</f>
        <v>0</v>
      </c>
      <c r="E283" s="82">
        <f t="shared" si="9"/>
        <v>0</v>
      </c>
      <c r="F283" s="173"/>
      <c r="G283" s="31"/>
      <c r="H283" s="81" t="str">
        <f>'UIP Detail '!A283</f>
        <v xml:space="preserve">          (99) 415 - Revenues From Merchandising And Jobbing</v>
      </c>
      <c r="I283" s="170">
        <f>C283-'UIP Detail '!C281</f>
        <v>0</v>
      </c>
      <c r="J283" s="170">
        <f>D283-'UIP Detail '!D281</f>
        <v>8084190.8499999996</v>
      </c>
    </row>
    <row r="284" spans="1:10" ht="15" customHeight="1" x14ac:dyDescent="0.25">
      <c r="A284" s="81" t="s">
        <v>13</v>
      </c>
      <c r="B284" s="82">
        <f>'UIP Detail '!B281</f>
        <v>0</v>
      </c>
      <c r="C284" s="82">
        <f>'UIP Detail '!C281</f>
        <v>0</v>
      </c>
      <c r="D284" s="82">
        <f>'UIP Detail '!D281</f>
        <v>-8084190.8499999996</v>
      </c>
      <c r="E284" s="82">
        <f t="shared" si="9"/>
        <v>-8084190.8499999996</v>
      </c>
      <c r="F284" s="173"/>
      <c r="G284" s="31"/>
      <c r="H284" s="81" t="str">
        <f>'UIP Detail '!A284</f>
        <v xml:space="preserve">          (99) 416 - Expenses Of Merchandising And Jobbing</v>
      </c>
      <c r="I284" s="170">
        <f>C284-'UIP Detail '!C282</f>
        <v>0</v>
      </c>
      <c r="J284" s="170">
        <f>D284-'UIP Detail '!D282</f>
        <v>-8084190.8499999996</v>
      </c>
    </row>
    <row r="285" spans="1:10" ht="15" customHeight="1" x14ac:dyDescent="0.25">
      <c r="A285" s="81" t="s">
        <v>408</v>
      </c>
      <c r="B285" s="82">
        <f>'UIP Detail '!B282</f>
        <v>0</v>
      </c>
      <c r="C285" s="82">
        <f>'UIP Detail '!C282</f>
        <v>0</v>
      </c>
      <c r="D285" s="82">
        <f>'UIP Detail '!D282</f>
        <v>0</v>
      </c>
      <c r="E285" s="82"/>
      <c r="F285" s="173"/>
      <c r="G285" s="31"/>
      <c r="H285" s="81" t="str">
        <f>'UIP Detail '!A285</f>
        <v xml:space="preserve">          (99) 417 - Revenues From Non-Utility Operations</v>
      </c>
      <c r="I285" s="170">
        <f>C285-'UIP Detail '!C283</f>
        <v>0</v>
      </c>
      <c r="J285" s="170">
        <f>D285-'UIP Detail '!D283</f>
        <v>80452.58</v>
      </c>
    </row>
    <row r="286" spans="1:10" ht="15" customHeight="1" x14ac:dyDescent="0.25">
      <c r="A286" s="81" t="s">
        <v>14</v>
      </c>
      <c r="B286" s="82">
        <f>'UIP Detail '!B283</f>
        <v>0</v>
      </c>
      <c r="C286" s="82">
        <f>'UIP Detail '!C283</f>
        <v>0</v>
      </c>
      <c r="D286" s="82">
        <f>'UIP Detail '!D283</f>
        <v>-80452.58</v>
      </c>
      <c r="E286" s="82">
        <f t="shared" si="9"/>
        <v>-80452.58</v>
      </c>
      <c r="F286" s="173"/>
      <c r="G286" s="31"/>
      <c r="H286" s="81" t="str">
        <f>'UIP Detail '!A286</f>
        <v xml:space="preserve">          (99) 4171 - Merger Related Costs</v>
      </c>
      <c r="I286" s="170">
        <f>C286-'UIP Detail '!C284</f>
        <v>0</v>
      </c>
      <c r="J286" s="170">
        <f>D286-'UIP Detail '!D284</f>
        <v>-159055.34</v>
      </c>
    </row>
    <row r="287" spans="1:10" ht="15" customHeight="1" x14ac:dyDescent="0.25">
      <c r="A287" s="81" t="s">
        <v>15</v>
      </c>
      <c r="B287" s="82">
        <f>'UIP Detail '!B284</f>
        <v>0</v>
      </c>
      <c r="C287" s="82">
        <f>'UIP Detail '!C284</f>
        <v>0</v>
      </c>
      <c r="D287" s="82">
        <f>'UIP Detail '!D284</f>
        <v>78602.759999999995</v>
      </c>
      <c r="E287" s="82">
        <f t="shared" si="9"/>
        <v>78602.759999999995</v>
      </c>
      <c r="F287" s="173"/>
      <c r="G287" s="31"/>
      <c r="H287" s="81" t="str">
        <f>'UIP Detail '!A287</f>
        <v xml:space="preserve">          (99) 4171 - Expenses of Non-Utility Operations</v>
      </c>
      <c r="I287" s="170">
        <f>C287-'UIP Detail '!C285</f>
        <v>0</v>
      </c>
      <c r="J287" s="170">
        <f>D287-'UIP Detail '!D285</f>
        <v>1189660.0999999901</v>
      </c>
    </row>
    <row r="288" spans="1:10" ht="15" customHeight="1" x14ac:dyDescent="0.25">
      <c r="A288" s="81" t="s">
        <v>16</v>
      </c>
      <c r="B288" s="82">
        <f>'UIP Detail '!B285</f>
        <v>0</v>
      </c>
      <c r="C288" s="82">
        <f>'UIP Detail '!C285</f>
        <v>0</v>
      </c>
      <c r="D288" s="82">
        <f>'UIP Detail '!D285</f>
        <v>-1111057.3399999901</v>
      </c>
      <c r="E288" s="82">
        <f t="shared" si="9"/>
        <v>-1111057.3399999901</v>
      </c>
      <c r="F288" s="173"/>
      <c r="G288" s="31"/>
      <c r="H288" s="81" t="str">
        <f>'UIP Detail '!A288</f>
        <v xml:space="preserve">          (99) 418 - Nonoperating Rental Income</v>
      </c>
      <c r="I288" s="170">
        <f>C288-'UIP Detail '!C286</f>
        <v>0</v>
      </c>
      <c r="J288" s="170">
        <f>D288-'UIP Detail '!D286</f>
        <v>-1111057.3399999901</v>
      </c>
    </row>
    <row r="289" spans="1:10" ht="15" customHeight="1" x14ac:dyDescent="0.25">
      <c r="A289" s="81" t="s">
        <v>17</v>
      </c>
      <c r="B289" s="82">
        <f>'UIP Detail '!B286</f>
        <v>0</v>
      </c>
      <c r="C289" s="82">
        <f>'UIP Detail '!C286</f>
        <v>0</v>
      </c>
      <c r="D289" s="82">
        <f>'UIP Detail '!D286</f>
        <v>0</v>
      </c>
      <c r="E289" s="82">
        <f t="shared" si="9"/>
        <v>0</v>
      </c>
      <c r="F289" s="173"/>
      <c r="G289" s="31"/>
      <c r="H289" s="81" t="str">
        <f>'UIP Detail '!A289</f>
        <v xml:space="preserve">          (99) 4181 - Equity in Earnings of Subsidiaries</v>
      </c>
      <c r="I289" s="170">
        <f>C289-'UIP Detail '!C287</f>
        <v>0</v>
      </c>
      <c r="J289" s="170">
        <f>D289-'UIP Detail '!D287</f>
        <v>-2535709.06</v>
      </c>
    </row>
    <row r="290" spans="1:10" ht="15" customHeight="1" x14ac:dyDescent="0.25">
      <c r="A290" s="81" t="s">
        <v>18</v>
      </c>
      <c r="B290" s="82">
        <f>'UIP Detail '!B287</f>
        <v>0</v>
      </c>
      <c r="C290" s="82">
        <f>'UIP Detail '!C287</f>
        <v>0</v>
      </c>
      <c r="D290" s="82">
        <f>'UIP Detail '!D287</f>
        <v>2535709.06</v>
      </c>
      <c r="E290" s="82">
        <f t="shared" si="9"/>
        <v>2535709.06</v>
      </c>
      <c r="F290" s="173"/>
      <c r="G290" s="31"/>
      <c r="H290" s="81" t="str">
        <f>'UIP Detail '!A290</f>
        <v xml:space="preserve">          (99) 419 - Interest And Dividend Income</v>
      </c>
      <c r="I290" s="170">
        <f>C290-'UIP Detail '!C288</f>
        <v>0</v>
      </c>
      <c r="J290" s="170">
        <f>D290-'UIP Detail '!D288</f>
        <v>2535709.06</v>
      </c>
    </row>
    <row r="291" spans="1:10" ht="15" customHeight="1" x14ac:dyDescent="0.25">
      <c r="A291" s="81" t="s">
        <v>19</v>
      </c>
      <c r="B291" s="82">
        <f>'UIP Detail '!B288</f>
        <v>0</v>
      </c>
      <c r="C291" s="82">
        <f>'UIP Detail '!C288</f>
        <v>0</v>
      </c>
      <c r="D291" s="82">
        <f>'UIP Detail '!D288</f>
        <v>0</v>
      </c>
      <c r="E291" s="82">
        <f t="shared" si="9"/>
        <v>0</v>
      </c>
      <c r="F291" s="173"/>
      <c r="G291" s="31"/>
      <c r="H291" s="81" t="str">
        <f>'UIP Detail '!A291</f>
        <v xml:space="preserve">          (99) 4191 - Allowance For Other Funds Used During Construction</v>
      </c>
      <c r="I291" s="170">
        <f>C291-'UIP Detail '!C289</f>
        <v>0</v>
      </c>
      <c r="J291" s="170">
        <f>D291-'UIP Detail '!D289</f>
        <v>-10117</v>
      </c>
    </row>
    <row r="292" spans="1:10" ht="15" customHeight="1" x14ac:dyDescent="0.25">
      <c r="A292" s="81" t="s">
        <v>20</v>
      </c>
      <c r="B292" s="82">
        <f>'UIP Detail '!B289</f>
        <v>0</v>
      </c>
      <c r="C292" s="82">
        <f>'UIP Detail '!C289</f>
        <v>0</v>
      </c>
      <c r="D292" s="82">
        <f>'UIP Detail '!D289</f>
        <v>10117</v>
      </c>
      <c r="E292" s="82">
        <f t="shared" si="9"/>
        <v>10117</v>
      </c>
      <c r="F292" s="173"/>
      <c r="G292" s="31"/>
      <c r="H292" s="81" t="str">
        <f>'UIP Detail '!A292</f>
        <v xml:space="preserve">          (99) 421 - Misc. Non-Operating Income</v>
      </c>
      <c r="I292" s="170">
        <f>C292-'UIP Detail '!C290</f>
        <v>0</v>
      </c>
      <c r="J292" s="170">
        <f>D292-'UIP Detail '!D290</f>
        <v>707682.09</v>
      </c>
    </row>
    <row r="293" spans="1:10" ht="15" customHeight="1" x14ac:dyDescent="0.25">
      <c r="A293" s="81" t="s">
        <v>21</v>
      </c>
      <c r="B293" s="82">
        <f>'UIP Detail '!B290</f>
        <v>0</v>
      </c>
      <c r="C293" s="82">
        <f>'UIP Detail '!C290</f>
        <v>0</v>
      </c>
      <c r="D293" s="82">
        <f>'UIP Detail '!D290</f>
        <v>-697565.09</v>
      </c>
      <c r="E293" s="82">
        <f t="shared" si="9"/>
        <v>-697565.09</v>
      </c>
      <c r="F293" s="173"/>
      <c r="G293" s="31"/>
      <c r="H293" s="81" t="str">
        <f>'UIP Detail '!A293</f>
        <v xml:space="preserve">          (99) 4211 - Gain On Disposition Of Property</v>
      </c>
      <c r="I293" s="170">
        <f>C293-'UIP Detail '!C291</f>
        <v>140949.12</v>
      </c>
      <c r="J293" s="170">
        <f>D293-'UIP Detail '!D291</f>
        <v>-637567.51</v>
      </c>
    </row>
    <row r="294" spans="1:10" ht="15" customHeight="1" x14ac:dyDescent="0.25">
      <c r="A294" s="81" t="s">
        <v>22</v>
      </c>
      <c r="B294" s="82">
        <f>'UIP Detail '!B291</f>
        <v>-409021.48</v>
      </c>
      <c r="C294" s="82">
        <f>'UIP Detail '!C291</f>
        <v>-140949.12</v>
      </c>
      <c r="D294" s="82">
        <f>'UIP Detail '!D291</f>
        <v>-59997.58</v>
      </c>
      <c r="E294" s="82">
        <f t="shared" si="9"/>
        <v>-609968.17999999993</v>
      </c>
      <c r="F294" s="173"/>
      <c r="G294" s="31"/>
      <c r="H294" s="81" t="str">
        <f>'UIP Detail '!A294</f>
        <v xml:space="preserve">          (99) 4212 - Loss On Disposition Of Property</v>
      </c>
      <c r="I294" s="170">
        <f>C294-'UIP Detail '!C292</f>
        <v>-140499.12</v>
      </c>
      <c r="J294" s="170">
        <f>D294-'UIP Detail '!D292</f>
        <v>-59971.3</v>
      </c>
    </row>
    <row r="295" spans="1:10" ht="15" customHeight="1" x14ac:dyDescent="0.25">
      <c r="A295" s="81" t="s">
        <v>23</v>
      </c>
      <c r="B295" s="82">
        <f>'UIP Detail '!B292</f>
        <v>0</v>
      </c>
      <c r="C295" s="82">
        <f>'UIP Detail '!C292</f>
        <v>-450</v>
      </c>
      <c r="D295" s="82">
        <f>'UIP Detail '!D292</f>
        <v>-26.28</v>
      </c>
      <c r="E295" s="82">
        <f t="shared" si="9"/>
        <v>-476.28</v>
      </c>
      <c r="F295" s="173"/>
      <c r="G295" s="31"/>
      <c r="H295" s="81" t="str">
        <f>'UIP Detail '!A295</f>
        <v xml:space="preserve">          (99) 4213 - Misc. Non-Op Income - AFUDC(WUTC)</v>
      </c>
      <c r="I295" s="170">
        <f>C295-'UIP Detail '!C293</f>
        <v>-450</v>
      </c>
      <c r="J295" s="170">
        <f>D295-'UIP Detail '!D293</f>
        <v>-26.28</v>
      </c>
    </row>
    <row r="296" spans="1:10" ht="15" customHeight="1" x14ac:dyDescent="0.25">
      <c r="A296" s="81" t="s">
        <v>105</v>
      </c>
      <c r="B296" s="82">
        <f>'UIP Detail '!B293</f>
        <v>0</v>
      </c>
      <c r="C296" s="82">
        <f>'UIP Detail '!C293</f>
        <v>0</v>
      </c>
      <c r="D296" s="82">
        <f>'UIP Detail '!D293</f>
        <v>0</v>
      </c>
      <c r="E296" s="82">
        <f>SUM(B296:D296)</f>
        <v>0</v>
      </c>
      <c r="F296" s="173"/>
      <c r="G296" s="31"/>
      <c r="H296" s="81" t="str">
        <f>'UIP Detail '!A296</f>
        <v xml:space="preserve">          (99) 4214 - Misc. Non-Op Income - AFUCE</v>
      </c>
      <c r="I296" s="170">
        <f>C296-'UIP Detail '!C294</f>
        <v>0</v>
      </c>
      <c r="J296" s="170">
        <f>D296-'UIP Detail '!D294</f>
        <v>0</v>
      </c>
    </row>
    <row r="297" spans="1:10" ht="15" customHeight="1" x14ac:dyDescent="0.25">
      <c r="A297" s="81" t="s">
        <v>24</v>
      </c>
      <c r="B297" s="82">
        <f>'UIP Detail '!B294</f>
        <v>0</v>
      </c>
      <c r="C297" s="82">
        <f>'UIP Detail '!C294</f>
        <v>0</v>
      </c>
      <c r="D297" s="82">
        <f>'UIP Detail '!D294</f>
        <v>0</v>
      </c>
      <c r="E297" s="82">
        <f t="shared" si="9"/>
        <v>0</v>
      </c>
      <c r="F297" s="173"/>
      <c r="G297" s="31"/>
      <c r="H297" s="81" t="str">
        <f>'UIP Detail '!A297</f>
        <v xml:space="preserve">          (99) 425 - Miscellaneous Amortization</v>
      </c>
      <c r="I297" s="170">
        <f>C297-'UIP Detail '!C295</f>
        <v>0</v>
      </c>
      <c r="J297" s="170">
        <f>D297-'UIP Detail '!D295</f>
        <v>0</v>
      </c>
    </row>
    <row r="298" spans="1:10" ht="15" customHeight="1" x14ac:dyDescent="0.25">
      <c r="A298" s="81" t="s">
        <v>25</v>
      </c>
      <c r="B298" s="82">
        <f>'UIP Detail '!B295</f>
        <v>-10911.05</v>
      </c>
      <c r="C298" s="82">
        <f>'UIP Detail '!C295</f>
        <v>0</v>
      </c>
      <c r="D298" s="82">
        <f>'UIP Detail '!D295</f>
        <v>0</v>
      </c>
      <c r="E298" s="82">
        <f t="shared" si="9"/>
        <v>-10911.05</v>
      </c>
      <c r="F298" s="173"/>
      <c r="G298" s="31"/>
      <c r="H298" s="81" t="str">
        <f>'UIP Detail '!A298</f>
        <v xml:space="preserve">          (99) 4261 - Donations</v>
      </c>
      <c r="I298" s="170">
        <f>C298-'UIP Detail '!C296</f>
        <v>0</v>
      </c>
      <c r="J298" s="170">
        <f>D298-'UIP Detail '!D296</f>
        <v>0</v>
      </c>
    </row>
    <row r="299" spans="1:10" ht="15" customHeight="1" x14ac:dyDescent="0.25">
      <c r="A299" s="81" t="s">
        <v>26</v>
      </c>
      <c r="B299" s="82">
        <f>'UIP Detail '!B296</f>
        <v>0</v>
      </c>
      <c r="C299" s="82">
        <f>'UIP Detail '!C296</f>
        <v>0</v>
      </c>
      <c r="D299" s="82">
        <f>'UIP Detail '!D296</f>
        <v>0</v>
      </c>
      <c r="E299" s="82">
        <f t="shared" si="9"/>
        <v>0</v>
      </c>
      <c r="F299" s="173"/>
      <c r="G299" s="31"/>
      <c r="H299" s="81" t="str">
        <f>'UIP Detail '!A299</f>
        <v xml:space="preserve">          (99) 4262 - Life Insurance</v>
      </c>
      <c r="I299" s="170">
        <f>C299-'UIP Detail '!C297</f>
        <v>0</v>
      </c>
      <c r="J299" s="170">
        <f>D299-'UIP Detail '!D297</f>
        <v>0</v>
      </c>
    </row>
    <row r="300" spans="1:10" ht="15" customHeight="1" x14ac:dyDescent="0.25">
      <c r="A300" s="81" t="s">
        <v>27</v>
      </c>
      <c r="B300" s="82">
        <f>'UIP Detail '!B297</f>
        <v>66.260000000000005</v>
      </c>
      <c r="C300" s="82">
        <f>'UIP Detail '!C297</f>
        <v>0</v>
      </c>
      <c r="D300" s="82">
        <f>'UIP Detail '!D297</f>
        <v>0</v>
      </c>
      <c r="E300" s="82">
        <f t="shared" si="9"/>
        <v>66.260000000000005</v>
      </c>
      <c r="F300" s="173"/>
      <c r="G300" s="31"/>
      <c r="H300" s="81" t="str">
        <f>'UIP Detail '!A300</f>
        <v xml:space="preserve">          (99) 4263 - Penalties</v>
      </c>
      <c r="I300" s="170">
        <f>C300-'UIP Detail '!C298</f>
        <v>0</v>
      </c>
      <c r="J300" s="170">
        <f>D300-'UIP Detail '!D298</f>
        <v>-1799.25</v>
      </c>
    </row>
    <row r="301" spans="1:10" ht="15" customHeight="1" x14ac:dyDescent="0.25">
      <c r="A301" s="81" t="s">
        <v>28</v>
      </c>
      <c r="B301" s="84">
        <f>'UIP Detail '!B298</f>
        <v>0</v>
      </c>
      <c r="C301" s="84">
        <f>'UIP Detail '!C298</f>
        <v>0</v>
      </c>
      <c r="D301" s="84">
        <f>'UIP Detail '!D298</f>
        <v>1799.25</v>
      </c>
      <c r="E301" s="84">
        <f t="shared" si="9"/>
        <v>1799.25</v>
      </c>
      <c r="G301" s="31"/>
      <c r="H301" s="79" t="str">
        <f>'UIP Detail '!A301</f>
        <v xml:space="preserve">          (99) 4264 - Expenses For Civic &amp; Political Activities</v>
      </c>
      <c r="I301" s="170">
        <f>C301-'UIP Detail '!C299</f>
        <v>0</v>
      </c>
      <c r="J301" s="170">
        <f>D301-'UIP Detail '!D299</f>
        <v>986034.97</v>
      </c>
    </row>
    <row r="302" spans="1:10" ht="15" customHeight="1" x14ac:dyDescent="0.25">
      <c r="A302" s="81" t="s">
        <v>470</v>
      </c>
      <c r="B302" s="85">
        <f>SUM(B278:B301)</f>
        <v>41223396.369999908</v>
      </c>
      <c r="C302" s="85">
        <f>SUM(C278:C301)</f>
        <v>17271978.029999901</v>
      </c>
      <c r="D302" s="85">
        <f>SUM(D278:D301)</f>
        <v>-24293692.109999988</v>
      </c>
      <c r="E302" s="85">
        <f>SUM(E278:E301)</f>
        <v>34201682.289999813</v>
      </c>
      <c r="G302" s="31"/>
      <c r="H302" s="81" t="str">
        <f>'UIP Detail '!A302</f>
        <v xml:space="preserve">          (99) 4265 - Other Deductions</v>
      </c>
      <c r="I302" s="170">
        <f>C302-'UIP Detail '!C300</f>
        <v>17271978.029999901</v>
      </c>
      <c r="J302" s="170">
        <f>D302-'UIP Detail '!D300</f>
        <v>-24257692.109999988</v>
      </c>
    </row>
    <row r="303" spans="1:10" ht="15" customHeight="1" x14ac:dyDescent="0.25">
      <c r="A303" s="79" t="s">
        <v>451</v>
      </c>
      <c r="B303" s="96"/>
      <c r="C303" s="96"/>
      <c r="D303" s="96"/>
      <c r="E303" s="77"/>
      <c r="G303" s="31"/>
      <c r="H303" s="97" t="str">
        <f>'UIP Detail '!A303</f>
        <v xml:space="preserve">               (99) SUBTOTAL</v>
      </c>
      <c r="I303" s="170">
        <f>C303-'UIP Detail '!C301</f>
        <v>0</v>
      </c>
      <c r="J303" s="170">
        <f>D303-'UIP Detail '!D301</f>
        <v>-491719.06</v>
      </c>
    </row>
    <row r="304" spans="1:10" ht="15" customHeight="1" x14ac:dyDescent="0.25">
      <c r="A304" s="81" t="s">
        <v>29</v>
      </c>
      <c r="B304" s="82">
        <f>'UIP Detail '!B301</f>
        <v>0</v>
      </c>
      <c r="C304" s="82">
        <f>'UIP Detail '!C301</f>
        <v>0</v>
      </c>
      <c r="D304" s="82">
        <f>'UIP Detail '!D301</f>
        <v>491719.06</v>
      </c>
      <c r="E304" s="82">
        <f>SUM(B304:D304)</f>
        <v>491719.06</v>
      </c>
      <c r="G304" s="31"/>
      <c r="H304" s="81" t="str">
        <f>'UIP Detail '!A304</f>
        <v xml:space="preserve">     999 - INTEREST</v>
      </c>
      <c r="I304" s="170">
        <f>C304-'UIP Detail '!C302</f>
        <v>0</v>
      </c>
      <c r="J304" s="170">
        <f>D304-'UIP Detail '!D302</f>
        <v>-107904.99000000005</v>
      </c>
    </row>
    <row r="305" spans="1:10" ht="15" customHeight="1" x14ac:dyDescent="0.25">
      <c r="A305" s="97" t="s">
        <v>30</v>
      </c>
      <c r="B305" s="82">
        <f>'UIP Detail '!B302</f>
        <v>0</v>
      </c>
      <c r="C305" s="82">
        <f>'UIP Detail '!C302</f>
        <v>0</v>
      </c>
      <c r="D305" s="82">
        <f>'UIP Detail '!D302</f>
        <v>599624.05000000005</v>
      </c>
      <c r="E305" s="82">
        <f t="shared" ref="E305:E312" si="10">SUM(B305:D305)</f>
        <v>599624.05000000005</v>
      </c>
      <c r="G305" s="31"/>
      <c r="H305" s="81" t="str">
        <f>'UIP Detail '!A305</f>
        <v xml:space="preserve">          (999) 427 - Interest On Long Term Debt</v>
      </c>
      <c r="I305" s="170">
        <f>C305-'UIP Detail '!C303</f>
        <v>141399.12</v>
      </c>
      <c r="J305" s="170">
        <f>D305-'UIP Detail '!D303</f>
        <v>7935578.3099999996</v>
      </c>
    </row>
    <row r="306" spans="1:10" ht="15" customHeight="1" x14ac:dyDescent="0.25">
      <c r="A306" s="81" t="s">
        <v>31</v>
      </c>
      <c r="B306" s="82">
        <f>'UIP Detail '!B303</f>
        <v>-389647.92</v>
      </c>
      <c r="C306" s="82">
        <f>'UIP Detail '!C303</f>
        <v>-141399.12</v>
      </c>
      <c r="D306" s="82">
        <f>'UIP Detail '!D303</f>
        <v>-7335954.2599999998</v>
      </c>
      <c r="E306" s="82">
        <f t="shared" si="10"/>
        <v>-7867001.2999999998</v>
      </c>
      <c r="G306" s="31"/>
      <c r="H306" s="81" t="str">
        <f>'UIP Detail '!A306</f>
        <v xml:space="preserve">          (999) 4271 - Interest on Preferred Stock</v>
      </c>
      <c r="I306" s="170">
        <f>C306-'UIP Detail '!C304</f>
        <v>-141399.12</v>
      </c>
      <c r="J306" s="170">
        <f>D306-'UIP Detail '!D304</f>
        <v>-7335954.2599999998</v>
      </c>
    </row>
    <row r="307" spans="1:10" ht="15" customHeight="1" x14ac:dyDescent="0.25">
      <c r="A307" s="81" t="s">
        <v>32</v>
      </c>
      <c r="B307" s="82">
        <f>'UIP Detail '!B304</f>
        <v>0</v>
      </c>
      <c r="C307" s="82">
        <f>'UIP Detail '!C304</f>
        <v>0</v>
      </c>
      <c r="D307" s="82">
        <f>'UIP Detail '!D304</f>
        <v>0</v>
      </c>
      <c r="E307" s="82">
        <f t="shared" si="10"/>
        <v>0</v>
      </c>
      <c r="G307" s="31"/>
      <c r="H307" s="81" t="str">
        <f>'UIP Detail '!A307</f>
        <v xml:space="preserve">          (999) 428 - Amortization Of Debt Discount &amp; Expenses</v>
      </c>
      <c r="I307" s="170">
        <f>C307-'UIP Detail '!C305</f>
        <v>0</v>
      </c>
      <c r="J307" s="170">
        <f>D307-'UIP Detail '!D305</f>
        <v>-18784544.5</v>
      </c>
    </row>
    <row r="308" spans="1:10" ht="15" customHeight="1" x14ac:dyDescent="0.25">
      <c r="A308" s="81" t="s">
        <v>33</v>
      </c>
      <c r="B308" s="82">
        <f>'UIP Detail '!B305</f>
        <v>0</v>
      </c>
      <c r="C308" s="82">
        <f>'UIP Detail '!C305</f>
        <v>0</v>
      </c>
      <c r="D308" s="82">
        <f>'UIP Detail '!D305</f>
        <v>18784544.5</v>
      </c>
      <c r="E308" s="82">
        <f t="shared" si="10"/>
        <v>18784544.5</v>
      </c>
      <c r="G308" s="31"/>
      <c r="H308" s="81" t="str">
        <f>'UIP Detail '!A308</f>
        <v xml:space="preserve">          (999) 4281 - Amortization Of Loss On Required Debt</v>
      </c>
      <c r="I308" s="170">
        <f>C308-'UIP Detail '!C306</f>
        <v>0</v>
      </c>
      <c r="J308" s="170">
        <f>D308-'UIP Detail '!D306</f>
        <v>18784544.5</v>
      </c>
    </row>
    <row r="309" spans="1:10" ht="15" customHeight="1" x14ac:dyDescent="0.25">
      <c r="A309" s="81" t="s">
        <v>34</v>
      </c>
      <c r="B309" s="82">
        <f>'UIP Detail '!B306</f>
        <v>0</v>
      </c>
      <c r="C309" s="82">
        <f>'UIP Detail '!C306</f>
        <v>0</v>
      </c>
      <c r="D309" s="82">
        <f>'UIP Detail '!D306</f>
        <v>0</v>
      </c>
      <c r="E309" s="82">
        <f t="shared" si="10"/>
        <v>0</v>
      </c>
      <c r="G309" s="31"/>
      <c r="H309" s="81" t="str">
        <f>'UIP Detail '!A309</f>
        <v xml:space="preserve">          (999) 429 - Amortization Of Premium On Debt-Cr</v>
      </c>
      <c r="I309" s="170">
        <f>C309-'UIP Detail '!C307</f>
        <v>0</v>
      </c>
      <c r="J309" s="170">
        <f>D309-'UIP Detail '!D307</f>
        <v>-261823.019999999</v>
      </c>
    </row>
    <row r="310" spans="1:10" ht="15" customHeight="1" x14ac:dyDescent="0.25">
      <c r="A310" s="81" t="s">
        <v>35</v>
      </c>
      <c r="B310" s="82">
        <f>'UIP Detail '!B307</f>
        <v>0</v>
      </c>
      <c r="C310" s="82">
        <f>'UIP Detail '!C307</f>
        <v>0</v>
      </c>
      <c r="D310" s="82">
        <f>'UIP Detail '!D307</f>
        <v>261823.019999999</v>
      </c>
      <c r="E310" s="82">
        <f t="shared" si="10"/>
        <v>261823.019999999</v>
      </c>
      <c r="G310" s="31"/>
      <c r="H310" s="81" t="str">
        <f>'UIP Detail '!A310</f>
        <v xml:space="preserve">          (999) 4291 - Amortization Gain On Reacquired Debt</v>
      </c>
      <c r="I310" s="170">
        <f>C310-'UIP Detail '!C308</f>
        <v>-474.99</v>
      </c>
      <c r="J310" s="170">
        <f>D310-'UIP Detail '!D308</f>
        <v>63806.649999999005</v>
      </c>
    </row>
    <row r="311" spans="1:10" ht="15" customHeight="1" x14ac:dyDescent="0.25">
      <c r="A311" s="81" t="s">
        <v>36</v>
      </c>
      <c r="B311" s="82">
        <f>'UIP Detail '!B308</f>
        <v>774.98</v>
      </c>
      <c r="C311" s="82">
        <f>'UIP Detail '!C308</f>
        <v>474.99</v>
      </c>
      <c r="D311" s="82">
        <f>'UIP Detail '!D308</f>
        <v>198016.37</v>
      </c>
      <c r="E311" s="82">
        <f t="shared" si="10"/>
        <v>199266.34</v>
      </c>
      <c r="G311" s="31"/>
      <c r="H311" s="81" t="str">
        <f>'UIP Detail '!A311</f>
        <v xml:space="preserve">          (999) 430 - Int on Debt to Assoc. Companies</v>
      </c>
      <c r="I311" s="170">
        <f>C311-'UIP Detail '!C309</f>
        <v>474.99</v>
      </c>
      <c r="J311" s="170">
        <f>D311-'UIP Detail '!D309</f>
        <v>198016.37</v>
      </c>
    </row>
    <row r="312" spans="1:10" ht="15" customHeight="1" x14ac:dyDescent="0.25">
      <c r="A312" s="81" t="s">
        <v>37</v>
      </c>
      <c r="B312" s="84">
        <f>'UIP Detail '!B309</f>
        <v>0</v>
      </c>
      <c r="C312" s="84">
        <f>'UIP Detail '!C309</f>
        <v>0</v>
      </c>
      <c r="D312" s="84">
        <f>'UIP Detail '!D309</f>
        <v>0</v>
      </c>
      <c r="E312" s="84">
        <f t="shared" si="10"/>
        <v>0</v>
      </c>
      <c r="G312" s="31"/>
      <c r="H312" s="79" t="str">
        <f>'UIP Detail '!A312</f>
        <v xml:space="preserve">          (999) 431 - Other Interest Expense</v>
      </c>
      <c r="I312" s="170">
        <f>C312-'UIP Detail '!C310</f>
        <v>0</v>
      </c>
      <c r="J312" s="170">
        <f>D312-'UIP Detail '!D310</f>
        <v>0</v>
      </c>
    </row>
    <row r="313" spans="1:10" ht="15" customHeight="1" x14ac:dyDescent="0.25">
      <c r="A313" s="81" t="s">
        <v>470</v>
      </c>
      <c r="B313" s="85">
        <f>SUM(B304:B312)</f>
        <v>-388872.94</v>
      </c>
      <c r="C313" s="85">
        <f>SUM(C304:C312)</f>
        <v>-140924.13</v>
      </c>
      <c r="D313" s="85">
        <f>SUM(D304:D312)</f>
        <v>12999772.74</v>
      </c>
      <c r="E313" s="85">
        <f>SUM(E304:E312)</f>
        <v>12469975.67</v>
      </c>
      <c r="G313" s="31"/>
      <c r="H313" s="81" t="str">
        <f>'UIP Detail '!A313</f>
        <v xml:space="preserve">          (999) 432 - Allowances For Borrowed Funds</v>
      </c>
      <c r="I313" s="170">
        <f>C313-'UIP Detail '!C311</f>
        <v>-140924.13</v>
      </c>
      <c r="J313" s="170">
        <f>D313-'UIP Detail '!D311</f>
        <v>12989293.380000001</v>
      </c>
    </row>
    <row r="314" spans="1:10" ht="15" customHeight="1" x14ac:dyDescent="0.25">
      <c r="A314" s="79" t="s">
        <v>452</v>
      </c>
      <c r="B314" s="85"/>
      <c r="C314" s="85"/>
      <c r="D314" s="85"/>
      <c r="E314" s="85"/>
      <c r="G314" s="31"/>
      <c r="H314" s="81" t="str">
        <f>'UIP Detail '!A314</f>
        <v xml:space="preserve">               (999) SUBTOTAL</v>
      </c>
      <c r="I314" s="170">
        <f>C314-'UIP Detail '!C312</f>
        <v>-24585.39</v>
      </c>
      <c r="J314" s="170">
        <f>D314-'UIP Detail '!D312</f>
        <v>-287190.90000000002</v>
      </c>
    </row>
    <row r="315" spans="1:10" ht="15" customHeight="1" x14ac:dyDescent="0.25">
      <c r="A315" s="81" t="s">
        <v>38</v>
      </c>
      <c r="B315" s="82">
        <f>'UIP Detail '!B313</f>
        <v>-365572.16</v>
      </c>
      <c r="C315" s="82">
        <f>'UIP Detail '!C313</f>
        <v>-92045.8</v>
      </c>
      <c r="D315" s="82">
        <f>'UIP Detail '!D313</f>
        <v>-48530.97</v>
      </c>
      <c r="E315" s="82">
        <v>0</v>
      </c>
      <c r="G315" s="31"/>
      <c r="H315" s="81" t="str">
        <f>'UIP Detail '!A315</f>
        <v xml:space="preserve">     9999 - EXTRAORDINARY ITEMS</v>
      </c>
      <c r="I315" s="170">
        <f>C315-'UIP Detail '!C313</f>
        <v>0</v>
      </c>
      <c r="J315" s="170">
        <f>D315-'UIP Detail '!D313</f>
        <v>0</v>
      </c>
    </row>
    <row r="316" spans="1:10" ht="15" customHeight="1" x14ac:dyDescent="0.25">
      <c r="A316" s="81" t="s">
        <v>39</v>
      </c>
      <c r="B316" s="84">
        <f>'UIP Detail '!B314</f>
        <v>1350874.48</v>
      </c>
      <c r="C316" s="84">
        <f>'UIP Detail '!C314</f>
        <v>-66985.42</v>
      </c>
      <c r="D316" s="84">
        <f>'UIP Detail '!D314</f>
        <v>19493523.18</v>
      </c>
      <c r="E316" s="84">
        <v>0</v>
      </c>
      <c r="G316" s="31"/>
      <c r="H316" s="81" t="str">
        <f>'UIP Detail '!A316</f>
        <v xml:space="preserve">          (9999) 4111 - Def Fit-Cr - Util Oper Income</v>
      </c>
      <c r="I316" s="170">
        <f>C316-'UIP Detail '!C314</f>
        <v>0</v>
      </c>
      <c r="J316" s="170">
        <f>D316-'UIP Detail '!D314</f>
        <v>0</v>
      </c>
    </row>
    <row r="317" spans="1:10" ht="6" customHeight="1" x14ac:dyDescent="0.25">
      <c r="A317" s="81" t="s">
        <v>470</v>
      </c>
      <c r="B317" s="80">
        <f>SUM(B315:B316)</f>
        <v>985302.32000000007</v>
      </c>
      <c r="C317" s="80">
        <f>SUM(C315:C316)</f>
        <v>-159031.22</v>
      </c>
      <c r="D317" s="80">
        <f>SUM(D315:D316)</f>
        <v>19444992.210000001</v>
      </c>
      <c r="E317" s="80">
        <f>SUM(E315:E316)</f>
        <v>0</v>
      </c>
      <c r="G317" s="31"/>
      <c r="H317" s="94" t="str">
        <f>'UIP Detail '!A317</f>
        <v xml:space="preserve">          (9999) 435 - Extraordinary Deductions</v>
      </c>
      <c r="I317" s="170">
        <f>C317-'UIP Detail '!C315</f>
        <v>-159031.22</v>
      </c>
      <c r="J317" s="170">
        <f>D317-'UIP Detail '!D315</f>
        <v>19444992.210000001</v>
      </c>
    </row>
    <row r="318" spans="1:10" ht="15" customHeight="1" x14ac:dyDescent="0.25">
      <c r="A318" s="81"/>
      <c r="B318" s="85"/>
      <c r="C318" s="85"/>
      <c r="D318" s="85"/>
      <c r="E318" s="85"/>
      <c r="G318" s="31"/>
      <c r="H318" s="81" t="str">
        <f>'UIP Detail '!A318</f>
        <v xml:space="preserve">               (9999) SUBTOTAL</v>
      </c>
      <c r="I318" s="170">
        <f>C318-'UIP Detail '!C316</f>
        <v>0</v>
      </c>
      <c r="J318" s="170">
        <f>D318-'UIP Detail '!D316</f>
        <v>0</v>
      </c>
    </row>
    <row r="319" spans="1:10" ht="9.75" customHeight="1" x14ac:dyDescent="0.25">
      <c r="A319" s="94" t="s">
        <v>453</v>
      </c>
      <c r="B319" s="85">
        <f>+B302+B313+B317</f>
        <v>41819825.749999911</v>
      </c>
      <c r="C319" s="85">
        <f>+C302+C313+C317</f>
        <v>16972022.679999903</v>
      </c>
      <c r="D319" s="85">
        <f>+D302+D313+D317</f>
        <v>8151072.8400000129</v>
      </c>
      <c r="E319" s="85">
        <f>SUM(B319:D319)</f>
        <v>66942921.269999824</v>
      </c>
      <c r="G319" s="31"/>
      <c r="H319" s="98">
        <f>'UIP Detail '!A319</f>
        <v>0</v>
      </c>
      <c r="I319" s="170">
        <f>C319-'UIP Detail '!C317</f>
        <v>16972022.679999903</v>
      </c>
      <c r="J319" s="170">
        <f>D319-'UIP Detail '!D317</f>
        <v>8151072.8400000129</v>
      </c>
    </row>
    <row r="320" spans="1:10" ht="15" customHeight="1" x14ac:dyDescent="0.25">
      <c r="A320" s="81"/>
      <c r="B320" s="85"/>
      <c r="C320" s="85"/>
      <c r="D320" s="85"/>
      <c r="E320" s="85"/>
      <c r="G320" s="31"/>
      <c r="I320" s="170">
        <f>C320-'UIP Detail '!C318</f>
        <v>0</v>
      </c>
      <c r="J320" s="170">
        <f>D320-'UIP Detail '!D318</f>
        <v>0</v>
      </c>
    </row>
    <row r="321" spans="1:10" ht="15" customHeight="1" x14ac:dyDescent="0.35">
      <c r="A321" s="98" t="s">
        <v>457</v>
      </c>
      <c r="B321" s="99">
        <f>+B274-B319</f>
        <v>-61330081.549999692</v>
      </c>
      <c r="C321" s="99">
        <f>+C274-C319</f>
        <v>-18955563.889999859</v>
      </c>
      <c r="D321" s="99">
        <f>+D274-D319</f>
        <v>-25754978.359999999</v>
      </c>
      <c r="E321" s="100">
        <f>+E274-E319</f>
        <v>-106040623.79999956</v>
      </c>
      <c r="G321" s="31"/>
      <c r="I321" s="170">
        <f>C321-'UIP Detail '!C319</f>
        <v>-18955563.889999859</v>
      </c>
      <c r="J321" s="170">
        <f>D321-'UIP Detail '!D319</f>
        <v>-25754978.359999999</v>
      </c>
    </row>
    <row r="322" spans="1:10" ht="15" customHeight="1" x14ac:dyDescent="0.25">
      <c r="G322" s="31"/>
      <c r="I322" s="170">
        <f>C322-'UIP Detail '!C320</f>
        <v>208384.53999999899</v>
      </c>
      <c r="J322" s="170">
        <f>D322-'UIP Detail '!D320</f>
        <v>-12157568.92</v>
      </c>
    </row>
    <row r="323" spans="1:10" ht="15" customHeight="1" x14ac:dyDescent="0.25">
      <c r="A323" s="86" t="s">
        <v>100</v>
      </c>
      <c r="B323" s="154">
        <v>40651817.7299999</v>
      </c>
      <c r="C323" s="154">
        <v>17621761.690000001</v>
      </c>
      <c r="D323" s="154">
        <v>-29044199.379999999</v>
      </c>
      <c r="G323" s="31"/>
      <c r="I323" s="170" t="e">
        <f>C323-'UIP Detail '!#REF!</f>
        <v>#REF!</v>
      </c>
      <c r="J323" s="170" t="e">
        <f>D323-'UIP Detail '!#REF!</f>
        <v>#REF!</v>
      </c>
    </row>
    <row r="324" spans="1:10" ht="15" customHeight="1" x14ac:dyDescent="0.25">
      <c r="B324" s="85">
        <f>+B323-B321</f>
        <v>101981899.27999958</v>
      </c>
      <c r="C324" s="85">
        <f>+C323-C321</f>
        <v>36577325.579999864</v>
      </c>
      <c r="D324" s="85">
        <f>+D323-D321</f>
        <v>-3289221.0199999996</v>
      </c>
      <c r="G324" s="31"/>
      <c r="I324" s="170" t="e">
        <f>C324-'UIP Detail '!#REF!</f>
        <v>#REF!</v>
      </c>
      <c r="J324" s="170" t="e">
        <f>D324-'UIP Detail '!#REF!</f>
        <v>#REF!</v>
      </c>
    </row>
    <row r="325" spans="1:10" ht="15" customHeight="1" x14ac:dyDescent="0.25">
      <c r="G325" s="31"/>
      <c r="I325" s="170">
        <f>C325-'UIP Detail '!C321</f>
        <v>0</v>
      </c>
      <c r="J325" s="170">
        <f>D325-'UIP Detail '!D321</f>
        <v>0</v>
      </c>
    </row>
    <row r="326" spans="1:10" ht="15" customHeight="1" x14ac:dyDescent="0.25">
      <c r="G326" s="31"/>
      <c r="I326" s="170" t="e">
        <f>C326-'UIP Detail '!#REF!</f>
        <v>#REF!</v>
      </c>
      <c r="J326" s="170" t="e">
        <f>D326-'UIP Detail '!#REF!</f>
        <v>#REF!</v>
      </c>
    </row>
    <row r="327" spans="1:10" ht="15" customHeight="1" x14ac:dyDescent="0.25">
      <c r="G327" s="31"/>
      <c r="I327" s="170">
        <f>C327-'UIP Detail '!C322</f>
        <v>-17621761.689999901</v>
      </c>
      <c r="J327" s="170">
        <f>D327-'UIP Detail '!D322</f>
        <v>29044199.379999999</v>
      </c>
    </row>
    <row r="328" spans="1:10" ht="15" customHeight="1" x14ac:dyDescent="0.25">
      <c r="G328" s="31"/>
      <c r="I328" s="170">
        <f>C328-'UIP Detail '!C325</f>
        <v>0</v>
      </c>
      <c r="J328" s="170">
        <f>D328-'UIP Detail '!D325</f>
        <v>0</v>
      </c>
    </row>
    <row r="329" spans="1:10" ht="15" customHeight="1" x14ac:dyDescent="0.25">
      <c r="G329" s="31"/>
      <c r="I329" s="170">
        <f>C329-'UIP Detail '!C326</f>
        <v>0</v>
      </c>
      <c r="J329" s="170">
        <f>D329-'UIP Detail '!D326</f>
        <v>0</v>
      </c>
    </row>
    <row r="330" spans="1:10" ht="15" customHeight="1" x14ac:dyDescent="0.25">
      <c r="G330" s="31"/>
      <c r="I330" s="170">
        <f>C330-'UIP Detail '!C327</f>
        <v>0</v>
      </c>
      <c r="J330" s="170">
        <f>D330-'UIP Detail '!D327</f>
        <v>0</v>
      </c>
    </row>
    <row r="331" spans="1:10" ht="15" customHeight="1" x14ac:dyDescent="0.25">
      <c r="G331" s="31"/>
      <c r="I331" s="170">
        <f>C331-'UIP Detail '!C328</f>
        <v>0</v>
      </c>
      <c r="J331" s="170">
        <f>D331-'UIP Detail '!D328</f>
        <v>0</v>
      </c>
    </row>
    <row r="332" spans="1:10" ht="15" customHeight="1" x14ac:dyDescent="0.25">
      <c r="G332" s="31"/>
      <c r="I332" s="170">
        <f>C332-'UIP Detail '!C329</f>
        <v>0</v>
      </c>
      <c r="J332" s="170">
        <f>D332-'UIP Detail '!D329</f>
        <v>0</v>
      </c>
    </row>
    <row r="333" spans="1:10" ht="15" customHeight="1" x14ac:dyDescent="0.25">
      <c r="G333" s="31"/>
      <c r="I333" s="170">
        <f>C333-'UIP Detail '!C330</f>
        <v>0</v>
      </c>
      <c r="J333" s="170">
        <f>D333-'UIP Detail '!D330</f>
        <v>0</v>
      </c>
    </row>
    <row r="334" spans="1:10" ht="15" customHeight="1" x14ac:dyDescent="0.25">
      <c r="G334" s="31"/>
      <c r="I334" s="170">
        <f>C334-'UIP Detail '!C331</f>
        <v>0</v>
      </c>
      <c r="J334" s="170">
        <f>D334-'UIP Detail '!D331</f>
        <v>0</v>
      </c>
    </row>
    <row r="335" spans="1:10" ht="15" customHeight="1" x14ac:dyDescent="0.25">
      <c r="G335" s="31"/>
      <c r="I335" s="170">
        <f>C335-'UIP Detail '!C332</f>
        <v>0</v>
      </c>
      <c r="J335" s="170">
        <f>D335-'UIP Detail '!D332</f>
        <v>0</v>
      </c>
    </row>
    <row r="336" spans="1:10" ht="15" customHeight="1" x14ac:dyDescent="0.25">
      <c r="G336" s="31"/>
      <c r="I336" s="170">
        <f>C336-'UIP Detail '!C333</f>
        <v>0</v>
      </c>
      <c r="J336" s="170">
        <f>D336-'UIP Detail '!D333</f>
        <v>0</v>
      </c>
    </row>
    <row r="337" spans="7:10" ht="15" customHeight="1" x14ac:dyDescent="0.25">
      <c r="G337" s="31"/>
      <c r="I337" s="170">
        <f>C337-'UIP Detail '!C334</f>
        <v>0</v>
      </c>
      <c r="J337" s="170">
        <f>D337-'UIP Detail '!D334</f>
        <v>0</v>
      </c>
    </row>
    <row r="338" spans="7:10" ht="15" customHeight="1" x14ac:dyDescent="0.25">
      <c r="G338" s="31"/>
      <c r="I338" s="170">
        <f>C338-'UIP Detail '!C335</f>
        <v>0</v>
      </c>
      <c r="J338" s="170">
        <f>D338-'UIP Detail '!D335</f>
        <v>0</v>
      </c>
    </row>
    <row r="339" spans="7:10" ht="15" customHeight="1" x14ac:dyDescent="0.25">
      <c r="G339" s="31"/>
      <c r="I339" s="170">
        <f>C339-'UIP Detail '!C336</f>
        <v>0</v>
      </c>
      <c r="J339" s="170">
        <f>D339-'UIP Detail '!D336</f>
        <v>0</v>
      </c>
    </row>
    <row r="340" spans="7:10" ht="15" customHeight="1" x14ac:dyDescent="0.25">
      <c r="G340" s="31"/>
      <c r="I340" s="170">
        <f>C340-'UIP Detail '!C337</f>
        <v>0</v>
      </c>
      <c r="J340" s="170">
        <f>D340-'UIP Detail '!D337</f>
        <v>0</v>
      </c>
    </row>
    <row r="341" spans="7:10" ht="15" customHeight="1" x14ac:dyDescent="0.25">
      <c r="G341" s="31"/>
      <c r="I341" s="170">
        <f>C341-'UIP Detail '!C338</f>
        <v>0</v>
      </c>
      <c r="J341" s="170">
        <f>D341-'UIP Detail '!D338</f>
        <v>0</v>
      </c>
    </row>
    <row r="342" spans="7:10" ht="15" customHeight="1" x14ac:dyDescent="0.25">
      <c r="G342" s="31"/>
      <c r="I342" s="170">
        <f>C342-'UIP Detail '!C339</f>
        <v>0</v>
      </c>
      <c r="J342" s="170">
        <f>D342-'UIP Detail '!D339</f>
        <v>0</v>
      </c>
    </row>
    <row r="343" spans="7:10" ht="15" customHeight="1" x14ac:dyDescent="0.25">
      <c r="G343" s="31"/>
      <c r="I343" s="170">
        <f>C343-'UIP Detail '!C340</f>
        <v>0</v>
      </c>
      <c r="J343" s="170">
        <f>D343-'UIP Detail '!D340</f>
        <v>0</v>
      </c>
    </row>
    <row r="344" spans="7:10" ht="15" customHeight="1" x14ac:dyDescent="0.25">
      <c r="G344" s="31"/>
      <c r="I344" s="170">
        <f>C344-'UIP Detail '!C341</f>
        <v>0</v>
      </c>
      <c r="J344" s="170">
        <f>D344-'UIP Detail '!D341</f>
        <v>0</v>
      </c>
    </row>
    <row r="345" spans="7:10" ht="15" customHeight="1" x14ac:dyDescent="0.25">
      <c r="G345" s="31"/>
      <c r="I345" s="170">
        <f>C345-'UIP Detail '!C342</f>
        <v>0</v>
      </c>
      <c r="J345" s="170">
        <f>D345-'UIP Detail '!D342</f>
        <v>0</v>
      </c>
    </row>
    <row r="346" spans="7:10" ht="15" customHeight="1" x14ac:dyDescent="0.25">
      <c r="G346" s="31"/>
      <c r="I346" s="170">
        <f>C346-'UIP Detail '!C343</f>
        <v>0</v>
      </c>
      <c r="J346" s="170">
        <f>D346-'UIP Detail '!D343</f>
        <v>0</v>
      </c>
    </row>
    <row r="347" spans="7:10" ht="15" customHeight="1" x14ac:dyDescent="0.25">
      <c r="G347" s="31"/>
      <c r="I347" s="170">
        <f>C347-'UIP Detail '!C344</f>
        <v>0</v>
      </c>
      <c r="J347" s="170">
        <f>D347-'UIP Detail '!D344</f>
        <v>0</v>
      </c>
    </row>
    <row r="348" spans="7:10" ht="15" customHeight="1" x14ac:dyDescent="0.25">
      <c r="G348" s="31"/>
      <c r="I348" s="170">
        <f>C348-'UIP Detail '!C345</f>
        <v>0</v>
      </c>
      <c r="J348" s="170">
        <f>D348-'UIP Detail '!D345</f>
        <v>0</v>
      </c>
    </row>
    <row r="349" spans="7:10" ht="15" customHeight="1" x14ac:dyDescent="0.25">
      <c r="G349" s="31"/>
      <c r="I349" s="170">
        <f>C349-'UIP Detail '!C346</f>
        <v>0</v>
      </c>
      <c r="J349" s="170">
        <f>D349-'UIP Detail '!D346</f>
        <v>0</v>
      </c>
    </row>
    <row r="350" spans="7:10" ht="15" customHeight="1" x14ac:dyDescent="0.25">
      <c r="G350" s="31"/>
      <c r="I350" s="170">
        <f>C350-'UIP Detail '!C347</f>
        <v>0</v>
      </c>
      <c r="J350" s="170">
        <f>D350-'UIP Detail '!D347</f>
        <v>0</v>
      </c>
    </row>
    <row r="351" spans="7:10" ht="15" customHeight="1" x14ac:dyDescent="0.25">
      <c r="G351" s="31"/>
      <c r="I351" s="170">
        <f>C351-'UIP Detail '!C348</f>
        <v>0</v>
      </c>
      <c r="J351" s="170">
        <f>D351-'UIP Detail '!D348</f>
        <v>0</v>
      </c>
    </row>
    <row r="352" spans="7:10" ht="15" customHeight="1" x14ac:dyDescent="0.25">
      <c r="G352" s="31"/>
      <c r="I352" s="170">
        <f>C352-'UIP Detail '!C349</f>
        <v>0</v>
      </c>
      <c r="J352" s="170">
        <f>D352-'UIP Detail '!D349</f>
        <v>0</v>
      </c>
    </row>
    <row r="353" spans="7:10" ht="15" customHeight="1" x14ac:dyDescent="0.25">
      <c r="G353" s="31"/>
      <c r="I353" s="170">
        <f>C353-'UIP Detail '!C350</f>
        <v>0</v>
      </c>
      <c r="J353" s="170">
        <f>D353-'UIP Detail '!D350</f>
        <v>0</v>
      </c>
    </row>
    <row r="354" spans="7:10" ht="15" customHeight="1" x14ac:dyDescent="0.25">
      <c r="G354" s="31"/>
      <c r="I354" s="170">
        <f>C354-'UIP Detail '!C351</f>
        <v>0</v>
      </c>
      <c r="J354" s="170">
        <f>D354-'UIP Detail '!D351</f>
        <v>0</v>
      </c>
    </row>
    <row r="355" spans="7:10" ht="15" customHeight="1" x14ac:dyDescent="0.25">
      <c r="G355" s="31"/>
      <c r="I355" s="170">
        <f>C355-'UIP Detail '!C352</f>
        <v>0</v>
      </c>
      <c r="J355" s="170">
        <f>D355-'UIP Detail '!D352</f>
        <v>0</v>
      </c>
    </row>
    <row r="356" spans="7:10" ht="15" customHeight="1" x14ac:dyDescent="0.25">
      <c r="G356" s="31"/>
      <c r="I356" s="170">
        <f>C356-'UIP Detail '!C353</f>
        <v>0</v>
      </c>
      <c r="J356" s="170">
        <f>D356-'UIP Detail '!D353</f>
        <v>0</v>
      </c>
    </row>
    <row r="357" spans="7:10" ht="15" customHeight="1" x14ac:dyDescent="0.25">
      <c r="G357" s="31"/>
      <c r="I357" s="170">
        <f>C357-'UIP Detail '!C354</f>
        <v>0</v>
      </c>
      <c r="J357" s="170">
        <f>D357-'UIP Detail '!D354</f>
        <v>0</v>
      </c>
    </row>
    <row r="358" spans="7:10" ht="15" customHeight="1" x14ac:dyDescent="0.25">
      <c r="G358" s="31"/>
      <c r="I358" s="170">
        <f>C358-'UIP Detail '!C355</f>
        <v>0</v>
      </c>
      <c r="J358" s="170">
        <f>D358-'UIP Detail '!D355</f>
        <v>0</v>
      </c>
    </row>
    <row r="359" spans="7:10" ht="15" customHeight="1" x14ac:dyDescent="0.25">
      <c r="G359" s="31"/>
      <c r="I359" s="170">
        <f>C359-'UIP Detail '!C356</f>
        <v>0</v>
      </c>
      <c r="J359" s="170">
        <f>D359-'UIP Detail '!D356</f>
        <v>0</v>
      </c>
    </row>
    <row r="360" spans="7:10" ht="15" customHeight="1" x14ac:dyDescent="0.25">
      <c r="G360" s="31"/>
      <c r="I360" s="170">
        <f>C360-'UIP Detail '!C357</f>
        <v>0</v>
      </c>
      <c r="J360" s="170">
        <f>D360-'UIP Detail '!D357</f>
        <v>0</v>
      </c>
    </row>
    <row r="361" spans="7:10" ht="15" customHeight="1" x14ac:dyDescent="0.25">
      <c r="G361" s="31"/>
      <c r="I361" s="170">
        <f>C361-'UIP Detail '!C358</f>
        <v>0</v>
      </c>
      <c r="J361" s="170">
        <f>D361-'UIP Detail '!D358</f>
        <v>0</v>
      </c>
    </row>
    <row r="362" spans="7:10" ht="15" customHeight="1" x14ac:dyDescent="0.25">
      <c r="G362" s="31"/>
      <c r="I362" s="170">
        <f>C362-'UIP Detail '!C359</f>
        <v>0</v>
      </c>
      <c r="J362" s="170">
        <f>D362-'UIP Detail '!D359</f>
        <v>0</v>
      </c>
    </row>
    <row r="363" spans="7:10" ht="15" customHeight="1" x14ac:dyDescent="0.25">
      <c r="G363" s="31"/>
      <c r="I363" s="170">
        <f>C363-'UIP Detail '!C360</f>
        <v>0</v>
      </c>
      <c r="J363" s="170">
        <f>D363-'UIP Detail '!D360</f>
        <v>0</v>
      </c>
    </row>
    <row r="364" spans="7:10" ht="15" customHeight="1" x14ac:dyDescent="0.25">
      <c r="G364" s="31"/>
      <c r="I364" s="170">
        <f>C364-'UIP Detail '!C361</f>
        <v>0</v>
      </c>
      <c r="J364" s="170">
        <f>D364-'UIP Detail '!D361</f>
        <v>0</v>
      </c>
    </row>
    <row r="365" spans="7:10" ht="15" customHeight="1" x14ac:dyDescent="0.25">
      <c r="G365" s="31"/>
      <c r="I365" s="170">
        <f>C365-'UIP Detail '!C362</f>
        <v>0</v>
      </c>
      <c r="J365" s="170">
        <f>D365-'UIP Detail '!D362</f>
        <v>0</v>
      </c>
    </row>
    <row r="366" spans="7:10" ht="15" customHeight="1" x14ac:dyDescent="0.25">
      <c r="G366" s="31"/>
      <c r="I366" s="170">
        <f>C366-'UIP Detail '!C363</f>
        <v>0</v>
      </c>
      <c r="J366" s="170">
        <f>D366-'UIP Detail '!D363</f>
        <v>0</v>
      </c>
    </row>
    <row r="367" spans="7:10" ht="15" customHeight="1" x14ac:dyDescent="0.25">
      <c r="G367" s="31"/>
      <c r="I367" s="170">
        <f>C367-'UIP Detail '!C364</f>
        <v>0</v>
      </c>
      <c r="J367" s="170">
        <f>D367-'UIP Detail '!D364</f>
        <v>0</v>
      </c>
    </row>
    <row r="368" spans="7:10" ht="15" customHeight="1" x14ac:dyDescent="0.25">
      <c r="G368" s="31"/>
      <c r="I368" s="170">
        <f>C368-'UIP Detail '!C365</f>
        <v>0</v>
      </c>
      <c r="J368" s="170">
        <f>D368-'UIP Detail '!D365</f>
        <v>0</v>
      </c>
    </row>
    <row r="369" spans="7:10" ht="15" customHeight="1" x14ac:dyDescent="0.25">
      <c r="G369" s="31"/>
      <c r="I369" s="170">
        <f>C369-'UIP Detail '!C366</f>
        <v>0</v>
      </c>
      <c r="J369" s="170">
        <f>D369-'UIP Detail '!D366</f>
        <v>0</v>
      </c>
    </row>
    <row r="370" spans="7:10" ht="15" customHeight="1" x14ac:dyDescent="0.25">
      <c r="G370" s="31"/>
      <c r="I370" s="170">
        <f>C370-'UIP Detail '!C367</f>
        <v>0</v>
      </c>
      <c r="J370" s="170">
        <f>D370-'UIP Detail '!D367</f>
        <v>0</v>
      </c>
    </row>
    <row r="371" spans="7:10" ht="15" customHeight="1" x14ac:dyDescent="0.25">
      <c r="G371" s="31"/>
      <c r="I371" s="170">
        <f>C371-'UIP Detail '!C368</f>
        <v>0</v>
      </c>
      <c r="J371" s="170">
        <f>D371-'UIP Detail '!D368</f>
        <v>0</v>
      </c>
    </row>
    <row r="372" spans="7:10" ht="15" customHeight="1" x14ac:dyDescent="0.25">
      <c r="G372" s="31"/>
      <c r="I372" s="170">
        <f>C372-'UIP Detail '!C369</f>
        <v>0</v>
      </c>
      <c r="J372" s="170">
        <f>D372-'UIP Detail '!D369</f>
        <v>0</v>
      </c>
    </row>
    <row r="373" spans="7:10" ht="15" customHeight="1" x14ac:dyDescent="0.25">
      <c r="G373" s="31"/>
      <c r="I373" s="170">
        <f>C373-'UIP Detail '!C370</f>
        <v>0</v>
      </c>
      <c r="J373" s="170">
        <f>D373-'UIP Detail '!D370</f>
        <v>0</v>
      </c>
    </row>
    <row r="374" spans="7:10" ht="15" customHeight="1" x14ac:dyDescent="0.25">
      <c r="G374" s="31"/>
      <c r="I374" s="170">
        <f>C374-'UIP Detail '!C371</f>
        <v>0</v>
      </c>
      <c r="J374" s="170">
        <f>D374-'UIP Detail '!D371</f>
        <v>0</v>
      </c>
    </row>
    <row r="375" spans="7:10" ht="15" customHeight="1" x14ac:dyDescent="0.25">
      <c r="G375" s="31"/>
      <c r="I375" s="170">
        <f>C375-'UIP Detail '!C372</f>
        <v>0</v>
      </c>
      <c r="J375" s="170">
        <f>D375-'UIP Detail '!D372</f>
        <v>0</v>
      </c>
    </row>
    <row r="376" spans="7:10" ht="15" customHeight="1" x14ac:dyDescent="0.25">
      <c r="G376" s="31"/>
      <c r="I376" s="170">
        <f>C376-'UIP Detail '!C373</f>
        <v>0</v>
      </c>
      <c r="J376" s="170">
        <f>D376-'UIP Detail '!D373</f>
        <v>0</v>
      </c>
    </row>
    <row r="377" spans="7:10" ht="15" customHeight="1" x14ac:dyDescent="0.25">
      <c r="G377" s="31"/>
      <c r="I377" s="170">
        <f>C377-'UIP Detail '!C374</f>
        <v>0</v>
      </c>
      <c r="J377" s="170">
        <f>D377-'UIP Detail '!D374</f>
        <v>0</v>
      </c>
    </row>
    <row r="378" spans="7:10" ht="15" customHeight="1" x14ac:dyDescent="0.25">
      <c r="G378" s="31"/>
      <c r="I378" s="170">
        <f>C378-'UIP Detail '!C375</f>
        <v>0</v>
      </c>
      <c r="J378" s="170">
        <f>D378-'UIP Detail '!D375</f>
        <v>0</v>
      </c>
    </row>
    <row r="379" spans="7:10" ht="15" customHeight="1" x14ac:dyDescent="0.25">
      <c r="G379" s="31"/>
      <c r="I379" s="170">
        <f>C379-'UIP Detail '!C376</f>
        <v>0</v>
      </c>
      <c r="J379" s="170">
        <f>D379-'UIP Detail '!D376</f>
        <v>0</v>
      </c>
    </row>
    <row r="380" spans="7:10" ht="15" customHeight="1" x14ac:dyDescent="0.25">
      <c r="G380" s="31"/>
      <c r="I380" s="170">
        <f>C380-'UIP Detail '!C377</f>
        <v>0</v>
      </c>
      <c r="J380" s="170">
        <f>D380-'UIP Detail '!D377</f>
        <v>0</v>
      </c>
    </row>
    <row r="381" spans="7:10" ht="15" customHeight="1" x14ac:dyDescent="0.25">
      <c r="G381" s="31"/>
      <c r="I381" s="170">
        <f>C381-'UIP Detail '!C378</f>
        <v>0</v>
      </c>
      <c r="J381" s="170">
        <f>D381-'UIP Detail '!D378</f>
        <v>0</v>
      </c>
    </row>
    <row r="382" spans="7:10" ht="15" customHeight="1" x14ac:dyDescent="0.25">
      <c r="G382" s="31"/>
      <c r="I382" s="170">
        <f>C382-'UIP Detail '!C379</f>
        <v>0</v>
      </c>
      <c r="J382" s="170">
        <f>D382-'UIP Detail '!D379</f>
        <v>0</v>
      </c>
    </row>
    <row r="383" spans="7:10" ht="15" customHeight="1" x14ac:dyDescent="0.25">
      <c r="G383" s="31"/>
      <c r="I383" s="170">
        <f>C383-'UIP Detail '!C380</f>
        <v>0</v>
      </c>
      <c r="J383" s="170">
        <f>D383-'UIP Detail '!D380</f>
        <v>0</v>
      </c>
    </row>
    <row r="384" spans="7:10" ht="15" customHeight="1" x14ac:dyDescent="0.25">
      <c r="G384" s="31"/>
      <c r="I384" s="170">
        <f>C384-'UIP Detail '!C381</f>
        <v>0</v>
      </c>
      <c r="J384" s="170">
        <f>D384-'UIP Detail '!D381</f>
        <v>0</v>
      </c>
    </row>
    <row r="385" spans="7:10" ht="15" customHeight="1" x14ac:dyDescent="0.25">
      <c r="G385" s="31"/>
      <c r="I385" s="170">
        <f>C385-'UIP Detail '!C382</f>
        <v>0</v>
      </c>
      <c r="J385" s="170">
        <f>D385-'UIP Detail '!D382</f>
        <v>0</v>
      </c>
    </row>
    <row r="386" spans="7:10" ht="15" customHeight="1" x14ac:dyDescent="0.25">
      <c r="G386" s="31"/>
      <c r="I386" s="170">
        <f>C386-'UIP Detail '!C383</f>
        <v>0</v>
      </c>
      <c r="J386" s="170">
        <f>D386-'UIP Detail '!D383</f>
        <v>0</v>
      </c>
    </row>
    <row r="387" spans="7:10" ht="15" customHeight="1" x14ac:dyDescent="0.25">
      <c r="G387" s="31"/>
      <c r="I387" s="170">
        <f>C387-'UIP Detail '!C384</f>
        <v>0</v>
      </c>
      <c r="J387" s="170">
        <f>D387-'UIP Detail '!D384</f>
        <v>0</v>
      </c>
    </row>
    <row r="388" spans="7:10" ht="15" customHeight="1" x14ac:dyDescent="0.25">
      <c r="G388" s="31"/>
      <c r="I388" s="170">
        <f>C388-'UIP Detail '!C385</f>
        <v>0</v>
      </c>
      <c r="J388" s="170">
        <f>D388-'UIP Detail '!D385</f>
        <v>0</v>
      </c>
    </row>
    <row r="389" spans="7:10" ht="15" customHeight="1" x14ac:dyDescent="0.25">
      <c r="G389" s="31"/>
      <c r="I389" s="170">
        <f>C389-'UIP Detail '!C386</f>
        <v>0</v>
      </c>
      <c r="J389" s="170">
        <f>D389-'UIP Detail '!D386</f>
        <v>0</v>
      </c>
    </row>
    <row r="390" spans="7:10" ht="15" customHeight="1" x14ac:dyDescent="0.25">
      <c r="G390" s="31"/>
      <c r="I390" s="170">
        <f>C390-'UIP Detail '!C387</f>
        <v>0</v>
      </c>
      <c r="J390" s="170">
        <f>D390-'UIP Detail '!D387</f>
        <v>0</v>
      </c>
    </row>
    <row r="391" spans="7:10" ht="15" customHeight="1" x14ac:dyDescent="0.25">
      <c r="G391" s="31"/>
      <c r="I391" s="170">
        <f>C391-'UIP Detail '!C388</f>
        <v>0</v>
      </c>
      <c r="J391" s="170">
        <f>D391-'UIP Detail '!D388</f>
        <v>0</v>
      </c>
    </row>
    <row r="392" spans="7:10" ht="15" customHeight="1" x14ac:dyDescent="0.25">
      <c r="G392" s="31"/>
      <c r="I392" s="170">
        <f>C392-'UIP Detail '!C389</f>
        <v>0</v>
      </c>
      <c r="J392" s="170">
        <f>D392-'UIP Detail '!D389</f>
        <v>0</v>
      </c>
    </row>
    <row r="393" spans="7:10" ht="15" customHeight="1" x14ac:dyDescent="0.25">
      <c r="G393" s="31"/>
      <c r="I393" s="170">
        <f>C393-'UIP Detail '!C390</f>
        <v>0</v>
      </c>
      <c r="J393" s="170">
        <f>D393-'UIP Detail '!D390</f>
        <v>0</v>
      </c>
    </row>
    <row r="394" spans="7:10" ht="15" customHeight="1" x14ac:dyDescent="0.25">
      <c r="G394" s="31"/>
      <c r="I394" s="170">
        <f>C394-'UIP Detail '!C391</f>
        <v>0</v>
      </c>
      <c r="J394" s="170">
        <f>D394-'UIP Detail '!D391</f>
        <v>0</v>
      </c>
    </row>
    <row r="395" spans="7:10" ht="15" customHeight="1" x14ac:dyDescent="0.25">
      <c r="G395" s="31"/>
      <c r="I395" s="170">
        <f>C395-'UIP Detail '!C392</f>
        <v>0</v>
      </c>
      <c r="J395" s="170">
        <f>D395-'UIP Detail '!D392</f>
        <v>0</v>
      </c>
    </row>
    <row r="396" spans="7:10" ht="15" customHeight="1" x14ac:dyDescent="0.25">
      <c r="G396" s="31"/>
      <c r="I396" s="170">
        <f>C396-'UIP Detail '!C393</f>
        <v>0</v>
      </c>
      <c r="J396" s="170">
        <f>D396-'UIP Detail '!D393</f>
        <v>0</v>
      </c>
    </row>
    <row r="397" spans="7:10" ht="15" customHeight="1" x14ac:dyDescent="0.25">
      <c r="G397" s="31"/>
      <c r="I397" s="170">
        <f>C397-'UIP Detail '!C394</f>
        <v>0</v>
      </c>
      <c r="J397" s="170">
        <f>D397-'UIP Detail '!D394</f>
        <v>0</v>
      </c>
    </row>
    <row r="398" spans="7:10" ht="15" customHeight="1" x14ac:dyDescent="0.25">
      <c r="G398" s="31"/>
      <c r="I398" s="170">
        <f>C398-'UIP Detail '!C395</f>
        <v>0</v>
      </c>
      <c r="J398" s="170">
        <f>D398-'UIP Detail '!D395</f>
        <v>0</v>
      </c>
    </row>
    <row r="399" spans="7:10" ht="15" customHeight="1" x14ac:dyDescent="0.25">
      <c r="G399" s="31"/>
      <c r="I399" s="170">
        <f>C399-'UIP Detail '!C396</f>
        <v>0</v>
      </c>
      <c r="J399" s="170">
        <f>D399-'UIP Detail '!D396</f>
        <v>0</v>
      </c>
    </row>
    <row r="400" spans="7:10" ht="15" customHeight="1" x14ac:dyDescent="0.25">
      <c r="G400" s="31"/>
      <c r="I400" s="170">
        <f>C400-'UIP Detail '!C397</f>
        <v>0</v>
      </c>
      <c r="J400" s="170">
        <f>D400-'UIP Detail '!D397</f>
        <v>0</v>
      </c>
    </row>
    <row r="401" spans="7:10" ht="15" customHeight="1" x14ac:dyDescent="0.25">
      <c r="G401" s="31"/>
      <c r="I401" s="170">
        <f>C401-'UIP Detail '!C398</f>
        <v>0</v>
      </c>
      <c r="J401" s="170">
        <f>D401-'UIP Detail '!D398</f>
        <v>0</v>
      </c>
    </row>
    <row r="402" spans="7:10" ht="15" customHeight="1" x14ac:dyDescent="0.25">
      <c r="G402" s="31"/>
      <c r="I402" s="170">
        <f>C402-'UIP Detail '!C399</f>
        <v>0</v>
      </c>
      <c r="J402" s="170">
        <f>D402-'UIP Detail '!D399</f>
        <v>0</v>
      </c>
    </row>
    <row r="403" spans="7:10" ht="15" customHeight="1" x14ac:dyDescent="0.25">
      <c r="G403" s="31"/>
      <c r="I403" s="170">
        <f>C403-'UIP Detail '!C400</f>
        <v>0</v>
      </c>
      <c r="J403" s="170">
        <f>D403-'UIP Detail '!D400</f>
        <v>0</v>
      </c>
    </row>
    <row r="404" spans="7:10" ht="15" customHeight="1" x14ac:dyDescent="0.25">
      <c r="G404" s="31"/>
      <c r="I404" s="170">
        <f>C404-'UIP Detail '!C401</f>
        <v>0</v>
      </c>
      <c r="J404" s="170">
        <f>D404-'UIP Detail '!D401</f>
        <v>0</v>
      </c>
    </row>
    <row r="405" spans="7:10" ht="15" customHeight="1" x14ac:dyDescent="0.25">
      <c r="G405" s="31"/>
      <c r="I405" s="170">
        <f>C405-'UIP Detail '!C402</f>
        <v>0</v>
      </c>
      <c r="J405" s="170">
        <f>D405-'UIP Detail '!D402</f>
        <v>0</v>
      </c>
    </row>
    <row r="406" spans="7:10" ht="15" customHeight="1" x14ac:dyDescent="0.25">
      <c r="G406" s="31"/>
      <c r="I406" s="170">
        <f>C406-'UIP Detail '!C403</f>
        <v>0</v>
      </c>
      <c r="J406" s="170">
        <f>D406-'UIP Detail '!D403</f>
        <v>0</v>
      </c>
    </row>
    <row r="407" spans="7:10" ht="15" customHeight="1" x14ac:dyDescent="0.25">
      <c r="G407" s="31"/>
      <c r="I407" s="170">
        <f>C407-'UIP Detail '!C404</f>
        <v>0</v>
      </c>
      <c r="J407" s="170">
        <f>D407-'UIP Detail '!D404</f>
        <v>0</v>
      </c>
    </row>
    <row r="408" spans="7:10" ht="15" customHeight="1" x14ac:dyDescent="0.25">
      <c r="I408" s="170">
        <f>C408-'UIP Detail '!C405</f>
        <v>0</v>
      </c>
      <c r="J408" s="170">
        <f>D408-'UIP Detail '!D405</f>
        <v>0</v>
      </c>
    </row>
  </sheetData>
  <phoneticPr fontId="21" type="noConversion"/>
  <conditionalFormatting sqref="I7:J7">
    <cfRule type="cellIs" dxfId="2" priority="1" stopIfTrue="1" operator="notEqual">
      <formula>0</formula>
    </cfRule>
  </conditionalFormatting>
  <conditionalFormatting sqref="I6:J6">
    <cfRule type="cellIs" dxfId="1" priority="2" stopIfTrue="1" operator="greaterThan">
      <formula>1</formula>
    </cfRule>
    <cfRule type="cellIs" dxfId="0" priority="3" stopIfTrue="1" operator="lessThan">
      <formula>-1</formula>
    </cfRule>
  </conditionalFormatting>
  <printOptions horizontalCentered="1"/>
  <pageMargins left="0.25" right="0.25" top="0.32" bottom="0.47" header="0.26" footer="0.27"/>
  <pageSetup scale="90" orientation="portrait" r:id="rId1"/>
  <headerFooter alignWithMargins="0">
    <oddFooter>&amp;CPage &amp;P of &amp;N&amp;R 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J341"/>
  <sheetViews>
    <sheetView tabSelected="1" zoomScale="115" workbookViewId="0">
      <pane ySplit="4" topLeftCell="A313" activePane="bottomLeft" state="frozen"/>
      <selection pane="bottomLeft"/>
    </sheetView>
  </sheetViews>
  <sheetFormatPr defaultColWidth="9.109375" defaultRowHeight="15" customHeight="1" outlineLevelCol="1" x14ac:dyDescent="0.2"/>
  <cols>
    <col min="1" max="1" width="54.44140625" style="220" customWidth="1"/>
    <col min="2" max="4" width="12.88671875" style="207" customWidth="1" collapsed="1"/>
    <col min="5" max="5" width="11" style="207" hidden="1" customWidth="1" outlineLevel="1"/>
    <col min="6" max="6" width="10" style="207" hidden="1" customWidth="1" outlineLevel="1"/>
    <col min="7" max="8" width="11.44140625" style="207" hidden="1" customWidth="1" outlineLevel="1"/>
    <col min="9" max="9" width="12.88671875" style="207" customWidth="1" collapsed="1"/>
    <col min="10" max="10" width="7.44140625" style="73" customWidth="1"/>
    <col min="11" max="16384" width="9.109375" style="73"/>
  </cols>
  <sheetData>
    <row r="1" spans="1:9" ht="15" customHeight="1" x14ac:dyDescent="0.25">
      <c r="A1" s="246" t="s">
        <v>409</v>
      </c>
      <c r="B1" s="246"/>
      <c r="C1" s="246"/>
      <c r="D1" s="246"/>
      <c r="E1" s="246"/>
      <c r="F1" s="246"/>
      <c r="G1" s="246"/>
      <c r="H1" s="246"/>
      <c r="I1" s="246"/>
    </row>
    <row r="2" spans="1:9" ht="11.25" customHeight="1" x14ac:dyDescent="0.25">
      <c r="A2" s="246" t="s">
        <v>458</v>
      </c>
      <c r="B2" s="246"/>
      <c r="C2" s="246"/>
      <c r="D2" s="246"/>
      <c r="E2" s="246"/>
      <c r="F2" s="246"/>
      <c r="G2" s="246"/>
      <c r="H2" s="246"/>
      <c r="I2" s="246"/>
    </row>
    <row r="3" spans="1:9" ht="12.75" customHeight="1" x14ac:dyDescent="0.25">
      <c r="A3" s="246" t="str">
        <f>Allocated!A3</f>
        <v>FOR THE MONTH ENDED MARCH 31, 2015</v>
      </c>
      <c r="B3" s="246"/>
      <c r="C3" s="246"/>
      <c r="D3" s="246"/>
      <c r="E3" s="246"/>
      <c r="F3" s="246"/>
      <c r="G3" s="246"/>
      <c r="H3" s="246"/>
      <c r="I3" s="246"/>
    </row>
    <row r="4" spans="1:9" ht="11.25" customHeight="1" x14ac:dyDescent="0.25">
      <c r="A4" s="208" t="s">
        <v>276</v>
      </c>
      <c r="B4" s="209" t="s">
        <v>411</v>
      </c>
      <c r="C4" s="209" t="s">
        <v>271</v>
      </c>
      <c r="D4" s="209" t="s">
        <v>447</v>
      </c>
      <c r="E4" s="210" t="s">
        <v>669</v>
      </c>
      <c r="F4" s="210" t="s">
        <v>670</v>
      </c>
      <c r="G4" s="211" t="s">
        <v>671</v>
      </c>
      <c r="H4" s="211" t="s">
        <v>672</v>
      </c>
      <c r="I4" s="209" t="s">
        <v>70</v>
      </c>
    </row>
    <row r="5" spans="1:9" ht="15" customHeight="1" x14ac:dyDescent="0.25">
      <c r="A5" s="212" t="s">
        <v>449</v>
      </c>
      <c r="B5" s="213"/>
      <c r="C5" s="213"/>
      <c r="D5" s="213"/>
      <c r="E5" s="213"/>
      <c r="F5" s="213"/>
      <c r="G5" s="213"/>
      <c r="H5" s="213"/>
      <c r="I5" s="213"/>
    </row>
    <row r="6" spans="1:9" ht="15" customHeight="1" x14ac:dyDescent="0.2">
      <c r="A6" s="214" t="s">
        <v>128</v>
      </c>
      <c r="B6" s="213"/>
      <c r="C6" s="213"/>
      <c r="D6" s="213"/>
      <c r="E6" s="213"/>
      <c r="F6" s="213"/>
      <c r="G6" s="213"/>
      <c r="H6" s="213"/>
      <c r="I6" s="213"/>
    </row>
    <row r="7" spans="1:9" ht="15" customHeight="1" x14ac:dyDescent="0.3">
      <c r="A7" s="215" t="s">
        <v>129</v>
      </c>
      <c r="B7" s="201">
        <v>92744492.239999995</v>
      </c>
      <c r="C7" s="201">
        <v>0</v>
      </c>
      <c r="D7" s="201">
        <v>0</v>
      </c>
      <c r="E7" s="233">
        <v>0</v>
      </c>
      <c r="F7" s="233">
        <v>0</v>
      </c>
      <c r="G7" s="233">
        <v>92744492.239999995</v>
      </c>
      <c r="H7" s="233">
        <v>0</v>
      </c>
      <c r="I7" s="201">
        <f t="shared" ref="I7:I70" si="0">+H7+G7</f>
        <v>92744492.239999995</v>
      </c>
    </row>
    <row r="8" spans="1:9" ht="15" customHeight="1" x14ac:dyDescent="0.3">
      <c r="A8" s="215" t="s">
        <v>130</v>
      </c>
      <c r="B8" s="201">
        <v>82495501.670000002</v>
      </c>
      <c r="C8" s="201">
        <v>0</v>
      </c>
      <c r="D8" s="201">
        <v>0</v>
      </c>
      <c r="E8" s="233">
        <v>0</v>
      </c>
      <c r="F8" s="233">
        <v>0</v>
      </c>
      <c r="G8" s="233">
        <v>82495501.670000002</v>
      </c>
      <c r="H8" s="233">
        <v>0</v>
      </c>
      <c r="I8" s="201">
        <f t="shared" si="0"/>
        <v>82495501.670000002</v>
      </c>
    </row>
    <row r="9" spans="1:9" ht="15" customHeight="1" x14ac:dyDescent="0.3">
      <c r="A9" s="215" t="s">
        <v>131</v>
      </c>
      <c r="B9" s="201">
        <v>1414610.26</v>
      </c>
      <c r="C9" s="201">
        <v>0</v>
      </c>
      <c r="D9" s="201">
        <v>0</v>
      </c>
      <c r="E9" s="233">
        <v>0</v>
      </c>
      <c r="F9" s="233">
        <v>0</v>
      </c>
      <c r="G9" s="233">
        <v>1414610.26</v>
      </c>
      <c r="H9" s="233">
        <v>0</v>
      </c>
      <c r="I9" s="201">
        <f t="shared" si="0"/>
        <v>1414610.26</v>
      </c>
    </row>
    <row r="10" spans="1:9" ht="15" customHeight="1" x14ac:dyDescent="0.3">
      <c r="A10" s="215" t="s">
        <v>134</v>
      </c>
      <c r="B10" s="201">
        <v>0</v>
      </c>
      <c r="C10" s="201">
        <v>0</v>
      </c>
      <c r="D10" s="201">
        <v>0</v>
      </c>
      <c r="E10" s="233">
        <v>0</v>
      </c>
      <c r="F10" s="233">
        <v>0</v>
      </c>
      <c r="G10" s="233">
        <v>0</v>
      </c>
      <c r="H10" s="233">
        <v>0</v>
      </c>
      <c r="I10" s="201">
        <f t="shared" si="0"/>
        <v>0</v>
      </c>
    </row>
    <row r="11" spans="1:9" ht="15" customHeight="1" x14ac:dyDescent="0.3">
      <c r="A11" s="215" t="s">
        <v>133</v>
      </c>
      <c r="B11" s="201">
        <v>-2093105.21</v>
      </c>
      <c r="C11" s="201">
        <v>0</v>
      </c>
      <c r="D11" s="201">
        <v>0</v>
      </c>
      <c r="E11" s="233">
        <v>0</v>
      </c>
      <c r="F11" s="233">
        <v>0</v>
      </c>
      <c r="G11" s="233">
        <v>-2093105.21</v>
      </c>
      <c r="H11" s="233">
        <v>0</v>
      </c>
      <c r="I11" s="201">
        <f t="shared" si="0"/>
        <v>-2093105.21</v>
      </c>
    </row>
    <row r="12" spans="1:9" ht="15" customHeight="1" x14ac:dyDescent="0.3">
      <c r="A12" s="215" t="s">
        <v>132</v>
      </c>
      <c r="B12" s="201">
        <v>454721.91</v>
      </c>
      <c r="C12" s="201">
        <v>0</v>
      </c>
      <c r="D12" s="201">
        <v>0</v>
      </c>
      <c r="E12" s="233">
        <v>0</v>
      </c>
      <c r="F12" s="233">
        <v>0</v>
      </c>
      <c r="G12" s="233">
        <v>454721.91</v>
      </c>
      <c r="H12" s="233">
        <v>0</v>
      </c>
      <c r="I12" s="201">
        <f t="shared" si="0"/>
        <v>454721.91</v>
      </c>
    </row>
    <row r="13" spans="1:9" ht="15" customHeight="1" x14ac:dyDescent="0.3">
      <c r="A13" s="215" t="s">
        <v>135</v>
      </c>
      <c r="B13" s="201">
        <v>0</v>
      </c>
      <c r="C13" s="201">
        <v>63036182.979999997</v>
      </c>
      <c r="D13" s="201">
        <v>0</v>
      </c>
      <c r="E13" s="233">
        <v>0</v>
      </c>
      <c r="F13" s="233">
        <v>0</v>
      </c>
      <c r="G13" s="233">
        <v>0</v>
      </c>
      <c r="H13" s="233">
        <v>63036182.979999997</v>
      </c>
      <c r="I13" s="201">
        <f t="shared" si="0"/>
        <v>63036182.979999997</v>
      </c>
    </row>
    <row r="14" spans="1:9" ht="12" customHeight="1" x14ac:dyDescent="0.3">
      <c r="A14" s="215" t="s">
        <v>136</v>
      </c>
      <c r="B14" s="201">
        <v>0</v>
      </c>
      <c r="C14" s="201">
        <v>30416512.609999999</v>
      </c>
      <c r="D14" s="201">
        <v>0</v>
      </c>
      <c r="E14" s="233">
        <v>0</v>
      </c>
      <c r="F14" s="233">
        <v>0</v>
      </c>
      <c r="G14" s="233">
        <v>0</v>
      </c>
      <c r="H14" s="233">
        <v>30416512.609999999</v>
      </c>
      <c r="I14" s="201">
        <f t="shared" si="0"/>
        <v>30416512.609999999</v>
      </c>
    </row>
    <row r="15" spans="1:9" ht="15" customHeight="1" x14ac:dyDescent="0.3">
      <c r="A15" s="216" t="s">
        <v>137</v>
      </c>
      <c r="B15" s="201">
        <v>0</v>
      </c>
      <c r="C15" s="201">
        <v>1552831.2</v>
      </c>
      <c r="D15" s="201">
        <v>0</v>
      </c>
      <c r="E15" s="233">
        <v>0</v>
      </c>
      <c r="F15" s="233">
        <v>0</v>
      </c>
      <c r="G15" s="233">
        <v>0</v>
      </c>
      <c r="H15" s="233">
        <v>1552831.2</v>
      </c>
      <c r="I15" s="201">
        <f t="shared" si="0"/>
        <v>1552831.2</v>
      </c>
    </row>
    <row r="16" spans="1:9" ht="15" customHeight="1" x14ac:dyDescent="0.3">
      <c r="A16" s="215" t="s">
        <v>138</v>
      </c>
      <c r="B16" s="202">
        <v>175016220.86999899</v>
      </c>
      <c r="C16" s="202">
        <v>95005526.790000007</v>
      </c>
      <c r="D16" s="202">
        <v>0</v>
      </c>
      <c r="E16" s="238">
        <v>0</v>
      </c>
      <c r="F16" s="238">
        <v>0</v>
      </c>
      <c r="G16" s="238">
        <v>175016220.86999899</v>
      </c>
      <c r="H16" s="238">
        <v>95005526.790000007</v>
      </c>
      <c r="I16" s="202">
        <f t="shared" si="0"/>
        <v>270021747.65999901</v>
      </c>
    </row>
    <row r="17" spans="1:9" ht="12.75" customHeight="1" x14ac:dyDescent="0.25">
      <c r="A17" s="214" t="s">
        <v>139</v>
      </c>
      <c r="B17" s="201"/>
      <c r="C17" s="201"/>
      <c r="D17" s="201"/>
      <c r="E17" s="247"/>
      <c r="F17" s="247"/>
      <c r="G17" s="247"/>
      <c r="H17" s="247"/>
      <c r="I17" s="201"/>
    </row>
    <row r="18" spans="1:9" ht="15" customHeight="1" x14ac:dyDescent="0.3">
      <c r="A18" s="216" t="s">
        <v>140</v>
      </c>
      <c r="B18" s="201">
        <v>32310.53</v>
      </c>
      <c r="C18" s="201">
        <v>0</v>
      </c>
      <c r="D18" s="201">
        <v>0</v>
      </c>
      <c r="E18" s="233">
        <v>0</v>
      </c>
      <c r="F18" s="233">
        <v>0</v>
      </c>
      <c r="G18" s="233">
        <v>32310.53</v>
      </c>
      <c r="H18" s="233">
        <v>0</v>
      </c>
      <c r="I18" s="201">
        <f t="shared" si="0"/>
        <v>32310.53</v>
      </c>
    </row>
    <row r="19" spans="1:9" ht="15" customHeight="1" x14ac:dyDescent="0.3">
      <c r="A19" s="215" t="s">
        <v>141</v>
      </c>
      <c r="B19" s="202">
        <v>32310.53</v>
      </c>
      <c r="C19" s="202">
        <v>0</v>
      </c>
      <c r="D19" s="202">
        <v>0</v>
      </c>
      <c r="E19" s="238">
        <v>0</v>
      </c>
      <c r="F19" s="238">
        <v>0</v>
      </c>
      <c r="G19" s="238">
        <v>32310.53</v>
      </c>
      <c r="H19" s="238">
        <v>0</v>
      </c>
      <c r="I19" s="202">
        <f t="shared" si="0"/>
        <v>32310.53</v>
      </c>
    </row>
    <row r="20" spans="1:9" ht="15" customHeight="1" x14ac:dyDescent="0.25">
      <c r="A20" s="214" t="s">
        <v>142</v>
      </c>
      <c r="B20" s="201"/>
      <c r="C20" s="201"/>
      <c r="D20" s="201"/>
      <c r="E20" s="247"/>
      <c r="F20" s="247"/>
      <c r="G20" s="247"/>
      <c r="H20" s="247"/>
      <c r="I20" s="201"/>
    </row>
    <row r="21" spans="1:9" ht="15" customHeight="1" x14ac:dyDescent="0.3">
      <c r="A21" s="215" t="s">
        <v>143</v>
      </c>
      <c r="B21" s="201">
        <v>2158197.8899999899</v>
      </c>
      <c r="C21" s="201">
        <v>0</v>
      </c>
      <c r="D21" s="201">
        <v>0</v>
      </c>
      <c r="E21" s="233">
        <v>0</v>
      </c>
      <c r="F21" s="233">
        <v>0</v>
      </c>
      <c r="G21" s="233">
        <v>2158197.8899999899</v>
      </c>
      <c r="H21" s="233">
        <v>0</v>
      </c>
      <c r="I21" s="201">
        <f t="shared" si="0"/>
        <v>2158197.8899999899</v>
      </c>
    </row>
    <row r="22" spans="1:9" ht="15" customHeight="1" x14ac:dyDescent="0.3">
      <c r="A22" s="216" t="s">
        <v>144</v>
      </c>
      <c r="B22" s="201">
        <v>5976321.4000000004</v>
      </c>
      <c r="C22" s="201">
        <v>0</v>
      </c>
      <c r="D22" s="201">
        <v>0</v>
      </c>
      <c r="E22" s="233">
        <v>0</v>
      </c>
      <c r="F22" s="233">
        <v>0</v>
      </c>
      <c r="G22" s="233">
        <v>5976321.4000000004</v>
      </c>
      <c r="H22" s="233">
        <v>0</v>
      </c>
      <c r="I22" s="201">
        <f t="shared" si="0"/>
        <v>5976321.4000000004</v>
      </c>
    </row>
    <row r="23" spans="1:9" ht="15" customHeight="1" x14ac:dyDescent="0.3">
      <c r="A23" s="215" t="s">
        <v>145</v>
      </c>
      <c r="B23" s="202">
        <v>8134519.2899999898</v>
      </c>
      <c r="C23" s="202">
        <v>0</v>
      </c>
      <c r="D23" s="202">
        <v>0</v>
      </c>
      <c r="E23" s="238">
        <v>0</v>
      </c>
      <c r="F23" s="238">
        <v>0</v>
      </c>
      <c r="G23" s="238">
        <v>8134519.2899999898</v>
      </c>
      <c r="H23" s="238">
        <v>0</v>
      </c>
      <c r="I23" s="202">
        <f t="shared" si="0"/>
        <v>8134519.2899999898</v>
      </c>
    </row>
    <row r="24" spans="1:9" ht="15" customHeight="1" x14ac:dyDescent="0.25">
      <c r="A24" s="215" t="s">
        <v>146</v>
      </c>
      <c r="B24" s="201"/>
      <c r="C24" s="201"/>
      <c r="D24" s="201"/>
      <c r="E24" s="247"/>
      <c r="F24" s="247"/>
      <c r="G24" s="247"/>
      <c r="H24" s="247"/>
      <c r="I24" s="201"/>
    </row>
    <row r="25" spans="1:9" ht="15" customHeight="1" x14ac:dyDescent="0.3">
      <c r="A25" s="215" t="s">
        <v>147</v>
      </c>
      <c r="B25" s="201">
        <v>0</v>
      </c>
      <c r="C25" s="201">
        <v>0</v>
      </c>
      <c r="D25" s="201">
        <v>0</v>
      </c>
      <c r="E25" s="233">
        <v>0</v>
      </c>
      <c r="F25" s="233">
        <v>0</v>
      </c>
      <c r="G25" s="233">
        <v>0</v>
      </c>
      <c r="H25" s="233">
        <v>0</v>
      </c>
      <c r="I25" s="201">
        <f t="shared" si="0"/>
        <v>0</v>
      </c>
    </row>
    <row r="26" spans="1:9" ht="15" customHeight="1" x14ac:dyDescent="0.3">
      <c r="A26" s="215" t="s">
        <v>148</v>
      </c>
      <c r="B26" s="201">
        <v>435795.79</v>
      </c>
      <c r="C26" s="201">
        <v>0</v>
      </c>
      <c r="D26" s="201">
        <v>0</v>
      </c>
      <c r="E26" s="233">
        <v>0</v>
      </c>
      <c r="F26" s="233">
        <v>0</v>
      </c>
      <c r="G26" s="233">
        <v>435795.79</v>
      </c>
      <c r="H26" s="233">
        <v>0</v>
      </c>
      <c r="I26" s="201">
        <f t="shared" si="0"/>
        <v>435795.79</v>
      </c>
    </row>
    <row r="27" spans="1:9" ht="15" customHeight="1" x14ac:dyDescent="0.3">
      <c r="A27" s="215" t="s">
        <v>149</v>
      </c>
      <c r="B27" s="201">
        <v>1020449.07</v>
      </c>
      <c r="C27" s="201">
        <v>0</v>
      </c>
      <c r="D27" s="201">
        <v>0</v>
      </c>
      <c r="E27" s="233">
        <v>0</v>
      </c>
      <c r="F27" s="233">
        <v>0</v>
      </c>
      <c r="G27" s="233">
        <v>1020449.07</v>
      </c>
      <c r="H27" s="233">
        <v>0</v>
      </c>
      <c r="I27" s="201">
        <f t="shared" si="0"/>
        <v>1020449.07</v>
      </c>
    </row>
    <row r="28" spans="1:9" ht="15" customHeight="1" x14ac:dyDescent="0.3">
      <c r="A28" s="215" t="s">
        <v>150</v>
      </c>
      <c r="B28" s="201">
        <v>1242378.18</v>
      </c>
      <c r="C28" s="201">
        <v>0</v>
      </c>
      <c r="D28" s="201">
        <v>0</v>
      </c>
      <c r="E28" s="233">
        <v>0</v>
      </c>
      <c r="F28" s="233">
        <v>0</v>
      </c>
      <c r="G28" s="233">
        <v>1242378.18</v>
      </c>
      <c r="H28" s="233">
        <v>0</v>
      </c>
      <c r="I28" s="201">
        <f t="shared" si="0"/>
        <v>1242378.18</v>
      </c>
    </row>
    <row r="29" spans="1:9" ht="15" customHeight="1" x14ac:dyDescent="0.3">
      <c r="A29" s="215" t="s">
        <v>151</v>
      </c>
      <c r="B29" s="201">
        <v>59371.629999999197</v>
      </c>
      <c r="C29" s="201">
        <v>0</v>
      </c>
      <c r="D29" s="201">
        <v>0</v>
      </c>
      <c r="E29" s="233">
        <v>0</v>
      </c>
      <c r="F29" s="233">
        <v>0</v>
      </c>
      <c r="G29" s="233">
        <v>59371.629999999197</v>
      </c>
      <c r="H29" s="233">
        <v>0</v>
      </c>
      <c r="I29" s="201">
        <f t="shared" si="0"/>
        <v>59371.629999999197</v>
      </c>
    </row>
    <row r="30" spans="1:9" ht="15" customHeight="1" x14ac:dyDescent="0.3">
      <c r="A30" s="215" t="s">
        <v>152</v>
      </c>
      <c r="B30" s="201">
        <v>0</v>
      </c>
      <c r="C30" s="201">
        <v>237748.6</v>
      </c>
      <c r="D30" s="201">
        <v>0</v>
      </c>
      <c r="E30" s="233">
        <v>0</v>
      </c>
      <c r="F30" s="233">
        <v>0</v>
      </c>
      <c r="G30" s="233">
        <v>0</v>
      </c>
      <c r="H30" s="233">
        <v>237748.6</v>
      </c>
      <c r="I30" s="201">
        <f t="shared" si="0"/>
        <v>237748.6</v>
      </c>
    </row>
    <row r="31" spans="1:9" ht="15" customHeight="1" x14ac:dyDescent="0.3">
      <c r="A31" s="215" t="s">
        <v>153</v>
      </c>
      <c r="B31" s="201">
        <v>0</v>
      </c>
      <c r="C31" s="201">
        <v>410248.66999999899</v>
      </c>
      <c r="D31" s="201">
        <v>0</v>
      </c>
      <c r="E31" s="233">
        <v>0</v>
      </c>
      <c r="F31" s="233">
        <v>0</v>
      </c>
      <c r="G31" s="233">
        <v>0</v>
      </c>
      <c r="H31" s="233">
        <v>410248.66999999899</v>
      </c>
      <c r="I31" s="201">
        <f t="shared" si="0"/>
        <v>410248.66999999899</v>
      </c>
    </row>
    <row r="32" spans="1:9" ht="15" customHeight="1" x14ac:dyDescent="0.3">
      <c r="A32" s="215" t="s">
        <v>154</v>
      </c>
      <c r="B32" s="201">
        <v>0</v>
      </c>
      <c r="C32" s="201">
        <v>81681.5</v>
      </c>
      <c r="D32" s="201">
        <v>0</v>
      </c>
      <c r="E32" s="233">
        <v>0</v>
      </c>
      <c r="F32" s="233">
        <v>0</v>
      </c>
      <c r="G32" s="233">
        <v>0</v>
      </c>
      <c r="H32" s="233">
        <v>81681.5</v>
      </c>
      <c r="I32" s="201">
        <f t="shared" si="0"/>
        <v>81681.5</v>
      </c>
    </row>
    <row r="33" spans="1:9" ht="15" customHeight="1" x14ac:dyDescent="0.3">
      <c r="A33" s="215" t="s">
        <v>155</v>
      </c>
      <c r="B33" s="201">
        <v>0</v>
      </c>
      <c r="C33" s="201">
        <v>607137.66</v>
      </c>
      <c r="D33" s="201">
        <v>0</v>
      </c>
      <c r="E33" s="233">
        <v>0</v>
      </c>
      <c r="F33" s="233">
        <v>0</v>
      </c>
      <c r="G33" s="233">
        <v>0</v>
      </c>
      <c r="H33" s="233">
        <v>607137.66</v>
      </c>
      <c r="I33" s="201">
        <f t="shared" si="0"/>
        <v>607137.66</v>
      </c>
    </row>
    <row r="34" spans="1:9" ht="14.25" customHeight="1" x14ac:dyDescent="0.3">
      <c r="A34" s="216" t="s">
        <v>156</v>
      </c>
      <c r="B34" s="201">
        <v>0</v>
      </c>
      <c r="C34" s="201">
        <v>3666896.62</v>
      </c>
      <c r="D34" s="201">
        <v>0</v>
      </c>
      <c r="E34" s="233">
        <v>0</v>
      </c>
      <c r="F34" s="233">
        <v>0</v>
      </c>
      <c r="G34" s="233">
        <v>0</v>
      </c>
      <c r="H34" s="233">
        <v>3666896.62</v>
      </c>
      <c r="I34" s="201">
        <f t="shared" si="0"/>
        <v>3666896.62</v>
      </c>
    </row>
    <row r="35" spans="1:9" ht="12" customHeight="1" x14ac:dyDescent="0.3">
      <c r="A35" s="215" t="s">
        <v>157</v>
      </c>
      <c r="B35" s="202">
        <v>2757994.6699999901</v>
      </c>
      <c r="C35" s="202">
        <v>5003713.05</v>
      </c>
      <c r="D35" s="202">
        <v>0</v>
      </c>
      <c r="E35" s="238">
        <v>0</v>
      </c>
      <c r="F35" s="238">
        <v>0</v>
      </c>
      <c r="G35" s="238">
        <v>2757994.6699999901</v>
      </c>
      <c r="H35" s="238">
        <v>5003713.05</v>
      </c>
      <c r="I35" s="202">
        <f t="shared" si="0"/>
        <v>7761707.7199999895</v>
      </c>
    </row>
    <row r="36" spans="1:9" ht="15" customHeight="1" thickBot="1" x14ac:dyDescent="0.35">
      <c r="A36" s="230" t="s">
        <v>125</v>
      </c>
      <c r="B36" s="217">
        <v>185941045.359999</v>
      </c>
      <c r="C36" s="217">
        <v>100009239.84</v>
      </c>
      <c r="D36" s="217">
        <v>0</v>
      </c>
      <c r="E36" s="239">
        <v>0</v>
      </c>
      <c r="F36" s="239">
        <v>0</v>
      </c>
      <c r="G36" s="239">
        <v>185941045.359999</v>
      </c>
      <c r="H36" s="239">
        <v>100009239.84</v>
      </c>
      <c r="I36" s="217">
        <f t="shared" si="0"/>
        <v>285950285.19999897</v>
      </c>
    </row>
    <row r="37" spans="1:9" ht="6" customHeight="1" thickTop="1" x14ac:dyDescent="0.25">
      <c r="A37" s="218"/>
      <c r="B37" s="204"/>
      <c r="C37" s="204"/>
      <c r="D37" s="204"/>
      <c r="E37" s="247"/>
      <c r="F37" s="247"/>
      <c r="G37" s="247"/>
      <c r="H37" s="247"/>
      <c r="I37" s="204"/>
    </row>
    <row r="38" spans="1:9" ht="12" customHeight="1" x14ac:dyDescent="0.25">
      <c r="A38" s="222" t="s">
        <v>126</v>
      </c>
      <c r="B38" s="201"/>
      <c r="C38" s="201"/>
      <c r="D38" s="201"/>
      <c r="E38" s="247"/>
      <c r="F38" s="247"/>
      <c r="G38" s="247"/>
      <c r="H38" s="247"/>
      <c r="I38" s="201"/>
    </row>
    <row r="39" spans="1:9" ht="12.75" customHeight="1" x14ac:dyDescent="0.25">
      <c r="A39" s="223" t="s">
        <v>158</v>
      </c>
      <c r="B39" s="201"/>
      <c r="C39" s="201"/>
      <c r="D39" s="201"/>
      <c r="E39" s="247"/>
      <c r="F39" s="247"/>
      <c r="G39" s="247"/>
      <c r="H39" s="247"/>
      <c r="I39" s="201"/>
    </row>
    <row r="40" spans="1:9" ht="15" customHeight="1" x14ac:dyDescent="0.3">
      <c r="A40" s="224" t="s">
        <v>159</v>
      </c>
      <c r="B40" s="201">
        <v>6287250.0700000003</v>
      </c>
      <c r="C40" s="201">
        <v>0</v>
      </c>
      <c r="D40" s="201">
        <v>0</v>
      </c>
      <c r="E40" s="233">
        <v>0</v>
      </c>
      <c r="F40" s="233">
        <v>0</v>
      </c>
      <c r="G40" s="233">
        <v>6287250.0700000003</v>
      </c>
      <c r="H40" s="233">
        <v>0</v>
      </c>
      <c r="I40" s="201">
        <f t="shared" si="0"/>
        <v>6287250.0700000003</v>
      </c>
    </row>
    <row r="41" spans="1:9" ht="15" customHeight="1" x14ac:dyDescent="0.3">
      <c r="A41" s="225" t="s">
        <v>160</v>
      </c>
      <c r="B41" s="201">
        <v>11070427.199999999</v>
      </c>
      <c r="C41" s="201">
        <v>0</v>
      </c>
      <c r="D41" s="201">
        <v>0</v>
      </c>
      <c r="E41" s="233">
        <v>0</v>
      </c>
      <c r="F41" s="233">
        <v>0</v>
      </c>
      <c r="G41" s="233">
        <v>11070427.199999999</v>
      </c>
      <c r="H41" s="233">
        <v>0</v>
      </c>
      <c r="I41" s="201">
        <f t="shared" si="0"/>
        <v>11070427.199999999</v>
      </c>
    </row>
    <row r="42" spans="1:9" ht="15" customHeight="1" x14ac:dyDescent="0.3">
      <c r="A42" s="224" t="s">
        <v>161</v>
      </c>
      <c r="B42" s="202">
        <v>17357677.27</v>
      </c>
      <c r="C42" s="202">
        <v>0</v>
      </c>
      <c r="D42" s="202">
        <v>0</v>
      </c>
      <c r="E42" s="238">
        <v>0</v>
      </c>
      <c r="F42" s="238">
        <v>0</v>
      </c>
      <c r="G42" s="238">
        <v>17357677.27</v>
      </c>
      <c r="H42" s="238">
        <v>0</v>
      </c>
      <c r="I42" s="202">
        <f t="shared" si="0"/>
        <v>17357677.27</v>
      </c>
    </row>
    <row r="43" spans="1:9" ht="15" customHeight="1" x14ac:dyDescent="0.25">
      <c r="A43" s="223" t="s">
        <v>162</v>
      </c>
      <c r="B43" s="201"/>
      <c r="C43" s="201"/>
      <c r="D43" s="201"/>
      <c r="E43" s="247"/>
      <c r="F43" s="247"/>
      <c r="G43" s="247"/>
      <c r="H43" s="247"/>
      <c r="I43" s="201"/>
    </row>
    <row r="44" spans="1:9" ht="15" customHeight="1" x14ac:dyDescent="0.3">
      <c r="A44" s="224" t="s">
        <v>163</v>
      </c>
      <c r="B44" s="201">
        <v>41324318.229999997</v>
      </c>
      <c r="C44" s="201">
        <v>0</v>
      </c>
      <c r="D44" s="201">
        <v>0</v>
      </c>
      <c r="E44" s="233">
        <v>0</v>
      </c>
      <c r="F44" s="233">
        <v>0</v>
      </c>
      <c r="G44" s="233">
        <v>41324318.229999997</v>
      </c>
      <c r="H44" s="233">
        <v>0</v>
      </c>
      <c r="I44" s="201">
        <f t="shared" si="0"/>
        <v>41324318.229999997</v>
      </c>
    </row>
    <row r="45" spans="1:9" ht="15" customHeight="1" x14ac:dyDescent="0.3">
      <c r="A45" s="224" t="s">
        <v>164</v>
      </c>
      <c r="B45" s="201">
        <v>750140.24</v>
      </c>
      <c r="C45" s="201">
        <v>0</v>
      </c>
      <c r="D45" s="201">
        <v>0</v>
      </c>
      <c r="E45" s="233">
        <v>0</v>
      </c>
      <c r="F45" s="233">
        <v>0</v>
      </c>
      <c r="G45" s="233">
        <v>750140.24</v>
      </c>
      <c r="H45" s="233">
        <v>0</v>
      </c>
      <c r="I45" s="201">
        <f t="shared" si="0"/>
        <v>750140.24</v>
      </c>
    </row>
    <row r="46" spans="1:9" ht="15" customHeight="1" x14ac:dyDescent="0.3">
      <c r="A46" s="224" t="s">
        <v>165</v>
      </c>
      <c r="B46" s="201">
        <v>0</v>
      </c>
      <c r="C46" s="201">
        <v>28727638.59</v>
      </c>
      <c r="D46" s="201">
        <v>0</v>
      </c>
      <c r="E46" s="233">
        <v>0</v>
      </c>
      <c r="F46" s="233">
        <v>0</v>
      </c>
      <c r="G46" s="233">
        <v>0</v>
      </c>
      <c r="H46" s="233">
        <v>28727638.59</v>
      </c>
      <c r="I46" s="201">
        <f t="shared" si="0"/>
        <v>28727638.59</v>
      </c>
    </row>
    <row r="47" spans="1:9" ht="12" customHeight="1" x14ac:dyDescent="0.3">
      <c r="A47" s="224" t="s">
        <v>166</v>
      </c>
      <c r="B47" s="201">
        <v>0</v>
      </c>
      <c r="C47" s="201">
        <v>14985</v>
      </c>
      <c r="D47" s="201">
        <v>0</v>
      </c>
      <c r="E47" s="233">
        <v>0</v>
      </c>
      <c r="F47" s="233">
        <v>0</v>
      </c>
      <c r="G47" s="233">
        <v>0</v>
      </c>
      <c r="H47" s="233">
        <v>14985</v>
      </c>
      <c r="I47" s="201">
        <f t="shared" si="0"/>
        <v>14985</v>
      </c>
    </row>
    <row r="48" spans="1:9" ht="15" customHeight="1" x14ac:dyDescent="0.3">
      <c r="A48" s="224" t="s">
        <v>167</v>
      </c>
      <c r="B48" s="201">
        <v>0</v>
      </c>
      <c r="C48" s="201">
        <v>8816940.9700000007</v>
      </c>
      <c r="D48" s="201">
        <v>0</v>
      </c>
      <c r="E48" s="233">
        <v>0</v>
      </c>
      <c r="F48" s="233">
        <v>0</v>
      </c>
      <c r="G48" s="233">
        <v>0</v>
      </c>
      <c r="H48" s="233">
        <v>8816940.9700000007</v>
      </c>
      <c r="I48" s="201">
        <f t="shared" si="0"/>
        <v>8816940.9700000007</v>
      </c>
    </row>
    <row r="49" spans="1:9" ht="15" customHeight="1" x14ac:dyDescent="0.3">
      <c r="A49" s="224" t="s">
        <v>168</v>
      </c>
      <c r="B49" s="201">
        <v>0</v>
      </c>
      <c r="C49" s="201">
        <v>14556842.9</v>
      </c>
      <c r="D49" s="201">
        <v>0</v>
      </c>
      <c r="E49" s="233">
        <v>0</v>
      </c>
      <c r="F49" s="233">
        <v>0</v>
      </c>
      <c r="G49" s="233">
        <v>0</v>
      </c>
      <c r="H49" s="233">
        <v>14556842.9</v>
      </c>
      <c r="I49" s="201">
        <f t="shared" si="0"/>
        <v>14556842.9</v>
      </c>
    </row>
    <row r="50" spans="1:9" ht="15" customHeight="1" x14ac:dyDescent="0.3">
      <c r="A50" s="225" t="s">
        <v>169</v>
      </c>
      <c r="B50" s="201">
        <v>0</v>
      </c>
      <c r="C50" s="201">
        <v>-5831321.4100000001</v>
      </c>
      <c r="D50" s="201">
        <v>0</v>
      </c>
      <c r="E50" s="233">
        <v>0</v>
      </c>
      <c r="F50" s="233">
        <v>0</v>
      </c>
      <c r="G50" s="233">
        <v>0</v>
      </c>
      <c r="H50" s="233">
        <v>-5831321.4100000001</v>
      </c>
      <c r="I50" s="201">
        <f t="shared" si="0"/>
        <v>-5831321.4100000001</v>
      </c>
    </row>
    <row r="51" spans="1:9" ht="15" customHeight="1" x14ac:dyDescent="0.3">
      <c r="A51" s="224" t="s">
        <v>170</v>
      </c>
      <c r="B51" s="202">
        <v>42074458.469999999</v>
      </c>
      <c r="C51" s="202">
        <v>46285086.049999997</v>
      </c>
      <c r="D51" s="202">
        <v>0</v>
      </c>
      <c r="E51" s="238">
        <v>0</v>
      </c>
      <c r="F51" s="238">
        <v>0</v>
      </c>
      <c r="G51" s="238">
        <v>42074458.469999999</v>
      </c>
      <c r="H51" s="238">
        <v>46285086.049999997</v>
      </c>
      <c r="I51" s="202">
        <f t="shared" si="0"/>
        <v>88359544.519999996</v>
      </c>
    </row>
    <row r="52" spans="1:9" ht="13.5" customHeight="1" x14ac:dyDescent="0.25">
      <c r="A52" s="223" t="s">
        <v>171</v>
      </c>
      <c r="B52" s="201"/>
      <c r="C52" s="201"/>
      <c r="D52" s="201"/>
      <c r="E52" s="247"/>
      <c r="F52" s="247"/>
      <c r="G52" s="247"/>
      <c r="H52" s="247"/>
      <c r="I52" s="201"/>
    </row>
    <row r="53" spans="1:9" ht="15" customHeight="1" x14ac:dyDescent="0.3">
      <c r="A53" s="225" t="s">
        <v>172</v>
      </c>
      <c r="B53" s="201">
        <v>9182944.0600000005</v>
      </c>
      <c r="C53" s="201">
        <v>0</v>
      </c>
      <c r="D53" s="201">
        <v>0</v>
      </c>
      <c r="E53" s="233">
        <v>0</v>
      </c>
      <c r="F53" s="233">
        <v>0</v>
      </c>
      <c r="G53" s="233">
        <v>9182944.0600000005</v>
      </c>
      <c r="H53" s="233">
        <v>0</v>
      </c>
      <c r="I53" s="201">
        <f t="shared" si="0"/>
        <v>9182944.0600000005</v>
      </c>
    </row>
    <row r="54" spans="1:9" ht="15" customHeight="1" x14ac:dyDescent="0.3">
      <c r="A54" s="224" t="s">
        <v>173</v>
      </c>
      <c r="B54" s="202">
        <v>9182944.0600000005</v>
      </c>
      <c r="C54" s="202">
        <v>0</v>
      </c>
      <c r="D54" s="202">
        <v>0</v>
      </c>
      <c r="E54" s="238">
        <v>0</v>
      </c>
      <c r="F54" s="238">
        <v>0</v>
      </c>
      <c r="G54" s="238">
        <v>9182944.0600000005</v>
      </c>
      <c r="H54" s="238">
        <v>0</v>
      </c>
      <c r="I54" s="202">
        <f t="shared" si="0"/>
        <v>9182944.0600000005</v>
      </c>
    </row>
    <row r="55" spans="1:9" ht="15" customHeight="1" x14ac:dyDescent="0.25">
      <c r="A55" s="223" t="s">
        <v>174</v>
      </c>
      <c r="B55" s="201"/>
      <c r="C55" s="201"/>
      <c r="D55" s="201"/>
      <c r="E55" s="247"/>
      <c r="F55" s="247"/>
      <c r="G55" s="247"/>
      <c r="H55" s="247"/>
      <c r="I55" s="201"/>
    </row>
    <row r="56" spans="1:9" ht="15" customHeight="1" x14ac:dyDescent="0.3">
      <c r="A56" s="225" t="s">
        <v>175</v>
      </c>
      <c r="B56" s="205">
        <v>-13769921.9</v>
      </c>
      <c r="C56" s="205">
        <v>0</v>
      </c>
      <c r="D56" s="205">
        <v>0</v>
      </c>
      <c r="E56" s="233">
        <v>0</v>
      </c>
      <c r="F56" s="233">
        <v>0</v>
      </c>
      <c r="G56" s="233">
        <v>-13769921.9</v>
      </c>
      <c r="H56" s="233">
        <v>0</v>
      </c>
      <c r="I56" s="205">
        <f t="shared" si="0"/>
        <v>-13769921.9</v>
      </c>
    </row>
    <row r="57" spans="1:9" ht="15" customHeight="1" x14ac:dyDescent="0.3">
      <c r="A57" s="225" t="s">
        <v>176</v>
      </c>
      <c r="B57" s="201">
        <v>-13769921.9</v>
      </c>
      <c r="C57" s="201">
        <v>0</v>
      </c>
      <c r="D57" s="201">
        <v>0</v>
      </c>
      <c r="E57" s="233">
        <v>0</v>
      </c>
      <c r="F57" s="233">
        <v>0</v>
      </c>
      <c r="G57" s="233">
        <v>-13769921.9</v>
      </c>
      <c r="H57" s="233">
        <v>0</v>
      </c>
      <c r="I57" s="201">
        <f t="shared" si="0"/>
        <v>-13769921.9</v>
      </c>
    </row>
    <row r="58" spans="1:9" ht="15" customHeight="1" x14ac:dyDescent="0.3">
      <c r="A58" s="222" t="s">
        <v>127</v>
      </c>
      <c r="B58" s="203">
        <v>54845157.899999999</v>
      </c>
      <c r="C58" s="203">
        <v>46285086.049999997</v>
      </c>
      <c r="D58" s="203">
        <v>0</v>
      </c>
      <c r="E58" s="239">
        <v>0</v>
      </c>
      <c r="F58" s="239">
        <v>0</v>
      </c>
      <c r="G58" s="239">
        <v>54845157.899999999</v>
      </c>
      <c r="H58" s="239">
        <v>46285086.049999997</v>
      </c>
      <c r="I58" s="203">
        <f t="shared" si="0"/>
        <v>101130243.94999999</v>
      </c>
    </row>
    <row r="59" spans="1:9" ht="6" customHeight="1" x14ac:dyDescent="0.3">
      <c r="A59" s="225"/>
      <c r="B59" s="205"/>
      <c r="C59" s="205"/>
      <c r="D59" s="205"/>
      <c r="E59" s="240"/>
      <c r="F59" s="240"/>
      <c r="G59" s="240"/>
      <c r="H59" s="240"/>
      <c r="I59" s="205"/>
    </row>
    <row r="60" spans="1:9" ht="15" customHeight="1" thickBot="1" x14ac:dyDescent="0.35">
      <c r="A60" s="226" t="s">
        <v>497</v>
      </c>
      <c r="B60" s="206">
        <v>131095887.459999</v>
      </c>
      <c r="C60" s="206">
        <v>53724153.789999902</v>
      </c>
      <c r="D60" s="206">
        <v>0</v>
      </c>
      <c r="E60" s="241">
        <v>0</v>
      </c>
      <c r="F60" s="241">
        <v>0</v>
      </c>
      <c r="G60" s="241">
        <v>131095887.459999</v>
      </c>
      <c r="H60" s="241">
        <v>53724153.789999902</v>
      </c>
      <c r="I60" s="206">
        <f t="shared" si="0"/>
        <v>184820041.2499989</v>
      </c>
    </row>
    <row r="61" spans="1:9" ht="6" customHeight="1" thickTop="1" x14ac:dyDescent="0.25">
      <c r="A61" s="224"/>
      <c r="B61" s="201"/>
      <c r="C61" s="201"/>
      <c r="D61" s="201"/>
      <c r="E61" s="247"/>
      <c r="F61" s="247"/>
      <c r="G61" s="247"/>
      <c r="H61" s="247"/>
      <c r="I61" s="201">
        <f t="shared" si="0"/>
        <v>0</v>
      </c>
    </row>
    <row r="62" spans="1:9" ht="15" customHeight="1" x14ac:dyDescent="0.25">
      <c r="A62" s="222" t="s">
        <v>498</v>
      </c>
      <c r="B62" s="201"/>
      <c r="C62" s="201"/>
      <c r="D62" s="201"/>
      <c r="E62" s="247"/>
      <c r="F62" s="247"/>
      <c r="G62" s="247"/>
      <c r="H62" s="247"/>
      <c r="I62" s="201"/>
    </row>
    <row r="63" spans="1:9" ht="12.75" customHeight="1" x14ac:dyDescent="0.25">
      <c r="A63" s="224" t="s">
        <v>177</v>
      </c>
      <c r="B63" s="201"/>
      <c r="C63" s="201"/>
      <c r="D63" s="201"/>
      <c r="E63" s="247"/>
      <c r="F63" s="247"/>
      <c r="G63" s="247"/>
      <c r="H63" s="247"/>
      <c r="I63" s="201"/>
    </row>
    <row r="64" spans="1:9" ht="13.5" customHeight="1" x14ac:dyDescent="0.25">
      <c r="A64" s="223" t="s">
        <v>178</v>
      </c>
      <c r="B64" s="201"/>
      <c r="C64" s="201"/>
      <c r="D64" s="201"/>
      <c r="E64" s="247"/>
      <c r="F64" s="247"/>
      <c r="G64" s="247"/>
      <c r="H64" s="247"/>
      <c r="I64" s="201"/>
    </row>
    <row r="65" spans="1:9" ht="15" customHeight="1" x14ac:dyDescent="0.3">
      <c r="A65" s="224" t="s">
        <v>179</v>
      </c>
      <c r="B65" s="201">
        <v>174236.78</v>
      </c>
      <c r="C65" s="201">
        <v>0</v>
      </c>
      <c r="D65" s="201">
        <v>0</v>
      </c>
      <c r="E65" s="233">
        <v>0</v>
      </c>
      <c r="F65" s="233">
        <v>0</v>
      </c>
      <c r="G65" s="233">
        <v>174236.78</v>
      </c>
      <c r="H65" s="233">
        <v>0</v>
      </c>
      <c r="I65" s="201">
        <f t="shared" si="0"/>
        <v>174236.78</v>
      </c>
    </row>
    <row r="66" spans="1:9" ht="15" customHeight="1" x14ac:dyDescent="0.3">
      <c r="A66" s="224" t="s">
        <v>180</v>
      </c>
      <c r="B66" s="201">
        <v>937969.49999999895</v>
      </c>
      <c r="C66" s="201">
        <v>0</v>
      </c>
      <c r="D66" s="201">
        <v>0</v>
      </c>
      <c r="E66" s="233">
        <v>0</v>
      </c>
      <c r="F66" s="233">
        <v>0</v>
      </c>
      <c r="G66" s="233">
        <v>937969.49999999895</v>
      </c>
      <c r="H66" s="233">
        <v>0</v>
      </c>
      <c r="I66" s="201">
        <f t="shared" si="0"/>
        <v>937969.49999999895</v>
      </c>
    </row>
    <row r="67" spans="1:9" ht="15" customHeight="1" x14ac:dyDescent="0.3">
      <c r="A67" s="224" t="s">
        <v>181</v>
      </c>
      <c r="B67" s="201">
        <v>156238.72</v>
      </c>
      <c r="C67" s="201">
        <v>0</v>
      </c>
      <c r="D67" s="201">
        <v>0</v>
      </c>
      <c r="E67" s="233">
        <v>0</v>
      </c>
      <c r="F67" s="233">
        <v>0</v>
      </c>
      <c r="G67" s="233">
        <v>156238.72</v>
      </c>
      <c r="H67" s="233">
        <v>0</v>
      </c>
      <c r="I67" s="201">
        <f t="shared" si="0"/>
        <v>156238.72</v>
      </c>
    </row>
    <row r="68" spans="1:9" ht="15" customHeight="1" x14ac:dyDescent="0.3">
      <c r="A68" s="224" t="s">
        <v>182</v>
      </c>
      <c r="B68" s="201">
        <v>884110.71999999904</v>
      </c>
      <c r="C68" s="201">
        <v>0</v>
      </c>
      <c r="D68" s="201">
        <v>0</v>
      </c>
      <c r="E68" s="233">
        <v>0</v>
      </c>
      <c r="F68" s="233">
        <v>0</v>
      </c>
      <c r="G68" s="233">
        <v>884110.71999999904</v>
      </c>
      <c r="H68" s="233">
        <v>0</v>
      </c>
      <c r="I68" s="201">
        <f t="shared" si="0"/>
        <v>884110.71999999904</v>
      </c>
    </row>
    <row r="69" spans="1:9" ht="15" customHeight="1" x14ac:dyDescent="0.3">
      <c r="A69" s="224" t="s">
        <v>183</v>
      </c>
      <c r="B69" s="201">
        <v>3063.12</v>
      </c>
      <c r="C69" s="201">
        <v>0</v>
      </c>
      <c r="D69" s="201">
        <v>0</v>
      </c>
      <c r="E69" s="233">
        <v>0</v>
      </c>
      <c r="F69" s="233">
        <v>0</v>
      </c>
      <c r="G69" s="233">
        <v>3063.12</v>
      </c>
      <c r="H69" s="233">
        <v>0</v>
      </c>
      <c r="I69" s="201">
        <f t="shared" si="0"/>
        <v>3063.12</v>
      </c>
    </row>
    <row r="70" spans="1:9" ht="15" customHeight="1" x14ac:dyDescent="0.3">
      <c r="A70" s="224" t="s">
        <v>184</v>
      </c>
      <c r="B70" s="201">
        <v>229906.62</v>
      </c>
      <c r="C70" s="201">
        <v>0</v>
      </c>
      <c r="D70" s="201">
        <v>0</v>
      </c>
      <c r="E70" s="233">
        <v>0</v>
      </c>
      <c r="F70" s="233">
        <v>0</v>
      </c>
      <c r="G70" s="233">
        <v>229906.62</v>
      </c>
      <c r="H70" s="233">
        <v>0</v>
      </c>
      <c r="I70" s="201">
        <f t="shared" si="0"/>
        <v>229906.62</v>
      </c>
    </row>
    <row r="71" spans="1:9" ht="15" customHeight="1" x14ac:dyDescent="0.3">
      <c r="A71" s="224" t="s">
        <v>185</v>
      </c>
      <c r="B71" s="201">
        <v>271921.81</v>
      </c>
      <c r="C71" s="201">
        <v>0</v>
      </c>
      <c r="D71" s="201">
        <v>0</v>
      </c>
      <c r="E71" s="233">
        <v>0</v>
      </c>
      <c r="F71" s="233">
        <v>0</v>
      </c>
      <c r="G71" s="233">
        <v>271921.81</v>
      </c>
      <c r="H71" s="233">
        <v>0</v>
      </c>
      <c r="I71" s="201">
        <f t="shared" ref="I71:I133" si="1">+H71+G71</f>
        <v>271921.81</v>
      </c>
    </row>
    <row r="72" spans="1:9" ht="15" customHeight="1" x14ac:dyDescent="0.3">
      <c r="A72" s="224" t="s">
        <v>186</v>
      </c>
      <c r="B72" s="201">
        <v>1504509.05</v>
      </c>
      <c r="C72" s="201">
        <v>0</v>
      </c>
      <c r="D72" s="201">
        <v>0</v>
      </c>
      <c r="E72" s="233">
        <v>0</v>
      </c>
      <c r="F72" s="233">
        <v>0</v>
      </c>
      <c r="G72" s="233">
        <v>1504509.05</v>
      </c>
      <c r="H72" s="233">
        <v>0</v>
      </c>
      <c r="I72" s="201">
        <f t="shared" si="1"/>
        <v>1504509.05</v>
      </c>
    </row>
    <row r="73" spans="1:9" ht="15" customHeight="1" x14ac:dyDescent="0.3">
      <c r="A73" s="224" t="s">
        <v>187</v>
      </c>
      <c r="B73" s="201">
        <v>366975.57</v>
      </c>
      <c r="C73" s="201">
        <v>0</v>
      </c>
      <c r="D73" s="201">
        <v>0</v>
      </c>
      <c r="E73" s="233">
        <v>0</v>
      </c>
      <c r="F73" s="233">
        <v>0</v>
      </c>
      <c r="G73" s="233">
        <v>366975.57</v>
      </c>
      <c r="H73" s="233">
        <v>0</v>
      </c>
      <c r="I73" s="201">
        <f t="shared" si="1"/>
        <v>366975.57</v>
      </c>
    </row>
    <row r="74" spans="1:9" ht="15" customHeight="1" x14ac:dyDescent="0.3">
      <c r="A74" s="224" t="s">
        <v>188</v>
      </c>
      <c r="B74" s="201">
        <v>243137.43999999901</v>
      </c>
      <c r="C74" s="201">
        <v>0</v>
      </c>
      <c r="D74" s="201">
        <v>0</v>
      </c>
      <c r="E74" s="233">
        <v>0</v>
      </c>
      <c r="F74" s="233">
        <v>0</v>
      </c>
      <c r="G74" s="233">
        <v>243137.43999999901</v>
      </c>
      <c r="H74" s="233">
        <v>0</v>
      </c>
      <c r="I74" s="201">
        <f t="shared" si="1"/>
        <v>243137.43999999901</v>
      </c>
    </row>
    <row r="75" spans="1:9" ht="15" customHeight="1" x14ac:dyDescent="0.3">
      <c r="A75" s="224" t="s">
        <v>189</v>
      </c>
      <c r="B75" s="201">
        <v>128960.819999999</v>
      </c>
      <c r="C75" s="201">
        <v>0</v>
      </c>
      <c r="D75" s="201">
        <v>0</v>
      </c>
      <c r="E75" s="233">
        <v>0</v>
      </c>
      <c r="F75" s="233">
        <v>0</v>
      </c>
      <c r="G75" s="233">
        <v>128960.819999999</v>
      </c>
      <c r="H75" s="233">
        <v>0</v>
      </c>
      <c r="I75" s="201">
        <f t="shared" si="1"/>
        <v>128960.819999999</v>
      </c>
    </row>
    <row r="76" spans="1:9" ht="15" customHeight="1" x14ac:dyDescent="0.3">
      <c r="A76" s="224" t="s">
        <v>190</v>
      </c>
      <c r="B76" s="201">
        <v>0</v>
      </c>
      <c r="C76" s="201">
        <v>0</v>
      </c>
      <c r="D76" s="201">
        <v>0</v>
      </c>
      <c r="E76" s="233">
        <v>0</v>
      </c>
      <c r="F76" s="233">
        <v>0</v>
      </c>
      <c r="G76" s="233">
        <v>0</v>
      </c>
      <c r="H76" s="233">
        <v>0</v>
      </c>
      <c r="I76" s="201">
        <f t="shared" si="1"/>
        <v>0</v>
      </c>
    </row>
    <row r="77" spans="1:9" ht="15" customHeight="1" x14ac:dyDescent="0.3">
      <c r="A77" s="224" t="s">
        <v>191</v>
      </c>
      <c r="B77" s="201">
        <v>264170.53999999998</v>
      </c>
      <c r="C77" s="201">
        <v>0</v>
      </c>
      <c r="D77" s="201">
        <v>0</v>
      </c>
      <c r="E77" s="233">
        <v>0</v>
      </c>
      <c r="F77" s="233">
        <v>0</v>
      </c>
      <c r="G77" s="233">
        <v>264170.53999999998</v>
      </c>
      <c r="H77" s="233">
        <v>0</v>
      </c>
      <c r="I77" s="201">
        <f t="shared" si="1"/>
        <v>264170.53999999998</v>
      </c>
    </row>
    <row r="78" spans="1:9" ht="15" customHeight="1" x14ac:dyDescent="0.3">
      <c r="A78" s="224" t="s">
        <v>192</v>
      </c>
      <c r="B78" s="201">
        <v>28426.38</v>
      </c>
      <c r="C78" s="201">
        <v>0</v>
      </c>
      <c r="D78" s="201">
        <v>0</v>
      </c>
      <c r="E78" s="233">
        <v>0</v>
      </c>
      <c r="F78" s="233">
        <v>0</v>
      </c>
      <c r="G78" s="233">
        <v>28426.38</v>
      </c>
      <c r="H78" s="233">
        <v>0</v>
      </c>
      <c r="I78" s="201">
        <f t="shared" si="1"/>
        <v>28426.38</v>
      </c>
    </row>
    <row r="79" spans="1:9" ht="15" customHeight="1" x14ac:dyDescent="0.3">
      <c r="A79" s="224" t="s">
        <v>193</v>
      </c>
      <c r="B79" s="201">
        <v>471882.71</v>
      </c>
      <c r="C79" s="201">
        <v>0</v>
      </c>
      <c r="D79" s="201">
        <v>0</v>
      </c>
      <c r="E79" s="233">
        <v>0</v>
      </c>
      <c r="F79" s="233">
        <v>0</v>
      </c>
      <c r="G79" s="233">
        <v>471882.71</v>
      </c>
      <c r="H79" s="233">
        <v>0</v>
      </c>
      <c r="I79" s="201">
        <f t="shared" si="1"/>
        <v>471882.71</v>
      </c>
    </row>
    <row r="80" spans="1:9" ht="15" customHeight="1" x14ac:dyDescent="0.3">
      <c r="A80" s="224" t="s">
        <v>194</v>
      </c>
      <c r="B80" s="201">
        <v>0</v>
      </c>
      <c r="C80" s="201">
        <v>0</v>
      </c>
      <c r="D80" s="201">
        <v>0</v>
      </c>
      <c r="E80" s="233">
        <v>0</v>
      </c>
      <c r="F80" s="233">
        <v>0</v>
      </c>
      <c r="G80" s="233">
        <v>0</v>
      </c>
      <c r="H80" s="233">
        <v>0</v>
      </c>
      <c r="I80" s="201">
        <f t="shared" si="1"/>
        <v>0</v>
      </c>
    </row>
    <row r="81" spans="1:9" ht="15" customHeight="1" x14ac:dyDescent="0.3">
      <c r="A81" s="224" t="s">
        <v>195</v>
      </c>
      <c r="B81" s="201">
        <v>0</v>
      </c>
      <c r="C81" s="201">
        <v>0</v>
      </c>
      <c r="D81" s="201">
        <v>0</v>
      </c>
      <c r="E81" s="233">
        <v>0</v>
      </c>
      <c r="F81" s="233">
        <v>0</v>
      </c>
      <c r="G81" s="233">
        <v>0</v>
      </c>
      <c r="H81" s="233">
        <v>0</v>
      </c>
      <c r="I81" s="201">
        <f t="shared" si="1"/>
        <v>0</v>
      </c>
    </row>
    <row r="82" spans="1:9" ht="15" customHeight="1" x14ac:dyDescent="0.3">
      <c r="A82" s="224" t="s">
        <v>196</v>
      </c>
      <c r="B82" s="201">
        <v>40753.4399999999</v>
      </c>
      <c r="C82" s="201">
        <v>0</v>
      </c>
      <c r="D82" s="201">
        <v>0</v>
      </c>
      <c r="E82" s="233">
        <v>0</v>
      </c>
      <c r="F82" s="233">
        <v>0</v>
      </c>
      <c r="G82" s="233">
        <v>40753.4399999999</v>
      </c>
      <c r="H82" s="233">
        <v>0</v>
      </c>
      <c r="I82" s="201">
        <f t="shared" si="1"/>
        <v>40753.4399999999</v>
      </c>
    </row>
    <row r="83" spans="1:9" ht="15" customHeight="1" x14ac:dyDescent="0.3">
      <c r="A83" s="224" t="s">
        <v>197</v>
      </c>
      <c r="B83" s="201">
        <v>23999.79</v>
      </c>
      <c r="C83" s="201">
        <v>0</v>
      </c>
      <c r="D83" s="201">
        <v>0</v>
      </c>
      <c r="E83" s="233">
        <v>0</v>
      </c>
      <c r="F83" s="233">
        <v>0</v>
      </c>
      <c r="G83" s="233">
        <v>23999.79</v>
      </c>
      <c r="H83" s="233">
        <v>0</v>
      </c>
      <c r="I83" s="201">
        <f t="shared" si="1"/>
        <v>23999.79</v>
      </c>
    </row>
    <row r="84" spans="1:9" ht="15" customHeight="1" x14ac:dyDescent="0.3">
      <c r="A84" s="224" t="s">
        <v>200</v>
      </c>
      <c r="B84" s="201">
        <v>76719.209999999905</v>
      </c>
      <c r="C84" s="201">
        <v>0</v>
      </c>
      <c r="D84" s="201">
        <v>0</v>
      </c>
      <c r="E84" s="233">
        <v>0</v>
      </c>
      <c r="F84" s="233">
        <v>0</v>
      </c>
      <c r="G84" s="233">
        <v>76719.209999999905</v>
      </c>
      <c r="H84" s="233">
        <v>0</v>
      </c>
      <c r="I84" s="201">
        <f t="shared" si="1"/>
        <v>76719.209999999905</v>
      </c>
    </row>
    <row r="85" spans="1:9" ht="15" customHeight="1" x14ac:dyDescent="0.3">
      <c r="A85" s="224" t="s">
        <v>201</v>
      </c>
      <c r="B85" s="201">
        <v>454320.95999999897</v>
      </c>
      <c r="C85" s="201">
        <v>0</v>
      </c>
      <c r="D85" s="201">
        <v>0</v>
      </c>
      <c r="E85" s="233">
        <v>0</v>
      </c>
      <c r="F85" s="233">
        <v>0</v>
      </c>
      <c r="G85" s="233">
        <v>454320.95999999897</v>
      </c>
      <c r="H85" s="233">
        <v>0</v>
      </c>
      <c r="I85" s="201">
        <f t="shared" si="1"/>
        <v>454320.95999999897</v>
      </c>
    </row>
    <row r="86" spans="1:9" ht="15" customHeight="1" x14ac:dyDescent="0.3">
      <c r="A86" s="224" t="s">
        <v>202</v>
      </c>
      <c r="B86" s="201">
        <v>142748.10999999999</v>
      </c>
      <c r="C86" s="201">
        <v>0</v>
      </c>
      <c r="D86" s="201">
        <v>0</v>
      </c>
      <c r="E86" s="233">
        <v>0</v>
      </c>
      <c r="F86" s="233">
        <v>0</v>
      </c>
      <c r="G86" s="233">
        <v>142748.10999999999</v>
      </c>
      <c r="H86" s="233">
        <v>0</v>
      </c>
      <c r="I86" s="201">
        <f t="shared" si="1"/>
        <v>142748.10999999999</v>
      </c>
    </row>
    <row r="87" spans="1:9" ht="15" customHeight="1" x14ac:dyDescent="0.3">
      <c r="A87" s="224" t="s">
        <v>203</v>
      </c>
      <c r="B87" s="201">
        <v>884913.22999999905</v>
      </c>
      <c r="C87" s="201">
        <v>0</v>
      </c>
      <c r="D87" s="201">
        <v>0</v>
      </c>
      <c r="E87" s="233">
        <v>0</v>
      </c>
      <c r="F87" s="233">
        <v>0</v>
      </c>
      <c r="G87" s="233">
        <v>884913.22999999905</v>
      </c>
      <c r="H87" s="233">
        <v>0</v>
      </c>
      <c r="I87" s="201">
        <f t="shared" si="1"/>
        <v>884913.22999999905</v>
      </c>
    </row>
    <row r="88" spans="1:9" ht="15" customHeight="1" x14ac:dyDescent="0.3">
      <c r="A88" s="224" t="s">
        <v>204</v>
      </c>
      <c r="B88" s="201">
        <v>489161.30999999901</v>
      </c>
      <c r="C88" s="201">
        <v>0</v>
      </c>
      <c r="D88" s="201">
        <v>0</v>
      </c>
      <c r="E88" s="233">
        <v>0</v>
      </c>
      <c r="F88" s="233">
        <v>0</v>
      </c>
      <c r="G88" s="233">
        <v>489161.30999999901</v>
      </c>
      <c r="H88" s="233">
        <v>0</v>
      </c>
      <c r="I88" s="201">
        <f t="shared" si="1"/>
        <v>489161.30999999901</v>
      </c>
    </row>
    <row r="89" spans="1:9" ht="15" customHeight="1" x14ac:dyDescent="0.3">
      <c r="A89" s="224" t="s">
        <v>205</v>
      </c>
      <c r="B89" s="201">
        <v>609745</v>
      </c>
      <c r="C89" s="201">
        <v>0</v>
      </c>
      <c r="D89" s="201">
        <v>0</v>
      </c>
      <c r="E89" s="233">
        <v>0</v>
      </c>
      <c r="F89" s="233">
        <v>0</v>
      </c>
      <c r="G89" s="233">
        <v>609745</v>
      </c>
      <c r="H89" s="233">
        <v>0</v>
      </c>
      <c r="I89" s="201">
        <f t="shared" si="1"/>
        <v>609745</v>
      </c>
    </row>
    <row r="90" spans="1:9" ht="15" customHeight="1" x14ac:dyDescent="0.3">
      <c r="A90" s="224" t="s">
        <v>206</v>
      </c>
      <c r="B90" s="201">
        <v>57868.07</v>
      </c>
      <c r="C90" s="201">
        <v>0</v>
      </c>
      <c r="D90" s="201">
        <v>0</v>
      </c>
      <c r="E90" s="233">
        <v>0</v>
      </c>
      <c r="F90" s="233">
        <v>0</v>
      </c>
      <c r="G90" s="233">
        <v>57868.07</v>
      </c>
      <c r="H90" s="233">
        <v>0</v>
      </c>
      <c r="I90" s="201">
        <f t="shared" si="1"/>
        <v>57868.07</v>
      </c>
    </row>
    <row r="91" spans="1:9" ht="15" customHeight="1" x14ac:dyDescent="0.3">
      <c r="A91" s="224" t="s">
        <v>207</v>
      </c>
      <c r="B91" s="201">
        <v>35864.54</v>
      </c>
      <c r="C91" s="201">
        <v>0</v>
      </c>
      <c r="D91" s="201">
        <v>0</v>
      </c>
      <c r="E91" s="233">
        <v>0</v>
      </c>
      <c r="F91" s="233">
        <v>0</v>
      </c>
      <c r="G91" s="233">
        <v>35864.54</v>
      </c>
      <c r="H91" s="233">
        <v>0</v>
      </c>
      <c r="I91" s="201">
        <f t="shared" si="1"/>
        <v>35864.54</v>
      </c>
    </row>
    <row r="92" spans="1:9" ht="15" customHeight="1" x14ac:dyDescent="0.3">
      <c r="A92" s="224" t="s">
        <v>208</v>
      </c>
      <c r="B92" s="201">
        <v>2068920.97999999</v>
      </c>
      <c r="C92" s="201">
        <v>0</v>
      </c>
      <c r="D92" s="201">
        <v>0</v>
      </c>
      <c r="E92" s="233">
        <v>0</v>
      </c>
      <c r="F92" s="233">
        <v>0</v>
      </c>
      <c r="G92" s="233">
        <v>2068920.97999999</v>
      </c>
      <c r="H92" s="233">
        <v>0</v>
      </c>
      <c r="I92" s="201">
        <f t="shared" si="1"/>
        <v>2068920.97999999</v>
      </c>
    </row>
    <row r="93" spans="1:9" ht="15" customHeight="1" x14ac:dyDescent="0.3">
      <c r="A93" s="224" t="s">
        <v>209</v>
      </c>
      <c r="B93" s="201">
        <v>55969.659999999902</v>
      </c>
      <c r="C93" s="201">
        <v>0</v>
      </c>
      <c r="D93" s="201">
        <v>0</v>
      </c>
      <c r="E93" s="233">
        <v>0</v>
      </c>
      <c r="F93" s="233">
        <v>0</v>
      </c>
      <c r="G93" s="233">
        <v>55969.659999999902</v>
      </c>
      <c r="H93" s="233">
        <v>0</v>
      </c>
      <c r="I93" s="201">
        <f t="shared" si="1"/>
        <v>55969.659999999902</v>
      </c>
    </row>
    <row r="94" spans="1:9" ht="15" customHeight="1" x14ac:dyDescent="0.3">
      <c r="A94" s="224" t="s">
        <v>210</v>
      </c>
      <c r="B94" s="201">
        <v>8445</v>
      </c>
      <c r="C94" s="201">
        <v>0</v>
      </c>
      <c r="D94" s="201">
        <v>0</v>
      </c>
      <c r="E94" s="233">
        <v>0</v>
      </c>
      <c r="F94" s="233">
        <v>0</v>
      </c>
      <c r="G94" s="233">
        <v>8445</v>
      </c>
      <c r="H94" s="233">
        <v>0</v>
      </c>
      <c r="I94" s="201">
        <f t="shared" si="1"/>
        <v>8445</v>
      </c>
    </row>
    <row r="95" spans="1:9" ht="15" customHeight="1" x14ac:dyDescent="0.3">
      <c r="A95" s="224" t="s">
        <v>211</v>
      </c>
      <c r="B95" s="201">
        <v>0</v>
      </c>
      <c r="C95" s="201">
        <v>0</v>
      </c>
      <c r="D95" s="201">
        <v>0</v>
      </c>
      <c r="E95" s="233">
        <v>0</v>
      </c>
      <c r="F95" s="233">
        <v>0</v>
      </c>
      <c r="G95" s="233">
        <v>0</v>
      </c>
      <c r="H95" s="233">
        <v>0</v>
      </c>
      <c r="I95" s="201">
        <f t="shared" si="1"/>
        <v>0</v>
      </c>
    </row>
    <row r="96" spans="1:9" ht="15" customHeight="1" x14ac:dyDescent="0.3">
      <c r="A96" s="224" t="s">
        <v>212</v>
      </c>
      <c r="B96" s="201">
        <v>0</v>
      </c>
      <c r="C96" s="201">
        <v>17940.509999999998</v>
      </c>
      <c r="D96" s="201">
        <v>0</v>
      </c>
      <c r="E96" s="233">
        <v>0</v>
      </c>
      <c r="F96" s="233">
        <v>0</v>
      </c>
      <c r="G96" s="233">
        <v>0</v>
      </c>
      <c r="H96" s="233">
        <v>17940.509999999998</v>
      </c>
      <c r="I96" s="201">
        <f t="shared" si="1"/>
        <v>17940.509999999998</v>
      </c>
    </row>
    <row r="97" spans="1:9" ht="15" customHeight="1" x14ac:dyDescent="0.3">
      <c r="A97" s="224" t="s">
        <v>213</v>
      </c>
      <c r="B97" s="201">
        <v>0</v>
      </c>
      <c r="C97" s="201">
        <v>0</v>
      </c>
      <c r="D97" s="201">
        <v>0</v>
      </c>
      <c r="E97" s="233">
        <v>0</v>
      </c>
      <c r="F97" s="233">
        <v>0</v>
      </c>
      <c r="G97" s="233">
        <v>0</v>
      </c>
      <c r="H97" s="233">
        <v>0</v>
      </c>
      <c r="I97" s="201">
        <f t="shared" si="1"/>
        <v>0</v>
      </c>
    </row>
    <row r="98" spans="1:9" ht="15" customHeight="1" x14ac:dyDescent="0.3">
      <c r="A98" s="224" t="s">
        <v>214</v>
      </c>
      <c r="B98" s="201">
        <v>0</v>
      </c>
      <c r="C98" s="201">
        <v>0</v>
      </c>
      <c r="D98" s="201">
        <v>0</v>
      </c>
      <c r="E98" s="233">
        <v>0</v>
      </c>
      <c r="F98" s="233">
        <v>0</v>
      </c>
      <c r="G98" s="233">
        <v>0</v>
      </c>
      <c r="H98" s="233">
        <v>0</v>
      </c>
      <c r="I98" s="201">
        <f t="shared" si="1"/>
        <v>0</v>
      </c>
    </row>
    <row r="99" spans="1:9" ht="15" customHeight="1" x14ac:dyDescent="0.3">
      <c r="A99" s="224" t="s">
        <v>215</v>
      </c>
      <c r="B99" s="201">
        <v>0</v>
      </c>
      <c r="C99" s="201">
        <v>0</v>
      </c>
      <c r="D99" s="201">
        <v>0</v>
      </c>
      <c r="E99" s="233">
        <v>0</v>
      </c>
      <c r="F99" s="233">
        <v>0</v>
      </c>
      <c r="G99" s="233">
        <v>0</v>
      </c>
      <c r="H99" s="233">
        <v>0</v>
      </c>
      <c r="I99" s="201">
        <f t="shared" si="1"/>
        <v>0</v>
      </c>
    </row>
    <row r="100" spans="1:9" ht="15" customHeight="1" x14ac:dyDescent="0.3">
      <c r="A100" s="224" t="s">
        <v>216</v>
      </c>
      <c r="B100" s="201">
        <v>0</v>
      </c>
      <c r="C100" s="201">
        <v>29251.289999999899</v>
      </c>
      <c r="D100" s="201">
        <v>0</v>
      </c>
      <c r="E100" s="233">
        <v>0</v>
      </c>
      <c r="F100" s="233">
        <v>0</v>
      </c>
      <c r="G100" s="233">
        <v>0</v>
      </c>
      <c r="H100" s="233">
        <v>29251.289999999899</v>
      </c>
      <c r="I100" s="201">
        <f t="shared" si="1"/>
        <v>29251.289999999899</v>
      </c>
    </row>
    <row r="101" spans="1:9" ht="15" customHeight="1" x14ac:dyDescent="0.3">
      <c r="A101" s="224" t="s">
        <v>217</v>
      </c>
      <c r="B101" s="201">
        <v>0</v>
      </c>
      <c r="C101" s="201">
        <v>18344.27</v>
      </c>
      <c r="D101" s="201">
        <v>0</v>
      </c>
      <c r="E101" s="233">
        <v>0</v>
      </c>
      <c r="F101" s="233">
        <v>0</v>
      </c>
      <c r="G101" s="233">
        <v>0</v>
      </c>
      <c r="H101" s="233">
        <v>18344.27</v>
      </c>
      <c r="I101" s="201">
        <f t="shared" si="1"/>
        <v>18344.27</v>
      </c>
    </row>
    <row r="102" spans="1:9" ht="15" customHeight="1" x14ac:dyDescent="0.3">
      <c r="A102" s="224" t="s">
        <v>218</v>
      </c>
      <c r="B102" s="201">
        <v>0</v>
      </c>
      <c r="C102" s="201">
        <v>-9176.09</v>
      </c>
      <c r="D102" s="201">
        <v>0</v>
      </c>
      <c r="E102" s="233">
        <v>0</v>
      </c>
      <c r="F102" s="233">
        <v>0</v>
      </c>
      <c r="G102" s="233">
        <v>0</v>
      </c>
      <c r="H102" s="233">
        <v>-9176.09</v>
      </c>
      <c r="I102" s="201">
        <f t="shared" si="1"/>
        <v>-9176.09</v>
      </c>
    </row>
    <row r="103" spans="1:9" ht="15" customHeight="1" x14ac:dyDescent="0.3">
      <c r="A103" s="224" t="s">
        <v>219</v>
      </c>
      <c r="B103" s="201">
        <v>0</v>
      </c>
      <c r="C103" s="201">
        <v>0</v>
      </c>
      <c r="D103" s="201">
        <v>0</v>
      </c>
      <c r="E103" s="233">
        <v>0</v>
      </c>
      <c r="F103" s="233">
        <v>0</v>
      </c>
      <c r="G103" s="233">
        <v>0</v>
      </c>
      <c r="H103" s="233">
        <v>0</v>
      </c>
      <c r="I103" s="201">
        <f t="shared" si="1"/>
        <v>0</v>
      </c>
    </row>
    <row r="104" spans="1:9" ht="15" customHeight="1" x14ac:dyDescent="0.3">
      <c r="A104" s="224" t="s">
        <v>220</v>
      </c>
      <c r="B104" s="201">
        <v>0</v>
      </c>
      <c r="C104" s="201">
        <v>13494.27</v>
      </c>
      <c r="D104" s="201">
        <v>0</v>
      </c>
      <c r="E104" s="233">
        <v>0</v>
      </c>
      <c r="F104" s="233">
        <v>0</v>
      </c>
      <c r="G104" s="233">
        <v>0</v>
      </c>
      <c r="H104" s="233">
        <v>13494.27</v>
      </c>
      <c r="I104" s="201">
        <f t="shared" si="1"/>
        <v>13494.27</v>
      </c>
    </row>
    <row r="105" spans="1:9" ht="15" customHeight="1" x14ac:dyDescent="0.3">
      <c r="A105" s="224" t="s">
        <v>221</v>
      </c>
      <c r="B105" s="201">
        <v>0</v>
      </c>
      <c r="C105" s="201">
        <v>0</v>
      </c>
      <c r="D105" s="201">
        <v>0</v>
      </c>
      <c r="E105" s="233">
        <v>0</v>
      </c>
      <c r="F105" s="233">
        <v>0</v>
      </c>
      <c r="G105" s="233">
        <v>0</v>
      </c>
      <c r="H105" s="233">
        <v>0</v>
      </c>
      <c r="I105" s="201">
        <f t="shared" si="1"/>
        <v>0</v>
      </c>
    </row>
    <row r="106" spans="1:9" ht="15" customHeight="1" x14ac:dyDescent="0.3">
      <c r="A106" s="224" t="s">
        <v>222</v>
      </c>
      <c r="B106" s="201">
        <v>0</v>
      </c>
      <c r="C106" s="201">
        <v>3599.76</v>
      </c>
      <c r="D106" s="201">
        <v>0</v>
      </c>
      <c r="E106" s="233">
        <v>0</v>
      </c>
      <c r="F106" s="233">
        <v>0</v>
      </c>
      <c r="G106" s="233">
        <v>0</v>
      </c>
      <c r="H106" s="233">
        <v>3599.76</v>
      </c>
      <c r="I106" s="201">
        <f t="shared" si="1"/>
        <v>3599.76</v>
      </c>
    </row>
    <row r="107" spans="1:9" ht="15" customHeight="1" x14ac:dyDescent="0.3">
      <c r="A107" s="224" t="s">
        <v>223</v>
      </c>
      <c r="B107" s="201">
        <v>0</v>
      </c>
      <c r="C107" s="201">
        <v>11.61</v>
      </c>
      <c r="D107" s="201">
        <v>0</v>
      </c>
      <c r="E107" s="233">
        <v>0</v>
      </c>
      <c r="F107" s="233">
        <v>0</v>
      </c>
      <c r="G107" s="233">
        <v>0</v>
      </c>
      <c r="H107" s="233">
        <v>11.61</v>
      </c>
      <c r="I107" s="201">
        <f t="shared" si="1"/>
        <v>11.61</v>
      </c>
    </row>
    <row r="108" spans="1:9" ht="15" customHeight="1" x14ac:dyDescent="0.3">
      <c r="A108" s="224" t="s">
        <v>224</v>
      </c>
      <c r="B108" s="201">
        <v>0</v>
      </c>
      <c r="C108" s="201">
        <v>13847.9</v>
      </c>
      <c r="D108" s="201">
        <v>0</v>
      </c>
      <c r="E108" s="233">
        <v>0</v>
      </c>
      <c r="F108" s="233">
        <v>0</v>
      </c>
      <c r="G108" s="233">
        <v>0</v>
      </c>
      <c r="H108" s="233">
        <v>13847.9</v>
      </c>
      <c r="I108" s="201">
        <f t="shared" si="1"/>
        <v>13847.9</v>
      </c>
    </row>
    <row r="109" spans="1:9" ht="15" customHeight="1" x14ac:dyDescent="0.3">
      <c r="A109" s="224" t="s">
        <v>225</v>
      </c>
      <c r="B109" s="201">
        <v>0</v>
      </c>
      <c r="C109" s="201">
        <v>1872</v>
      </c>
      <c r="D109" s="201">
        <v>0</v>
      </c>
      <c r="E109" s="233">
        <v>0</v>
      </c>
      <c r="F109" s="233">
        <v>0</v>
      </c>
      <c r="G109" s="233">
        <v>0</v>
      </c>
      <c r="H109" s="233">
        <v>1872</v>
      </c>
      <c r="I109" s="201">
        <f t="shared" si="1"/>
        <v>1872</v>
      </c>
    </row>
    <row r="110" spans="1:9" ht="15" customHeight="1" x14ac:dyDescent="0.3">
      <c r="A110" s="224" t="s">
        <v>226</v>
      </c>
      <c r="B110" s="201">
        <v>0</v>
      </c>
      <c r="C110" s="201">
        <v>0</v>
      </c>
      <c r="D110" s="201">
        <v>0</v>
      </c>
      <c r="E110" s="233">
        <v>0</v>
      </c>
      <c r="F110" s="233">
        <v>0</v>
      </c>
      <c r="G110" s="233">
        <v>0</v>
      </c>
      <c r="H110" s="233">
        <v>0</v>
      </c>
      <c r="I110" s="201">
        <f t="shared" si="1"/>
        <v>0</v>
      </c>
    </row>
    <row r="111" spans="1:9" ht="15" customHeight="1" x14ac:dyDescent="0.3">
      <c r="A111" s="224" t="s">
        <v>227</v>
      </c>
      <c r="B111" s="201">
        <v>0</v>
      </c>
      <c r="C111" s="201">
        <v>0</v>
      </c>
      <c r="D111" s="201">
        <v>0</v>
      </c>
      <c r="E111" s="233">
        <v>0</v>
      </c>
      <c r="F111" s="233">
        <v>0</v>
      </c>
      <c r="G111" s="233">
        <v>0</v>
      </c>
      <c r="H111" s="233">
        <v>0</v>
      </c>
      <c r="I111" s="201">
        <f t="shared" si="1"/>
        <v>0</v>
      </c>
    </row>
    <row r="112" spans="1:9" ht="15" customHeight="1" x14ac:dyDescent="0.3">
      <c r="A112" s="224" t="s">
        <v>228</v>
      </c>
      <c r="B112" s="201">
        <v>0</v>
      </c>
      <c r="C112" s="201">
        <v>0</v>
      </c>
      <c r="D112" s="201">
        <v>0</v>
      </c>
      <c r="E112" s="233">
        <v>0</v>
      </c>
      <c r="F112" s="233">
        <v>0</v>
      </c>
      <c r="G112" s="233">
        <v>0</v>
      </c>
      <c r="H112" s="233">
        <v>0</v>
      </c>
      <c r="I112" s="201">
        <f t="shared" si="1"/>
        <v>0</v>
      </c>
    </row>
    <row r="113" spans="1:9" ht="15" customHeight="1" x14ac:dyDescent="0.3">
      <c r="A113" s="224" t="s">
        <v>229</v>
      </c>
      <c r="B113" s="201">
        <v>0</v>
      </c>
      <c r="C113" s="201">
        <v>2454.25</v>
      </c>
      <c r="D113" s="201">
        <v>0</v>
      </c>
      <c r="E113" s="233">
        <v>0</v>
      </c>
      <c r="F113" s="233">
        <v>0</v>
      </c>
      <c r="G113" s="233">
        <v>0</v>
      </c>
      <c r="H113" s="233">
        <v>2454.25</v>
      </c>
      <c r="I113" s="201">
        <f t="shared" si="1"/>
        <v>2454.25</v>
      </c>
    </row>
    <row r="114" spans="1:9" ht="15" customHeight="1" x14ac:dyDescent="0.3">
      <c r="A114" s="224" t="s">
        <v>230</v>
      </c>
      <c r="B114" s="201">
        <v>0</v>
      </c>
      <c r="C114" s="201">
        <v>33.340000000000003</v>
      </c>
      <c r="D114" s="201">
        <v>0</v>
      </c>
      <c r="E114" s="233">
        <v>0</v>
      </c>
      <c r="F114" s="233">
        <v>0</v>
      </c>
      <c r="G114" s="233">
        <v>0</v>
      </c>
      <c r="H114" s="233">
        <v>33.340000000000003</v>
      </c>
      <c r="I114" s="201">
        <f t="shared" si="1"/>
        <v>33.340000000000003</v>
      </c>
    </row>
    <row r="115" spans="1:9" ht="15" customHeight="1" x14ac:dyDescent="0.3">
      <c r="A115" s="224" t="s">
        <v>231</v>
      </c>
      <c r="B115" s="201">
        <v>0</v>
      </c>
      <c r="C115" s="201">
        <v>0</v>
      </c>
      <c r="D115" s="201">
        <v>0</v>
      </c>
      <c r="E115" s="233">
        <v>0</v>
      </c>
      <c r="F115" s="233">
        <v>0</v>
      </c>
      <c r="G115" s="233">
        <v>0</v>
      </c>
      <c r="H115" s="233">
        <v>0</v>
      </c>
      <c r="I115" s="201">
        <f t="shared" si="1"/>
        <v>0</v>
      </c>
    </row>
    <row r="116" spans="1:9" ht="15" customHeight="1" x14ac:dyDescent="0.3">
      <c r="A116" s="224" t="s">
        <v>232</v>
      </c>
      <c r="B116" s="201">
        <v>0</v>
      </c>
      <c r="C116" s="201">
        <v>12988.51</v>
      </c>
      <c r="D116" s="201">
        <v>0</v>
      </c>
      <c r="E116" s="233">
        <v>0</v>
      </c>
      <c r="F116" s="233">
        <v>0</v>
      </c>
      <c r="G116" s="233">
        <v>0</v>
      </c>
      <c r="H116" s="233">
        <v>12988.51</v>
      </c>
      <c r="I116" s="201">
        <f t="shared" si="1"/>
        <v>12988.51</v>
      </c>
    </row>
    <row r="117" spans="1:9" ht="15" customHeight="1" x14ac:dyDescent="0.3">
      <c r="A117" s="224" t="s">
        <v>233</v>
      </c>
      <c r="B117" s="201">
        <v>0</v>
      </c>
      <c r="C117" s="201">
        <v>1110.57</v>
      </c>
      <c r="D117" s="201">
        <v>0</v>
      </c>
      <c r="E117" s="233">
        <v>0</v>
      </c>
      <c r="F117" s="233">
        <v>0</v>
      </c>
      <c r="G117" s="233">
        <v>0</v>
      </c>
      <c r="H117" s="233">
        <v>1110.57</v>
      </c>
      <c r="I117" s="201">
        <f t="shared" si="1"/>
        <v>1110.57</v>
      </c>
    </row>
    <row r="118" spans="1:9" ht="15" customHeight="1" x14ac:dyDescent="0.3">
      <c r="A118" s="224" t="s">
        <v>234</v>
      </c>
      <c r="B118" s="201">
        <v>0</v>
      </c>
      <c r="C118" s="201">
        <v>935.32999999999902</v>
      </c>
      <c r="D118" s="201">
        <v>0</v>
      </c>
      <c r="E118" s="233">
        <v>0</v>
      </c>
      <c r="F118" s="233">
        <v>0</v>
      </c>
      <c r="G118" s="233">
        <v>0</v>
      </c>
      <c r="H118" s="233">
        <v>935.32999999999902</v>
      </c>
      <c r="I118" s="201">
        <f t="shared" si="1"/>
        <v>935.32999999999902</v>
      </c>
    </row>
    <row r="119" spans="1:9" ht="15" customHeight="1" x14ac:dyDescent="0.3">
      <c r="A119" s="224" t="s">
        <v>235</v>
      </c>
      <c r="B119" s="201">
        <v>0</v>
      </c>
      <c r="C119" s="201">
        <v>737.45</v>
      </c>
      <c r="D119" s="201">
        <v>0</v>
      </c>
      <c r="E119" s="233">
        <v>0</v>
      </c>
      <c r="F119" s="233">
        <v>0</v>
      </c>
      <c r="G119" s="233">
        <v>0</v>
      </c>
      <c r="H119" s="233">
        <v>737.45</v>
      </c>
      <c r="I119" s="201">
        <f t="shared" si="1"/>
        <v>737.45</v>
      </c>
    </row>
    <row r="120" spans="1:9" ht="15" customHeight="1" x14ac:dyDescent="0.3">
      <c r="A120" s="224" t="s">
        <v>663</v>
      </c>
      <c r="B120" s="201">
        <v>0</v>
      </c>
      <c r="C120" s="201">
        <v>22233.63</v>
      </c>
      <c r="D120" s="201">
        <v>0</v>
      </c>
      <c r="E120" s="233">
        <v>0</v>
      </c>
      <c r="F120" s="233">
        <v>0</v>
      </c>
      <c r="G120" s="233">
        <v>0</v>
      </c>
      <c r="H120" s="233">
        <v>22233.63</v>
      </c>
      <c r="I120" s="201">
        <f t="shared" si="1"/>
        <v>22233.63</v>
      </c>
    </row>
    <row r="121" spans="1:9" ht="15" customHeight="1" x14ac:dyDescent="0.3">
      <c r="A121" s="224" t="s">
        <v>236</v>
      </c>
      <c r="B121" s="201">
        <v>0</v>
      </c>
      <c r="C121" s="201">
        <v>0</v>
      </c>
      <c r="D121" s="201">
        <v>0</v>
      </c>
      <c r="E121" s="233">
        <v>0</v>
      </c>
      <c r="F121" s="233">
        <v>0</v>
      </c>
      <c r="G121" s="233">
        <v>0</v>
      </c>
      <c r="H121" s="233">
        <v>0</v>
      </c>
      <c r="I121" s="201">
        <f t="shared" si="1"/>
        <v>0</v>
      </c>
    </row>
    <row r="122" spans="1:9" ht="15" customHeight="1" x14ac:dyDescent="0.3">
      <c r="A122" s="224" t="s">
        <v>237</v>
      </c>
      <c r="B122" s="201">
        <v>0</v>
      </c>
      <c r="C122" s="201">
        <v>577.87</v>
      </c>
      <c r="D122" s="201">
        <v>0</v>
      </c>
      <c r="E122" s="233">
        <v>0</v>
      </c>
      <c r="F122" s="233">
        <v>0</v>
      </c>
      <c r="G122" s="233">
        <v>0</v>
      </c>
      <c r="H122" s="233">
        <v>577.87</v>
      </c>
      <c r="I122" s="201">
        <f t="shared" si="1"/>
        <v>577.87</v>
      </c>
    </row>
    <row r="123" spans="1:9" ht="13.5" customHeight="1" x14ac:dyDescent="0.3">
      <c r="A123" s="224" t="s">
        <v>238</v>
      </c>
      <c r="B123" s="201">
        <v>0</v>
      </c>
      <c r="C123" s="201">
        <v>25.07</v>
      </c>
      <c r="D123" s="201">
        <v>0</v>
      </c>
      <c r="E123" s="233">
        <v>0</v>
      </c>
      <c r="F123" s="233">
        <v>0</v>
      </c>
      <c r="G123" s="233">
        <v>0</v>
      </c>
      <c r="H123" s="233">
        <v>25.07</v>
      </c>
      <c r="I123" s="201">
        <f t="shared" si="1"/>
        <v>25.07</v>
      </c>
    </row>
    <row r="124" spans="1:9" ht="15" customHeight="1" x14ac:dyDescent="0.3">
      <c r="A124" s="224" t="s">
        <v>239</v>
      </c>
      <c r="B124" s="201">
        <v>0</v>
      </c>
      <c r="C124" s="201">
        <v>27794.39</v>
      </c>
      <c r="D124" s="201">
        <v>0</v>
      </c>
      <c r="E124" s="233">
        <v>0</v>
      </c>
      <c r="F124" s="233">
        <v>0</v>
      </c>
      <c r="G124" s="233">
        <v>0</v>
      </c>
      <c r="H124" s="233">
        <v>27794.39</v>
      </c>
      <c r="I124" s="201">
        <f t="shared" si="1"/>
        <v>27794.39</v>
      </c>
    </row>
    <row r="125" spans="1:9" ht="15" customHeight="1" x14ac:dyDescent="0.3">
      <c r="A125" s="224" t="s">
        <v>240</v>
      </c>
      <c r="B125" s="201">
        <v>0</v>
      </c>
      <c r="C125" s="201">
        <v>0</v>
      </c>
      <c r="D125" s="201">
        <v>0</v>
      </c>
      <c r="E125" s="233">
        <v>0</v>
      </c>
      <c r="F125" s="233">
        <v>0</v>
      </c>
      <c r="G125" s="233">
        <v>0</v>
      </c>
      <c r="H125" s="233">
        <v>0</v>
      </c>
      <c r="I125" s="201">
        <f t="shared" si="1"/>
        <v>0</v>
      </c>
    </row>
    <row r="126" spans="1:9" ht="15" customHeight="1" x14ac:dyDescent="0.3">
      <c r="A126" s="224" t="s">
        <v>241</v>
      </c>
      <c r="B126" s="201">
        <v>0</v>
      </c>
      <c r="C126" s="201">
        <v>0</v>
      </c>
      <c r="D126" s="201">
        <v>0</v>
      </c>
      <c r="E126" s="233">
        <v>0</v>
      </c>
      <c r="F126" s="233">
        <v>0</v>
      </c>
      <c r="G126" s="233">
        <v>0</v>
      </c>
      <c r="H126" s="233">
        <v>0</v>
      </c>
      <c r="I126" s="201">
        <f t="shared" si="1"/>
        <v>0</v>
      </c>
    </row>
    <row r="127" spans="1:9" ht="15" customHeight="1" x14ac:dyDescent="0.3">
      <c r="A127" s="224" t="s">
        <v>242</v>
      </c>
      <c r="B127" s="201">
        <v>0</v>
      </c>
      <c r="C127" s="201">
        <v>0</v>
      </c>
      <c r="D127" s="201">
        <v>0</v>
      </c>
      <c r="E127" s="233">
        <v>0</v>
      </c>
      <c r="F127" s="233">
        <v>0</v>
      </c>
      <c r="G127" s="233">
        <v>0</v>
      </c>
      <c r="H127" s="233">
        <v>0</v>
      </c>
      <c r="I127" s="201">
        <f t="shared" si="1"/>
        <v>0</v>
      </c>
    </row>
    <row r="128" spans="1:9" ht="15" customHeight="1" x14ac:dyDescent="0.3">
      <c r="A128" s="224" t="s">
        <v>243</v>
      </c>
      <c r="B128" s="201">
        <v>0</v>
      </c>
      <c r="C128" s="201">
        <v>0</v>
      </c>
      <c r="D128" s="201">
        <v>0</v>
      </c>
      <c r="E128" s="233">
        <v>0</v>
      </c>
      <c r="F128" s="233">
        <v>0</v>
      </c>
      <c r="G128" s="233">
        <v>0</v>
      </c>
      <c r="H128" s="233">
        <v>0</v>
      </c>
      <c r="I128" s="201">
        <f t="shared" si="1"/>
        <v>0</v>
      </c>
    </row>
    <row r="129" spans="1:9" ht="15" customHeight="1" x14ac:dyDescent="0.3">
      <c r="A129" s="224" t="s">
        <v>244</v>
      </c>
      <c r="B129" s="201">
        <v>0</v>
      </c>
      <c r="C129" s="201">
        <v>0</v>
      </c>
      <c r="D129" s="201">
        <v>0</v>
      </c>
      <c r="E129" s="233">
        <v>0</v>
      </c>
      <c r="F129" s="233">
        <v>0</v>
      </c>
      <c r="G129" s="233">
        <v>0</v>
      </c>
      <c r="H129" s="233">
        <v>0</v>
      </c>
      <c r="I129" s="201">
        <f t="shared" si="1"/>
        <v>0</v>
      </c>
    </row>
    <row r="130" spans="1:9" ht="15" customHeight="1" x14ac:dyDescent="0.3">
      <c r="A130" s="225" t="s">
        <v>667</v>
      </c>
      <c r="B130" s="201">
        <v>0</v>
      </c>
      <c r="C130" s="201">
        <v>0</v>
      </c>
      <c r="D130" s="201">
        <v>0</v>
      </c>
      <c r="E130" s="233">
        <v>0</v>
      </c>
      <c r="F130" s="233">
        <v>0</v>
      </c>
      <c r="G130" s="233">
        <v>0</v>
      </c>
      <c r="H130" s="233">
        <v>0</v>
      </c>
      <c r="I130" s="201">
        <f t="shared" si="1"/>
        <v>0</v>
      </c>
    </row>
    <row r="131" spans="1:9" ht="15" customHeight="1" x14ac:dyDescent="0.3">
      <c r="A131" s="229" t="s">
        <v>245</v>
      </c>
      <c r="B131" s="202">
        <v>10614939.079999899</v>
      </c>
      <c r="C131" s="202">
        <v>158075.93</v>
      </c>
      <c r="D131" s="202">
        <v>0</v>
      </c>
      <c r="E131" s="238">
        <v>0</v>
      </c>
      <c r="F131" s="238">
        <v>0</v>
      </c>
      <c r="G131" s="238">
        <v>10614939.079999899</v>
      </c>
      <c r="H131" s="238">
        <v>158075.93</v>
      </c>
      <c r="I131" s="202">
        <f t="shared" si="1"/>
        <v>10773015.009999899</v>
      </c>
    </row>
    <row r="132" spans="1:9" ht="15" customHeight="1" x14ac:dyDescent="0.25">
      <c r="A132" s="223" t="s">
        <v>246</v>
      </c>
      <c r="B132" s="201"/>
      <c r="C132" s="201"/>
      <c r="D132" s="201"/>
      <c r="E132" s="247"/>
      <c r="F132" s="247"/>
      <c r="G132" s="247"/>
      <c r="H132" s="247"/>
      <c r="I132" s="201"/>
    </row>
    <row r="133" spans="1:9" ht="15" customHeight="1" x14ac:dyDescent="0.3">
      <c r="A133" s="224" t="s">
        <v>247</v>
      </c>
      <c r="B133" s="201">
        <v>122965.77999999899</v>
      </c>
      <c r="C133" s="201">
        <v>0</v>
      </c>
      <c r="D133" s="201">
        <v>0</v>
      </c>
      <c r="E133" s="233">
        <v>0</v>
      </c>
      <c r="F133" s="233">
        <v>0</v>
      </c>
      <c r="G133" s="233">
        <v>122965.77999999899</v>
      </c>
      <c r="H133" s="233">
        <v>0</v>
      </c>
      <c r="I133" s="201">
        <f t="shared" si="1"/>
        <v>122965.77999999899</v>
      </c>
    </row>
    <row r="134" spans="1:9" ht="15" customHeight="1" x14ac:dyDescent="0.3">
      <c r="A134" s="224" t="s">
        <v>248</v>
      </c>
      <c r="B134" s="201">
        <v>0</v>
      </c>
      <c r="C134" s="201">
        <v>0</v>
      </c>
      <c r="D134" s="201">
        <v>0</v>
      </c>
      <c r="E134" s="233">
        <v>0</v>
      </c>
      <c r="F134" s="233">
        <v>0</v>
      </c>
      <c r="G134" s="233">
        <v>0</v>
      </c>
      <c r="H134" s="233">
        <v>0</v>
      </c>
      <c r="I134" s="201">
        <f t="shared" ref="I134:I197" si="2">+H134+G134</f>
        <v>0</v>
      </c>
    </row>
    <row r="135" spans="1:9" ht="15" customHeight="1" x14ac:dyDescent="0.3">
      <c r="A135" s="224" t="s">
        <v>249</v>
      </c>
      <c r="B135" s="201">
        <v>4120.38</v>
      </c>
      <c r="C135" s="201">
        <v>0</v>
      </c>
      <c r="D135" s="201">
        <v>0</v>
      </c>
      <c r="E135" s="233">
        <v>0</v>
      </c>
      <c r="F135" s="233">
        <v>0</v>
      </c>
      <c r="G135" s="233">
        <v>4120.38</v>
      </c>
      <c r="H135" s="233">
        <v>0</v>
      </c>
      <c r="I135" s="201">
        <f t="shared" si="2"/>
        <v>4120.38</v>
      </c>
    </row>
    <row r="136" spans="1:9" ht="15" customHeight="1" x14ac:dyDescent="0.3">
      <c r="A136" s="224" t="s">
        <v>664</v>
      </c>
      <c r="B136" s="201">
        <v>239035.19999999899</v>
      </c>
      <c r="C136" s="201">
        <v>0</v>
      </c>
      <c r="D136" s="201">
        <v>0</v>
      </c>
      <c r="E136" s="233">
        <v>0</v>
      </c>
      <c r="F136" s="233">
        <v>0</v>
      </c>
      <c r="G136" s="233">
        <v>239035.19999999899</v>
      </c>
      <c r="H136" s="233">
        <v>0</v>
      </c>
      <c r="I136" s="201">
        <f t="shared" si="2"/>
        <v>239035.19999999899</v>
      </c>
    </row>
    <row r="137" spans="1:9" ht="15" customHeight="1" x14ac:dyDescent="0.3">
      <c r="A137" s="224" t="s">
        <v>250</v>
      </c>
      <c r="B137" s="201">
        <v>99908.55</v>
      </c>
      <c r="C137" s="201">
        <v>0</v>
      </c>
      <c r="D137" s="201">
        <v>0</v>
      </c>
      <c r="E137" s="233">
        <v>0</v>
      </c>
      <c r="F137" s="233">
        <v>0</v>
      </c>
      <c r="G137" s="233">
        <v>99908.55</v>
      </c>
      <c r="H137" s="233">
        <v>0</v>
      </c>
      <c r="I137" s="201">
        <f t="shared" si="2"/>
        <v>99908.55</v>
      </c>
    </row>
    <row r="138" spans="1:9" ht="15" customHeight="1" x14ac:dyDescent="0.3">
      <c r="A138" s="224" t="s">
        <v>251</v>
      </c>
      <c r="B138" s="201">
        <v>21424.289999999899</v>
      </c>
      <c r="C138" s="201">
        <v>0</v>
      </c>
      <c r="D138" s="201">
        <v>0</v>
      </c>
      <c r="E138" s="233">
        <v>0</v>
      </c>
      <c r="F138" s="233">
        <v>0</v>
      </c>
      <c r="G138" s="233">
        <v>21424.289999999899</v>
      </c>
      <c r="H138" s="233">
        <v>0</v>
      </c>
      <c r="I138" s="201">
        <f t="shared" si="2"/>
        <v>21424.289999999899</v>
      </c>
    </row>
    <row r="139" spans="1:9" ht="15" customHeight="1" x14ac:dyDescent="0.3">
      <c r="A139" s="224" t="s">
        <v>252</v>
      </c>
      <c r="B139" s="201">
        <v>2772.56</v>
      </c>
      <c r="C139" s="201">
        <v>0</v>
      </c>
      <c r="D139" s="201">
        <v>0</v>
      </c>
      <c r="E139" s="233">
        <v>0</v>
      </c>
      <c r="F139" s="233">
        <v>0</v>
      </c>
      <c r="G139" s="233">
        <v>2772.56</v>
      </c>
      <c r="H139" s="233">
        <v>0</v>
      </c>
      <c r="I139" s="201">
        <f t="shared" si="2"/>
        <v>2772.56</v>
      </c>
    </row>
    <row r="140" spans="1:9" ht="15" customHeight="1" x14ac:dyDescent="0.3">
      <c r="A140" s="224" t="s">
        <v>64</v>
      </c>
      <c r="B140" s="201">
        <v>5293.0499999999902</v>
      </c>
      <c r="C140" s="201">
        <v>0</v>
      </c>
      <c r="D140" s="201">
        <v>0</v>
      </c>
      <c r="E140" s="233">
        <v>0</v>
      </c>
      <c r="F140" s="233">
        <v>0</v>
      </c>
      <c r="G140" s="233">
        <v>5293.0499999999902</v>
      </c>
      <c r="H140" s="233">
        <v>0</v>
      </c>
      <c r="I140" s="201">
        <f t="shared" si="2"/>
        <v>5293.0499999999902</v>
      </c>
    </row>
    <row r="141" spans="1:9" ht="15" customHeight="1" x14ac:dyDescent="0.3">
      <c r="A141" s="224" t="s">
        <v>253</v>
      </c>
      <c r="B141" s="201">
        <v>0</v>
      </c>
      <c r="C141" s="201">
        <v>0</v>
      </c>
      <c r="D141" s="201">
        <v>0</v>
      </c>
      <c r="E141" s="233">
        <v>0</v>
      </c>
      <c r="F141" s="233">
        <v>0</v>
      </c>
      <c r="G141" s="233">
        <v>0</v>
      </c>
      <c r="H141" s="233">
        <v>0</v>
      </c>
      <c r="I141" s="201">
        <f t="shared" si="2"/>
        <v>0</v>
      </c>
    </row>
    <row r="142" spans="1:9" ht="15" customHeight="1" x14ac:dyDescent="0.3">
      <c r="A142" s="224" t="s">
        <v>254</v>
      </c>
      <c r="B142" s="201">
        <v>99201.5</v>
      </c>
      <c r="C142" s="201">
        <v>0</v>
      </c>
      <c r="D142" s="201">
        <v>0</v>
      </c>
      <c r="E142" s="233">
        <v>0</v>
      </c>
      <c r="F142" s="233">
        <v>0</v>
      </c>
      <c r="G142" s="233">
        <v>99201.5</v>
      </c>
      <c r="H142" s="233">
        <v>0</v>
      </c>
      <c r="I142" s="201">
        <f t="shared" si="2"/>
        <v>99201.5</v>
      </c>
    </row>
    <row r="143" spans="1:9" ht="15" customHeight="1" x14ac:dyDescent="0.3">
      <c r="A143" s="224" t="s">
        <v>255</v>
      </c>
      <c r="B143" s="201">
        <v>112600.38</v>
      </c>
      <c r="C143" s="201">
        <v>0</v>
      </c>
      <c r="D143" s="201">
        <v>0</v>
      </c>
      <c r="E143" s="233">
        <v>0</v>
      </c>
      <c r="F143" s="233">
        <v>0</v>
      </c>
      <c r="G143" s="233">
        <v>112600.38</v>
      </c>
      <c r="H143" s="233">
        <v>0</v>
      </c>
      <c r="I143" s="201">
        <f t="shared" si="2"/>
        <v>112600.38</v>
      </c>
    </row>
    <row r="144" spans="1:9" ht="15" customHeight="1" x14ac:dyDescent="0.3">
      <c r="A144" s="224" t="s">
        <v>256</v>
      </c>
      <c r="B144" s="201">
        <v>99964.83</v>
      </c>
      <c r="C144" s="201">
        <v>0</v>
      </c>
      <c r="D144" s="201">
        <v>0</v>
      </c>
      <c r="E144" s="233">
        <v>0</v>
      </c>
      <c r="F144" s="233">
        <v>0</v>
      </c>
      <c r="G144" s="233">
        <v>99964.83</v>
      </c>
      <c r="H144" s="233">
        <v>0</v>
      </c>
      <c r="I144" s="201">
        <f t="shared" si="2"/>
        <v>99964.83</v>
      </c>
    </row>
    <row r="145" spans="1:9" ht="15" customHeight="1" x14ac:dyDescent="0.3">
      <c r="A145" s="224" t="s">
        <v>257</v>
      </c>
      <c r="B145" s="201">
        <v>813.6</v>
      </c>
      <c r="C145" s="201">
        <v>0</v>
      </c>
      <c r="D145" s="201">
        <v>0</v>
      </c>
      <c r="E145" s="233">
        <v>0</v>
      </c>
      <c r="F145" s="233">
        <v>0</v>
      </c>
      <c r="G145" s="233">
        <v>813.6</v>
      </c>
      <c r="H145" s="233">
        <v>0</v>
      </c>
      <c r="I145" s="201">
        <f t="shared" si="2"/>
        <v>813.6</v>
      </c>
    </row>
    <row r="146" spans="1:9" ht="15" customHeight="1" x14ac:dyDescent="0.3">
      <c r="A146" s="224" t="s">
        <v>258</v>
      </c>
      <c r="B146" s="201">
        <v>6923.13</v>
      </c>
      <c r="C146" s="201">
        <v>0</v>
      </c>
      <c r="D146" s="201">
        <v>0</v>
      </c>
      <c r="E146" s="233">
        <v>0</v>
      </c>
      <c r="F146" s="233">
        <v>0</v>
      </c>
      <c r="G146" s="233">
        <v>6923.13</v>
      </c>
      <c r="H146" s="233">
        <v>0</v>
      </c>
      <c r="I146" s="201">
        <f t="shared" si="2"/>
        <v>6923.13</v>
      </c>
    </row>
    <row r="147" spans="1:9" ht="15" customHeight="1" x14ac:dyDescent="0.3">
      <c r="A147" s="224" t="s">
        <v>259</v>
      </c>
      <c r="B147" s="201">
        <v>58.74</v>
      </c>
      <c r="C147" s="201">
        <v>0</v>
      </c>
      <c r="D147" s="201">
        <v>0</v>
      </c>
      <c r="E147" s="233">
        <v>0</v>
      </c>
      <c r="F147" s="233">
        <v>0</v>
      </c>
      <c r="G147" s="233">
        <v>58.74</v>
      </c>
      <c r="H147" s="233">
        <v>0</v>
      </c>
      <c r="I147" s="201">
        <f t="shared" si="2"/>
        <v>58.74</v>
      </c>
    </row>
    <row r="148" spans="1:9" ht="15" customHeight="1" x14ac:dyDescent="0.3">
      <c r="A148" s="224" t="s">
        <v>260</v>
      </c>
      <c r="B148" s="201">
        <v>0</v>
      </c>
      <c r="C148" s="201">
        <v>0</v>
      </c>
      <c r="D148" s="201">
        <v>0</v>
      </c>
      <c r="E148" s="233">
        <v>0</v>
      </c>
      <c r="F148" s="233">
        <v>0</v>
      </c>
      <c r="G148" s="233">
        <v>0</v>
      </c>
      <c r="H148" s="233">
        <v>0</v>
      </c>
      <c r="I148" s="201">
        <f t="shared" si="2"/>
        <v>0</v>
      </c>
    </row>
    <row r="149" spans="1:9" ht="15" customHeight="1" x14ac:dyDescent="0.3">
      <c r="A149" s="224" t="s">
        <v>668</v>
      </c>
      <c r="B149" s="201">
        <v>66009.279999999999</v>
      </c>
      <c r="C149" s="201">
        <v>0</v>
      </c>
      <c r="D149" s="201">
        <v>0</v>
      </c>
      <c r="E149" s="233">
        <v>0</v>
      </c>
      <c r="F149" s="233">
        <v>0</v>
      </c>
      <c r="G149" s="233">
        <v>66009.279999999999</v>
      </c>
      <c r="H149" s="233">
        <v>0</v>
      </c>
      <c r="I149" s="201">
        <f t="shared" si="2"/>
        <v>66009.279999999999</v>
      </c>
    </row>
    <row r="150" spans="1:9" ht="12.75" customHeight="1" x14ac:dyDescent="0.3">
      <c r="A150" s="224" t="s">
        <v>261</v>
      </c>
      <c r="B150" s="201">
        <v>365564.27999999898</v>
      </c>
      <c r="C150" s="201">
        <v>0</v>
      </c>
      <c r="D150" s="201">
        <v>0</v>
      </c>
      <c r="E150" s="233">
        <v>0</v>
      </c>
      <c r="F150" s="233">
        <v>0</v>
      </c>
      <c r="G150" s="233">
        <v>365564.27999999898</v>
      </c>
      <c r="H150" s="233">
        <v>0</v>
      </c>
      <c r="I150" s="201">
        <f t="shared" si="2"/>
        <v>365564.27999999898</v>
      </c>
    </row>
    <row r="151" spans="1:9" ht="15" customHeight="1" x14ac:dyDescent="0.3">
      <c r="A151" s="224" t="s">
        <v>262</v>
      </c>
      <c r="B151" s="201">
        <v>471565.52999999898</v>
      </c>
      <c r="C151" s="201">
        <v>0</v>
      </c>
      <c r="D151" s="201">
        <v>0</v>
      </c>
      <c r="E151" s="233">
        <v>0</v>
      </c>
      <c r="F151" s="233">
        <v>0</v>
      </c>
      <c r="G151" s="233">
        <v>471565.52999999898</v>
      </c>
      <c r="H151" s="233">
        <v>0</v>
      </c>
      <c r="I151" s="201">
        <f t="shared" si="2"/>
        <v>471565.52999999898</v>
      </c>
    </row>
    <row r="152" spans="1:9" ht="15" customHeight="1" x14ac:dyDescent="0.3">
      <c r="A152" s="224" t="s">
        <v>263</v>
      </c>
      <c r="B152" s="201">
        <v>43792.24</v>
      </c>
      <c r="C152" s="201">
        <v>0</v>
      </c>
      <c r="D152" s="201">
        <v>0</v>
      </c>
      <c r="E152" s="233">
        <v>0</v>
      </c>
      <c r="F152" s="233">
        <v>0</v>
      </c>
      <c r="G152" s="233">
        <v>43792.24</v>
      </c>
      <c r="H152" s="233">
        <v>0</v>
      </c>
      <c r="I152" s="201">
        <f t="shared" si="2"/>
        <v>43792.24</v>
      </c>
    </row>
    <row r="153" spans="1:9" ht="15" customHeight="1" x14ac:dyDescent="0.3">
      <c r="A153" s="224" t="s">
        <v>264</v>
      </c>
      <c r="B153" s="201">
        <v>0</v>
      </c>
      <c r="C153" s="201">
        <v>0</v>
      </c>
      <c r="D153" s="201">
        <v>0</v>
      </c>
      <c r="E153" s="233">
        <v>0</v>
      </c>
      <c r="F153" s="233">
        <v>0</v>
      </c>
      <c r="G153" s="233">
        <v>0</v>
      </c>
      <c r="H153" s="233">
        <v>0</v>
      </c>
      <c r="I153" s="201">
        <f t="shared" si="2"/>
        <v>0</v>
      </c>
    </row>
    <row r="154" spans="1:9" ht="15" customHeight="1" x14ac:dyDescent="0.3">
      <c r="A154" s="224" t="s">
        <v>265</v>
      </c>
      <c r="B154" s="201">
        <v>0</v>
      </c>
      <c r="C154" s="201">
        <v>0</v>
      </c>
      <c r="D154" s="201">
        <v>0</v>
      </c>
      <c r="E154" s="233">
        <v>0</v>
      </c>
      <c r="F154" s="233">
        <v>0</v>
      </c>
      <c r="G154" s="233">
        <v>0</v>
      </c>
      <c r="H154" s="233">
        <v>0</v>
      </c>
      <c r="I154" s="201">
        <f t="shared" si="2"/>
        <v>0</v>
      </c>
    </row>
    <row r="155" spans="1:9" ht="15" customHeight="1" x14ac:dyDescent="0.3">
      <c r="A155" s="224" t="s">
        <v>266</v>
      </c>
      <c r="B155" s="201">
        <v>0</v>
      </c>
      <c r="C155" s="201">
        <v>0</v>
      </c>
      <c r="D155" s="201">
        <v>0</v>
      </c>
      <c r="E155" s="233">
        <v>0</v>
      </c>
      <c r="F155" s="233">
        <v>0</v>
      </c>
      <c r="G155" s="233">
        <v>0</v>
      </c>
      <c r="H155" s="233">
        <v>0</v>
      </c>
      <c r="I155" s="201">
        <f t="shared" si="2"/>
        <v>0</v>
      </c>
    </row>
    <row r="156" spans="1:9" ht="15" customHeight="1" x14ac:dyDescent="0.3">
      <c r="A156" s="224" t="s">
        <v>665</v>
      </c>
      <c r="B156" s="201">
        <v>0</v>
      </c>
      <c r="C156" s="201">
        <v>0</v>
      </c>
      <c r="D156" s="201">
        <v>0</v>
      </c>
      <c r="E156" s="233">
        <v>0</v>
      </c>
      <c r="F156" s="233">
        <v>0</v>
      </c>
      <c r="G156" s="233">
        <v>0</v>
      </c>
      <c r="H156" s="233">
        <v>0</v>
      </c>
      <c r="I156" s="201">
        <f t="shared" si="2"/>
        <v>0</v>
      </c>
    </row>
    <row r="157" spans="1:9" ht="15" customHeight="1" x14ac:dyDescent="0.3">
      <c r="A157" s="224" t="s">
        <v>267</v>
      </c>
      <c r="B157" s="201">
        <v>0</v>
      </c>
      <c r="C157" s="201">
        <v>0</v>
      </c>
      <c r="D157" s="201">
        <v>0</v>
      </c>
      <c r="E157" s="233">
        <v>0</v>
      </c>
      <c r="F157" s="233">
        <v>0</v>
      </c>
      <c r="G157" s="233">
        <v>0</v>
      </c>
      <c r="H157" s="233">
        <v>0</v>
      </c>
      <c r="I157" s="201">
        <f t="shared" si="2"/>
        <v>0</v>
      </c>
    </row>
    <row r="158" spans="1:9" ht="15" customHeight="1" x14ac:dyDescent="0.3">
      <c r="A158" s="224" t="s">
        <v>666</v>
      </c>
      <c r="B158" s="201">
        <v>0</v>
      </c>
      <c r="C158" s="201">
        <v>0</v>
      </c>
      <c r="D158" s="201">
        <v>0</v>
      </c>
      <c r="E158" s="233">
        <v>0</v>
      </c>
      <c r="F158" s="233">
        <v>0</v>
      </c>
      <c r="G158" s="233">
        <v>0</v>
      </c>
      <c r="H158" s="233">
        <v>0</v>
      </c>
      <c r="I158" s="201">
        <f t="shared" si="2"/>
        <v>0</v>
      </c>
    </row>
    <row r="159" spans="1:9" ht="13.5" customHeight="1" x14ac:dyDescent="0.3">
      <c r="A159" s="225" t="s">
        <v>270</v>
      </c>
      <c r="B159" s="205">
        <v>0</v>
      </c>
      <c r="C159" s="205">
        <v>0</v>
      </c>
      <c r="D159" s="205">
        <v>0</v>
      </c>
      <c r="E159" s="233">
        <v>0</v>
      </c>
      <c r="F159" s="233">
        <v>0</v>
      </c>
      <c r="G159" s="233">
        <v>0</v>
      </c>
      <c r="H159" s="233">
        <v>0</v>
      </c>
      <c r="I159" s="205">
        <f t="shared" si="2"/>
        <v>0</v>
      </c>
    </row>
    <row r="160" spans="1:9" ht="15" customHeight="1" x14ac:dyDescent="0.3">
      <c r="A160" s="224" t="s">
        <v>272</v>
      </c>
      <c r="B160" s="201">
        <v>1762013.32</v>
      </c>
      <c r="C160" s="201">
        <v>0</v>
      </c>
      <c r="D160" s="201">
        <v>0</v>
      </c>
      <c r="E160" s="238">
        <v>0</v>
      </c>
      <c r="F160" s="238">
        <v>0</v>
      </c>
      <c r="G160" s="238">
        <v>1762013.32</v>
      </c>
      <c r="H160" s="238">
        <v>0</v>
      </c>
      <c r="I160" s="201">
        <f t="shared" si="2"/>
        <v>1762013.32</v>
      </c>
    </row>
    <row r="161" spans="1:9" ht="15" customHeight="1" x14ac:dyDescent="0.25">
      <c r="A161" s="223" t="s">
        <v>273</v>
      </c>
      <c r="B161" s="201"/>
      <c r="C161" s="201"/>
      <c r="D161" s="201"/>
      <c r="E161" s="247"/>
      <c r="F161" s="247"/>
      <c r="G161" s="247"/>
      <c r="H161" s="247"/>
      <c r="I161" s="201"/>
    </row>
    <row r="162" spans="1:9" ht="15" customHeight="1" x14ac:dyDescent="0.3">
      <c r="A162" s="224" t="s">
        <v>274</v>
      </c>
      <c r="B162" s="201">
        <v>-73294.469999999899</v>
      </c>
      <c r="C162" s="201">
        <v>0</v>
      </c>
      <c r="D162" s="201">
        <v>0</v>
      </c>
      <c r="E162" s="233">
        <v>0</v>
      </c>
      <c r="F162" s="233">
        <v>0</v>
      </c>
      <c r="G162" s="233">
        <v>-73294.469999999899</v>
      </c>
      <c r="H162" s="233">
        <v>0</v>
      </c>
      <c r="I162" s="201">
        <f t="shared" si="2"/>
        <v>-73294.469999999899</v>
      </c>
    </row>
    <row r="163" spans="1:9" ht="15" customHeight="1" x14ac:dyDescent="0.3">
      <c r="A163" s="224" t="s">
        <v>275</v>
      </c>
      <c r="B163" s="201">
        <v>240835.94</v>
      </c>
      <c r="C163" s="201">
        <v>0</v>
      </c>
      <c r="D163" s="201">
        <v>0</v>
      </c>
      <c r="E163" s="233">
        <v>0</v>
      </c>
      <c r="F163" s="233">
        <v>0</v>
      </c>
      <c r="G163" s="233">
        <v>240835.94</v>
      </c>
      <c r="H163" s="233">
        <v>0</v>
      </c>
      <c r="I163" s="201">
        <f t="shared" si="2"/>
        <v>240835.94</v>
      </c>
    </row>
    <row r="164" spans="1:9" ht="15" customHeight="1" x14ac:dyDescent="0.3">
      <c r="A164" s="224" t="s">
        <v>277</v>
      </c>
      <c r="B164" s="201">
        <v>134498.74</v>
      </c>
      <c r="C164" s="201">
        <v>0</v>
      </c>
      <c r="D164" s="201">
        <v>0</v>
      </c>
      <c r="E164" s="233">
        <v>0</v>
      </c>
      <c r="F164" s="233">
        <v>0</v>
      </c>
      <c r="G164" s="233">
        <v>134498.74</v>
      </c>
      <c r="H164" s="233">
        <v>0</v>
      </c>
      <c r="I164" s="201">
        <f t="shared" si="2"/>
        <v>134498.74</v>
      </c>
    </row>
    <row r="165" spans="1:9" ht="15" customHeight="1" x14ac:dyDescent="0.3">
      <c r="A165" s="224" t="s">
        <v>278</v>
      </c>
      <c r="B165" s="201">
        <v>516188.65</v>
      </c>
      <c r="C165" s="201">
        <v>0</v>
      </c>
      <c r="D165" s="201">
        <v>0</v>
      </c>
      <c r="E165" s="233">
        <v>0</v>
      </c>
      <c r="F165" s="233">
        <v>0</v>
      </c>
      <c r="G165" s="233">
        <v>516188.65</v>
      </c>
      <c r="H165" s="233">
        <v>0</v>
      </c>
      <c r="I165" s="201">
        <f t="shared" si="2"/>
        <v>516188.65</v>
      </c>
    </row>
    <row r="166" spans="1:9" ht="15" customHeight="1" x14ac:dyDescent="0.3">
      <c r="A166" s="224" t="s">
        <v>279</v>
      </c>
      <c r="B166" s="201">
        <v>248510.75999999899</v>
      </c>
      <c r="C166" s="201">
        <v>0</v>
      </c>
      <c r="D166" s="201">
        <v>0</v>
      </c>
      <c r="E166" s="233">
        <v>0</v>
      </c>
      <c r="F166" s="233">
        <v>0</v>
      </c>
      <c r="G166" s="233">
        <v>248510.75999999899</v>
      </c>
      <c r="H166" s="233">
        <v>0</v>
      </c>
      <c r="I166" s="201">
        <f t="shared" si="2"/>
        <v>248510.75999999899</v>
      </c>
    </row>
    <row r="167" spans="1:9" ht="15" customHeight="1" x14ac:dyDescent="0.3">
      <c r="A167" s="224" t="s">
        <v>280</v>
      </c>
      <c r="B167" s="201">
        <v>78152.289999999994</v>
      </c>
      <c r="C167" s="201">
        <v>0</v>
      </c>
      <c r="D167" s="201">
        <v>0</v>
      </c>
      <c r="E167" s="233">
        <v>0</v>
      </c>
      <c r="F167" s="233">
        <v>0</v>
      </c>
      <c r="G167" s="233">
        <v>78152.289999999994</v>
      </c>
      <c r="H167" s="233">
        <v>0</v>
      </c>
      <c r="I167" s="201">
        <f t="shared" si="2"/>
        <v>78152.289999999994</v>
      </c>
    </row>
    <row r="168" spans="1:9" ht="15" customHeight="1" x14ac:dyDescent="0.3">
      <c r="A168" s="224" t="s">
        <v>281</v>
      </c>
      <c r="B168" s="201">
        <v>100440.019999999</v>
      </c>
      <c r="C168" s="201">
        <v>0</v>
      </c>
      <c r="D168" s="201">
        <v>0</v>
      </c>
      <c r="E168" s="233">
        <v>0</v>
      </c>
      <c r="F168" s="233">
        <v>0</v>
      </c>
      <c r="G168" s="233">
        <v>100440.019999999</v>
      </c>
      <c r="H168" s="233">
        <v>0</v>
      </c>
      <c r="I168" s="201">
        <f t="shared" si="2"/>
        <v>100440.019999999</v>
      </c>
    </row>
    <row r="169" spans="1:9" ht="15" customHeight="1" x14ac:dyDescent="0.3">
      <c r="A169" s="224" t="s">
        <v>282</v>
      </c>
      <c r="B169" s="201">
        <v>336413.01999999897</v>
      </c>
      <c r="C169" s="201">
        <v>0</v>
      </c>
      <c r="D169" s="201">
        <v>0</v>
      </c>
      <c r="E169" s="233">
        <v>0</v>
      </c>
      <c r="F169" s="233">
        <v>0</v>
      </c>
      <c r="G169" s="233">
        <v>336413.01999999897</v>
      </c>
      <c r="H169" s="233">
        <v>0</v>
      </c>
      <c r="I169" s="201">
        <f t="shared" si="2"/>
        <v>336413.01999999897</v>
      </c>
    </row>
    <row r="170" spans="1:9" ht="15" customHeight="1" x14ac:dyDescent="0.3">
      <c r="A170" s="224" t="s">
        <v>283</v>
      </c>
      <c r="B170" s="201">
        <v>340877.23</v>
      </c>
      <c r="C170" s="201">
        <v>0</v>
      </c>
      <c r="D170" s="201">
        <v>0</v>
      </c>
      <c r="E170" s="233">
        <v>0</v>
      </c>
      <c r="F170" s="233">
        <v>0</v>
      </c>
      <c r="G170" s="233">
        <v>340877.23</v>
      </c>
      <c r="H170" s="233">
        <v>0</v>
      </c>
      <c r="I170" s="201">
        <f t="shared" si="2"/>
        <v>340877.23</v>
      </c>
    </row>
    <row r="171" spans="1:9" ht="15" customHeight="1" x14ac:dyDescent="0.3">
      <c r="A171" s="224" t="s">
        <v>284</v>
      </c>
      <c r="B171" s="201">
        <v>67311.11</v>
      </c>
      <c r="C171" s="201">
        <v>0</v>
      </c>
      <c r="D171" s="201">
        <v>0</v>
      </c>
      <c r="E171" s="233">
        <v>0</v>
      </c>
      <c r="F171" s="233">
        <v>0</v>
      </c>
      <c r="G171" s="233">
        <v>67311.11</v>
      </c>
      <c r="H171" s="233">
        <v>0</v>
      </c>
      <c r="I171" s="201">
        <f t="shared" si="2"/>
        <v>67311.11</v>
      </c>
    </row>
    <row r="172" spans="1:9" ht="15" customHeight="1" x14ac:dyDescent="0.3">
      <c r="A172" s="224" t="s">
        <v>285</v>
      </c>
      <c r="B172" s="201">
        <v>0</v>
      </c>
      <c r="C172" s="201">
        <v>0</v>
      </c>
      <c r="D172" s="201">
        <v>0</v>
      </c>
      <c r="E172" s="233">
        <v>0</v>
      </c>
      <c r="F172" s="233">
        <v>0</v>
      </c>
      <c r="G172" s="233">
        <v>0</v>
      </c>
      <c r="H172" s="233">
        <v>0</v>
      </c>
      <c r="I172" s="201">
        <f t="shared" si="2"/>
        <v>0</v>
      </c>
    </row>
    <row r="173" spans="1:9" ht="15" customHeight="1" x14ac:dyDescent="0.3">
      <c r="A173" s="224" t="s">
        <v>286</v>
      </c>
      <c r="B173" s="201">
        <v>0</v>
      </c>
      <c r="C173" s="201">
        <v>0</v>
      </c>
      <c r="D173" s="201">
        <v>0</v>
      </c>
      <c r="E173" s="233">
        <v>0</v>
      </c>
      <c r="F173" s="233">
        <v>0</v>
      </c>
      <c r="G173" s="233">
        <v>0</v>
      </c>
      <c r="H173" s="233">
        <v>0</v>
      </c>
      <c r="I173" s="201">
        <f t="shared" si="2"/>
        <v>0</v>
      </c>
    </row>
    <row r="174" spans="1:9" ht="15" customHeight="1" x14ac:dyDescent="0.3">
      <c r="A174" s="224" t="s">
        <v>287</v>
      </c>
      <c r="B174" s="201">
        <v>517678.09999999899</v>
      </c>
      <c r="C174" s="201">
        <v>0</v>
      </c>
      <c r="D174" s="201">
        <v>0</v>
      </c>
      <c r="E174" s="233">
        <v>0</v>
      </c>
      <c r="F174" s="233">
        <v>0</v>
      </c>
      <c r="G174" s="233">
        <v>517678.09999999899</v>
      </c>
      <c r="H174" s="233">
        <v>0</v>
      </c>
      <c r="I174" s="201">
        <f t="shared" si="2"/>
        <v>517678.09999999899</v>
      </c>
    </row>
    <row r="175" spans="1:9" ht="15" customHeight="1" x14ac:dyDescent="0.3">
      <c r="A175" s="224" t="s">
        <v>288</v>
      </c>
      <c r="B175" s="201">
        <v>2571947.48999999</v>
      </c>
      <c r="C175" s="201">
        <v>0</v>
      </c>
      <c r="D175" s="201">
        <v>0</v>
      </c>
      <c r="E175" s="233">
        <v>0</v>
      </c>
      <c r="F175" s="233">
        <v>0</v>
      </c>
      <c r="G175" s="233">
        <v>2571947.48999999</v>
      </c>
      <c r="H175" s="233">
        <v>0</v>
      </c>
      <c r="I175" s="201">
        <f t="shared" si="2"/>
        <v>2571947.48999999</v>
      </c>
    </row>
    <row r="176" spans="1:9" ht="15" customHeight="1" x14ac:dyDescent="0.3">
      <c r="A176" s="224" t="s">
        <v>289</v>
      </c>
      <c r="B176" s="201">
        <v>1444769.8299999801</v>
      </c>
      <c r="C176" s="201">
        <v>0</v>
      </c>
      <c r="D176" s="201">
        <v>0</v>
      </c>
      <c r="E176" s="233">
        <v>0</v>
      </c>
      <c r="F176" s="233">
        <v>0</v>
      </c>
      <c r="G176" s="233">
        <v>1444769.8299999801</v>
      </c>
      <c r="H176" s="233">
        <v>0</v>
      </c>
      <c r="I176" s="201">
        <f t="shared" si="2"/>
        <v>1444769.8299999801</v>
      </c>
    </row>
    <row r="177" spans="1:9" ht="15" customHeight="1" x14ac:dyDescent="0.3">
      <c r="A177" s="224" t="s">
        <v>290</v>
      </c>
      <c r="B177" s="201">
        <v>23291.4</v>
      </c>
      <c r="C177" s="201">
        <v>0</v>
      </c>
      <c r="D177" s="201">
        <v>0</v>
      </c>
      <c r="E177" s="233">
        <v>0</v>
      </c>
      <c r="F177" s="233">
        <v>0</v>
      </c>
      <c r="G177" s="233">
        <v>23291.4</v>
      </c>
      <c r="H177" s="233">
        <v>0</v>
      </c>
      <c r="I177" s="201">
        <f t="shared" si="2"/>
        <v>23291.4</v>
      </c>
    </row>
    <row r="178" spans="1:9" ht="15" customHeight="1" x14ac:dyDescent="0.3">
      <c r="A178" s="224" t="s">
        <v>291</v>
      </c>
      <c r="B178" s="201">
        <v>238058.21</v>
      </c>
      <c r="C178" s="201">
        <v>0</v>
      </c>
      <c r="D178" s="201">
        <v>0</v>
      </c>
      <c r="E178" s="233">
        <v>0</v>
      </c>
      <c r="F178" s="233">
        <v>0</v>
      </c>
      <c r="G178" s="233">
        <v>238058.21</v>
      </c>
      <c r="H178" s="233">
        <v>0</v>
      </c>
      <c r="I178" s="201">
        <f t="shared" si="2"/>
        <v>238058.21</v>
      </c>
    </row>
    <row r="179" spans="1:9" ht="15" customHeight="1" x14ac:dyDescent="0.3">
      <c r="A179" s="224" t="s">
        <v>292</v>
      </c>
      <c r="B179" s="201">
        <v>47422.869999999901</v>
      </c>
      <c r="C179" s="201">
        <v>0</v>
      </c>
      <c r="D179" s="201">
        <v>0</v>
      </c>
      <c r="E179" s="233">
        <v>0</v>
      </c>
      <c r="F179" s="233">
        <v>0</v>
      </c>
      <c r="G179" s="233">
        <v>47422.869999999901</v>
      </c>
      <c r="H179" s="233">
        <v>0</v>
      </c>
      <c r="I179" s="201">
        <f t="shared" si="2"/>
        <v>47422.869999999901</v>
      </c>
    </row>
    <row r="180" spans="1:9" ht="15" customHeight="1" x14ac:dyDescent="0.3">
      <c r="A180" s="224" t="s">
        <v>293</v>
      </c>
      <c r="B180" s="201">
        <v>0</v>
      </c>
      <c r="C180" s="201">
        <v>0</v>
      </c>
      <c r="D180" s="201">
        <v>0</v>
      </c>
      <c r="E180" s="233">
        <v>0</v>
      </c>
      <c r="F180" s="233">
        <v>0</v>
      </c>
      <c r="G180" s="233">
        <v>0</v>
      </c>
      <c r="H180" s="233">
        <v>0</v>
      </c>
      <c r="I180" s="201">
        <f t="shared" si="2"/>
        <v>0</v>
      </c>
    </row>
    <row r="181" spans="1:9" ht="15" customHeight="1" x14ac:dyDescent="0.3">
      <c r="A181" s="224" t="s">
        <v>294</v>
      </c>
      <c r="B181" s="201">
        <v>0</v>
      </c>
      <c r="C181" s="201">
        <v>175560.899999999</v>
      </c>
      <c r="D181" s="201">
        <v>0</v>
      </c>
      <c r="E181" s="233">
        <v>0</v>
      </c>
      <c r="F181" s="233">
        <v>0</v>
      </c>
      <c r="G181" s="233">
        <v>0</v>
      </c>
      <c r="H181" s="233">
        <v>175560.899999999</v>
      </c>
      <c r="I181" s="201">
        <f t="shared" si="2"/>
        <v>175560.899999999</v>
      </c>
    </row>
    <row r="182" spans="1:9" ht="15" customHeight="1" x14ac:dyDescent="0.3">
      <c r="A182" s="224" t="s">
        <v>295</v>
      </c>
      <c r="B182" s="201">
        <v>0</v>
      </c>
      <c r="C182" s="201">
        <v>112672.59</v>
      </c>
      <c r="D182" s="201">
        <v>0</v>
      </c>
      <c r="E182" s="233">
        <v>0</v>
      </c>
      <c r="F182" s="233">
        <v>0</v>
      </c>
      <c r="G182" s="233">
        <v>0</v>
      </c>
      <c r="H182" s="233">
        <v>112672.59</v>
      </c>
      <c r="I182" s="201">
        <f t="shared" si="2"/>
        <v>112672.59</v>
      </c>
    </row>
    <row r="183" spans="1:9" ht="15" customHeight="1" x14ac:dyDescent="0.3">
      <c r="A183" s="224" t="s">
        <v>296</v>
      </c>
      <c r="B183" s="201">
        <v>0</v>
      </c>
      <c r="C183" s="201">
        <v>1963693.52999999</v>
      </c>
      <c r="D183" s="201">
        <v>0</v>
      </c>
      <c r="E183" s="233">
        <v>0</v>
      </c>
      <c r="F183" s="233">
        <v>0</v>
      </c>
      <c r="G183" s="233">
        <v>0</v>
      </c>
      <c r="H183" s="233">
        <v>1963693.52999999</v>
      </c>
      <c r="I183" s="201">
        <f t="shared" si="2"/>
        <v>1963693.52999999</v>
      </c>
    </row>
    <row r="184" spans="1:9" ht="15" customHeight="1" x14ac:dyDescent="0.3">
      <c r="A184" s="224" t="s">
        <v>297</v>
      </c>
      <c r="B184" s="201">
        <v>0</v>
      </c>
      <c r="C184" s="201">
        <v>227723.889999999</v>
      </c>
      <c r="D184" s="201">
        <v>0</v>
      </c>
      <c r="E184" s="233">
        <v>0</v>
      </c>
      <c r="F184" s="233">
        <v>0</v>
      </c>
      <c r="G184" s="233">
        <v>0</v>
      </c>
      <c r="H184" s="233">
        <v>227723.889999999</v>
      </c>
      <c r="I184" s="201">
        <f t="shared" si="2"/>
        <v>227723.889999999</v>
      </c>
    </row>
    <row r="185" spans="1:9" ht="15" customHeight="1" x14ac:dyDescent="0.3">
      <c r="A185" s="224" t="s">
        <v>298</v>
      </c>
      <c r="B185" s="201">
        <v>0</v>
      </c>
      <c r="C185" s="201">
        <v>9757.59</v>
      </c>
      <c r="D185" s="201">
        <v>0</v>
      </c>
      <c r="E185" s="233">
        <v>0</v>
      </c>
      <c r="F185" s="233">
        <v>0</v>
      </c>
      <c r="G185" s="233">
        <v>0</v>
      </c>
      <c r="H185" s="233">
        <v>9757.59</v>
      </c>
      <c r="I185" s="201">
        <f t="shared" si="2"/>
        <v>9757.59</v>
      </c>
    </row>
    <row r="186" spans="1:9" ht="11.25" customHeight="1" x14ac:dyDescent="0.3">
      <c r="A186" s="224" t="s">
        <v>299</v>
      </c>
      <c r="B186" s="201">
        <v>0</v>
      </c>
      <c r="C186" s="201">
        <v>468483.39999999898</v>
      </c>
      <c r="D186" s="201">
        <v>0</v>
      </c>
      <c r="E186" s="233">
        <v>0</v>
      </c>
      <c r="F186" s="233">
        <v>0</v>
      </c>
      <c r="G186" s="233">
        <v>0</v>
      </c>
      <c r="H186" s="233">
        <v>468483.39999999898</v>
      </c>
      <c r="I186" s="201">
        <f t="shared" si="2"/>
        <v>468483.39999999898</v>
      </c>
    </row>
    <row r="187" spans="1:9" ht="15" customHeight="1" x14ac:dyDescent="0.3">
      <c r="A187" s="224" t="s">
        <v>300</v>
      </c>
      <c r="B187" s="201">
        <v>0</v>
      </c>
      <c r="C187" s="201">
        <v>388808.49</v>
      </c>
      <c r="D187" s="201">
        <v>0</v>
      </c>
      <c r="E187" s="233">
        <v>0</v>
      </c>
      <c r="F187" s="233">
        <v>0</v>
      </c>
      <c r="G187" s="233">
        <v>0</v>
      </c>
      <c r="H187" s="233">
        <v>388808.49</v>
      </c>
      <c r="I187" s="201">
        <f t="shared" si="2"/>
        <v>388808.49</v>
      </c>
    </row>
    <row r="188" spans="1:9" ht="15" customHeight="1" x14ac:dyDescent="0.3">
      <c r="A188" s="224" t="s">
        <v>301</v>
      </c>
      <c r="B188" s="201">
        <v>0</v>
      </c>
      <c r="C188" s="201">
        <v>572269.74</v>
      </c>
      <c r="D188" s="201">
        <v>0</v>
      </c>
      <c r="E188" s="233">
        <v>0</v>
      </c>
      <c r="F188" s="233">
        <v>0</v>
      </c>
      <c r="G188" s="233">
        <v>0</v>
      </c>
      <c r="H188" s="233">
        <v>572269.74</v>
      </c>
      <c r="I188" s="201">
        <f t="shared" si="2"/>
        <v>572269.74</v>
      </c>
    </row>
    <row r="189" spans="1:9" ht="15" customHeight="1" x14ac:dyDescent="0.3">
      <c r="A189" s="224" t="s">
        <v>302</v>
      </c>
      <c r="B189" s="201">
        <v>0</v>
      </c>
      <c r="C189" s="201">
        <v>14229.86</v>
      </c>
      <c r="D189" s="201">
        <v>0</v>
      </c>
      <c r="E189" s="233">
        <v>0</v>
      </c>
      <c r="F189" s="233">
        <v>0</v>
      </c>
      <c r="G189" s="233">
        <v>0</v>
      </c>
      <c r="H189" s="233">
        <v>14229.86</v>
      </c>
      <c r="I189" s="201">
        <f t="shared" si="2"/>
        <v>14229.86</v>
      </c>
    </row>
    <row r="190" spans="1:9" ht="15" customHeight="1" x14ac:dyDescent="0.3">
      <c r="A190" s="224" t="s">
        <v>662</v>
      </c>
      <c r="B190" s="201">
        <v>0</v>
      </c>
      <c r="C190" s="201">
        <v>8788.76</v>
      </c>
      <c r="D190" s="201">
        <v>0</v>
      </c>
      <c r="E190" s="233">
        <v>0</v>
      </c>
      <c r="F190" s="233">
        <v>0</v>
      </c>
      <c r="G190" s="233">
        <v>0</v>
      </c>
      <c r="H190" s="233">
        <v>8788.76</v>
      </c>
      <c r="I190" s="201">
        <f t="shared" si="2"/>
        <v>8788.76</v>
      </c>
    </row>
    <row r="191" spans="1:9" ht="15" customHeight="1" x14ac:dyDescent="0.3">
      <c r="A191" s="224" t="s">
        <v>303</v>
      </c>
      <c r="B191" s="201">
        <v>0</v>
      </c>
      <c r="C191" s="201">
        <v>492405.59</v>
      </c>
      <c r="D191" s="201">
        <v>0</v>
      </c>
      <c r="E191" s="233">
        <v>0</v>
      </c>
      <c r="F191" s="233">
        <v>0</v>
      </c>
      <c r="G191" s="233">
        <v>0</v>
      </c>
      <c r="H191" s="233">
        <v>492405.59</v>
      </c>
      <c r="I191" s="201">
        <f t="shared" si="2"/>
        <v>492405.59</v>
      </c>
    </row>
    <row r="192" spans="1:9" ht="15" customHeight="1" x14ac:dyDescent="0.3">
      <c r="A192" s="224" t="s">
        <v>304</v>
      </c>
      <c r="B192" s="201">
        <v>0</v>
      </c>
      <c r="C192" s="201">
        <v>47780.76</v>
      </c>
      <c r="D192" s="201">
        <v>0</v>
      </c>
      <c r="E192" s="233">
        <v>0</v>
      </c>
      <c r="F192" s="233">
        <v>0</v>
      </c>
      <c r="G192" s="233">
        <v>0</v>
      </c>
      <c r="H192" s="233">
        <v>47780.76</v>
      </c>
      <c r="I192" s="201">
        <f t="shared" si="2"/>
        <v>47780.76</v>
      </c>
    </row>
    <row r="193" spans="1:9" ht="12.75" customHeight="1" x14ac:dyDescent="0.3">
      <c r="A193" s="224" t="s">
        <v>305</v>
      </c>
      <c r="B193" s="201">
        <v>0</v>
      </c>
      <c r="C193" s="201">
        <v>22582.01</v>
      </c>
      <c r="D193" s="201">
        <v>0</v>
      </c>
      <c r="E193" s="233">
        <v>0</v>
      </c>
      <c r="F193" s="233">
        <v>0</v>
      </c>
      <c r="G193" s="233">
        <v>0</v>
      </c>
      <c r="H193" s="233">
        <v>22582.01</v>
      </c>
      <c r="I193" s="201">
        <f t="shared" si="2"/>
        <v>22582.01</v>
      </c>
    </row>
    <row r="194" spans="1:9" ht="15" customHeight="1" x14ac:dyDescent="0.3">
      <c r="A194" s="224" t="s">
        <v>306</v>
      </c>
      <c r="B194" s="201">
        <v>0</v>
      </c>
      <c r="C194" s="201">
        <v>400172.05</v>
      </c>
      <c r="D194" s="201">
        <v>0</v>
      </c>
      <c r="E194" s="233">
        <v>0</v>
      </c>
      <c r="F194" s="233">
        <v>0</v>
      </c>
      <c r="G194" s="233">
        <v>0</v>
      </c>
      <c r="H194" s="233">
        <v>400172.05</v>
      </c>
      <c r="I194" s="201">
        <f t="shared" si="2"/>
        <v>400172.05</v>
      </c>
    </row>
    <row r="195" spans="1:9" ht="15" customHeight="1" x14ac:dyDescent="0.3">
      <c r="A195" s="224" t="s">
        <v>307</v>
      </c>
      <c r="B195" s="201">
        <v>0</v>
      </c>
      <c r="C195" s="201">
        <v>70430.740000000005</v>
      </c>
      <c r="D195" s="201">
        <v>0</v>
      </c>
      <c r="E195" s="233">
        <v>0</v>
      </c>
      <c r="F195" s="233">
        <v>0</v>
      </c>
      <c r="G195" s="233">
        <v>0</v>
      </c>
      <c r="H195" s="233">
        <v>70430.740000000005</v>
      </c>
      <c r="I195" s="201">
        <f t="shared" si="2"/>
        <v>70430.740000000005</v>
      </c>
    </row>
    <row r="196" spans="1:9" ht="13.5" customHeight="1" x14ac:dyDescent="0.3">
      <c r="A196" s="225" t="s">
        <v>308</v>
      </c>
      <c r="B196" s="205">
        <v>0</v>
      </c>
      <c r="C196" s="205">
        <v>95912.37</v>
      </c>
      <c r="D196" s="205">
        <v>0</v>
      </c>
      <c r="E196" s="233">
        <v>0</v>
      </c>
      <c r="F196" s="233">
        <v>0</v>
      </c>
      <c r="G196" s="233">
        <v>0</v>
      </c>
      <c r="H196" s="233">
        <v>95912.37</v>
      </c>
      <c r="I196" s="205">
        <f t="shared" si="2"/>
        <v>95912.37</v>
      </c>
    </row>
    <row r="197" spans="1:9" ht="15" customHeight="1" x14ac:dyDescent="0.3">
      <c r="A197" s="224" t="s">
        <v>309</v>
      </c>
      <c r="B197" s="201">
        <v>6833101.1899999799</v>
      </c>
      <c r="C197" s="201">
        <v>5071272.2699999902</v>
      </c>
      <c r="D197" s="201">
        <v>0</v>
      </c>
      <c r="E197" s="238">
        <v>0</v>
      </c>
      <c r="F197" s="238">
        <v>0</v>
      </c>
      <c r="G197" s="238">
        <v>6833101.1899999799</v>
      </c>
      <c r="H197" s="238">
        <v>5071272.2699999902</v>
      </c>
      <c r="I197" s="201">
        <f t="shared" si="2"/>
        <v>11904373.459999971</v>
      </c>
    </row>
    <row r="198" spans="1:9" ht="15" customHeight="1" x14ac:dyDescent="0.25">
      <c r="A198" s="223" t="s">
        <v>310</v>
      </c>
      <c r="B198" s="201"/>
      <c r="C198" s="201"/>
      <c r="D198" s="201"/>
      <c r="E198" s="247"/>
      <c r="F198" s="247"/>
      <c r="G198" s="247"/>
      <c r="H198" s="247"/>
      <c r="I198" s="201"/>
    </row>
    <row r="199" spans="1:9" ht="15" customHeight="1" x14ac:dyDescent="0.3">
      <c r="A199" s="224" t="s">
        <v>311</v>
      </c>
      <c r="B199" s="201">
        <v>0</v>
      </c>
      <c r="C199" s="201">
        <v>0</v>
      </c>
      <c r="D199" s="201">
        <v>29034.97</v>
      </c>
      <c r="E199" s="233">
        <v>16892.545546000001</v>
      </c>
      <c r="F199" s="233">
        <v>12142.424454</v>
      </c>
      <c r="G199" s="233">
        <v>16892.545546000001</v>
      </c>
      <c r="H199" s="233">
        <v>12142.424454</v>
      </c>
      <c r="I199" s="201">
        <f t="shared" ref="I199:I268" si="3">+H199+G199</f>
        <v>29034.97</v>
      </c>
    </row>
    <row r="200" spans="1:9" ht="15" customHeight="1" x14ac:dyDescent="0.3">
      <c r="A200" s="224" t="s">
        <v>312</v>
      </c>
      <c r="B200" s="201">
        <v>1552968.27</v>
      </c>
      <c r="C200" s="201">
        <v>1133591.22</v>
      </c>
      <c r="D200" s="201">
        <v>40997.359999999899</v>
      </c>
      <c r="E200" s="233">
        <v>25529.056071999901</v>
      </c>
      <c r="F200" s="233">
        <v>15468.303927999899</v>
      </c>
      <c r="G200" s="233">
        <v>1578497.326072</v>
      </c>
      <c r="H200" s="233">
        <v>1149059.5239279999</v>
      </c>
      <c r="I200" s="201">
        <f t="shared" si="3"/>
        <v>2727556.8499999996</v>
      </c>
    </row>
    <row r="201" spans="1:9" ht="15" customHeight="1" x14ac:dyDescent="0.3">
      <c r="A201" s="224" t="s">
        <v>313</v>
      </c>
      <c r="B201" s="201">
        <v>274801.46999999997</v>
      </c>
      <c r="C201" s="201">
        <v>146763.35</v>
      </c>
      <c r="D201" s="201">
        <v>2624156.7200000002</v>
      </c>
      <c r="E201" s="233">
        <v>1526734.3796959999</v>
      </c>
      <c r="F201" s="233">
        <v>1097422.3403040001</v>
      </c>
      <c r="G201" s="233">
        <v>1801535.8496960001</v>
      </c>
      <c r="H201" s="233">
        <v>1244185.6903039999</v>
      </c>
      <c r="I201" s="201">
        <f t="shared" si="3"/>
        <v>3045721.54</v>
      </c>
    </row>
    <row r="202" spans="1:9" ht="12.75" customHeight="1" x14ac:dyDescent="0.3">
      <c r="A202" s="224" t="s">
        <v>314</v>
      </c>
      <c r="B202" s="201">
        <v>1336603.4099999999</v>
      </c>
      <c r="C202" s="201">
        <v>545904.12</v>
      </c>
      <c r="D202" s="201">
        <v>0</v>
      </c>
      <c r="E202" s="233">
        <v>0</v>
      </c>
      <c r="F202" s="233">
        <v>0</v>
      </c>
      <c r="G202" s="233">
        <v>1336603.4099999999</v>
      </c>
      <c r="H202" s="233">
        <v>545904.12</v>
      </c>
      <c r="I202" s="201">
        <f t="shared" si="3"/>
        <v>1882507.5299999998</v>
      </c>
    </row>
    <row r="203" spans="1:9" ht="15" customHeight="1" x14ac:dyDescent="0.3">
      <c r="A203" s="225" t="s">
        <v>315</v>
      </c>
      <c r="B203" s="205">
        <v>0</v>
      </c>
      <c r="C203" s="205">
        <v>0</v>
      </c>
      <c r="D203" s="205">
        <v>0</v>
      </c>
      <c r="E203" s="233">
        <v>0</v>
      </c>
      <c r="F203" s="233">
        <v>0</v>
      </c>
      <c r="G203" s="233">
        <v>0</v>
      </c>
      <c r="H203" s="233">
        <v>0</v>
      </c>
      <c r="I203" s="205">
        <f t="shared" si="3"/>
        <v>0</v>
      </c>
    </row>
    <row r="204" spans="1:9" ht="15" customHeight="1" x14ac:dyDescent="0.3">
      <c r="A204" s="224" t="s">
        <v>316</v>
      </c>
      <c r="B204" s="201">
        <v>3164373.15</v>
      </c>
      <c r="C204" s="201">
        <v>1826258.69</v>
      </c>
      <c r="D204" s="201">
        <v>2694189.05</v>
      </c>
      <c r="E204" s="238">
        <v>1569155.981314</v>
      </c>
      <c r="F204" s="238">
        <v>1125033.0686860001</v>
      </c>
      <c r="G204" s="238">
        <v>4733529.1313140001</v>
      </c>
      <c r="H204" s="238">
        <v>2951291.758686</v>
      </c>
      <c r="I204" s="201">
        <f t="shared" si="3"/>
        <v>7684820.8900000006</v>
      </c>
    </row>
    <row r="205" spans="1:9" ht="15" customHeight="1" x14ac:dyDescent="0.25">
      <c r="A205" s="223" t="s">
        <v>317</v>
      </c>
      <c r="B205" s="201"/>
      <c r="C205" s="201"/>
      <c r="D205" s="201"/>
      <c r="E205" s="247"/>
      <c r="F205" s="247"/>
      <c r="G205" s="247"/>
      <c r="H205" s="247"/>
      <c r="I205" s="201"/>
    </row>
    <row r="206" spans="1:9" ht="15" customHeight="1" x14ac:dyDescent="0.3">
      <c r="A206" s="224" t="s">
        <v>318</v>
      </c>
      <c r="B206" s="201">
        <v>1377377.79</v>
      </c>
      <c r="C206" s="201">
        <v>480173.06999999902</v>
      </c>
      <c r="D206" s="201">
        <v>127485</v>
      </c>
      <c r="E206" s="233">
        <v>74170.773000000001</v>
      </c>
      <c r="F206" s="233">
        <v>53314.226999999999</v>
      </c>
      <c r="G206" s="233">
        <v>1451548.5630000001</v>
      </c>
      <c r="H206" s="233">
        <v>533487.29699999897</v>
      </c>
      <c r="I206" s="201">
        <f t="shared" si="3"/>
        <v>1985035.8599999989</v>
      </c>
    </row>
    <row r="207" spans="1:9" ht="15" customHeight="1" x14ac:dyDescent="0.3">
      <c r="A207" s="224" t="s">
        <v>319</v>
      </c>
      <c r="B207" s="201">
        <v>43008.92</v>
      </c>
      <c r="C207" s="201">
        <v>0</v>
      </c>
      <c r="D207" s="201">
        <v>98792.349999999904</v>
      </c>
      <c r="E207" s="233">
        <v>57477.389229999899</v>
      </c>
      <c r="F207" s="233">
        <v>41314.960769999903</v>
      </c>
      <c r="G207" s="233">
        <v>100486.30922999899</v>
      </c>
      <c r="H207" s="233">
        <v>41314.960769999903</v>
      </c>
      <c r="I207" s="201">
        <f t="shared" si="3"/>
        <v>141801.26999999891</v>
      </c>
    </row>
    <row r="208" spans="1:9" ht="15" customHeight="1" x14ac:dyDescent="0.3">
      <c r="A208" s="224" t="s">
        <v>320</v>
      </c>
      <c r="B208" s="201">
        <v>0</v>
      </c>
      <c r="C208" s="201">
        <v>0</v>
      </c>
      <c r="D208" s="201">
        <v>14289.3</v>
      </c>
      <c r="E208" s="233">
        <v>8313.5147400000005</v>
      </c>
      <c r="F208" s="233">
        <v>5975.7852599999997</v>
      </c>
      <c r="G208" s="233">
        <v>8313.5147400000005</v>
      </c>
      <c r="H208" s="233">
        <v>5975.7852599999997</v>
      </c>
      <c r="I208" s="201">
        <f t="shared" si="3"/>
        <v>14289.3</v>
      </c>
    </row>
    <row r="209" spans="1:9" ht="15" customHeight="1" x14ac:dyDescent="0.3">
      <c r="A209" s="224" t="s">
        <v>321</v>
      </c>
      <c r="B209" s="201">
        <v>0</v>
      </c>
      <c r="C209" s="201">
        <v>0</v>
      </c>
      <c r="D209" s="201">
        <v>0</v>
      </c>
      <c r="E209" s="233">
        <v>0</v>
      </c>
      <c r="F209" s="233">
        <v>0</v>
      </c>
      <c r="G209" s="233">
        <v>0</v>
      </c>
      <c r="H209" s="233">
        <v>0</v>
      </c>
      <c r="I209" s="201">
        <f t="shared" si="3"/>
        <v>0</v>
      </c>
    </row>
    <row r="210" spans="1:9" ht="17.25" customHeight="1" x14ac:dyDescent="0.3">
      <c r="A210" s="224" t="s">
        <v>323</v>
      </c>
      <c r="B210" s="201">
        <v>39723.2599999999</v>
      </c>
      <c r="C210" s="201">
        <v>799.5</v>
      </c>
      <c r="D210" s="201">
        <v>0</v>
      </c>
      <c r="E210" s="233">
        <v>0</v>
      </c>
      <c r="F210" s="233">
        <v>0</v>
      </c>
      <c r="G210" s="233">
        <v>39723.2599999999</v>
      </c>
      <c r="H210" s="233">
        <v>799.5</v>
      </c>
      <c r="I210" s="201">
        <f t="shared" si="3"/>
        <v>40522.7599999999</v>
      </c>
    </row>
    <row r="211" spans="1:9" ht="17.25" customHeight="1" x14ac:dyDescent="0.3">
      <c r="A211" s="224" t="s">
        <v>324</v>
      </c>
      <c r="B211" s="201">
        <v>0</v>
      </c>
      <c r="C211" s="201">
        <v>0</v>
      </c>
      <c r="D211" s="201">
        <v>0</v>
      </c>
      <c r="E211" s="233">
        <v>0</v>
      </c>
      <c r="F211" s="233">
        <v>0</v>
      </c>
      <c r="G211" s="233">
        <v>0</v>
      </c>
      <c r="H211" s="233">
        <v>0</v>
      </c>
      <c r="I211" s="201">
        <f t="shared" si="3"/>
        <v>0</v>
      </c>
    </row>
    <row r="212" spans="1:9" ht="15" customHeight="1" x14ac:dyDescent="0.3">
      <c r="A212" s="225" t="s">
        <v>325</v>
      </c>
      <c r="B212" s="205">
        <v>0</v>
      </c>
      <c r="C212" s="205">
        <v>0</v>
      </c>
      <c r="D212" s="205">
        <v>0</v>
      </c>
      <c r="E212" s="233">
        <v>0</v>
      </c>
      <c r="F212" s="233">
        <v>0</v>
      </c>
      <c r="G212" s="233">
        <v>0</v>
      </c>
      <c r="H212" s="233">
        <v>0</v>
      </c>
      <c r="I212" s="205">
        <f t="shared" si="3"/>
        <v>0</v>
      </c>
    </row>
    <row r="213" spans="1:9" ht="15" customHeight="1" x14ac:dyDescent="0.3">
      <c r="A213" s="224" t="s">
        <v>326</v>
      </c>
      <c r="B213" s="201">
        <v>1460109.97</v>
      </c>
      <c r="C213" s="201">
        <v>480972.56999999902</v>
      </c>
      <c r="D213" s="201">
        <v>240566.649999999</v>
      </c>
      <c r="E213" s="238">
        <v>139961.67697</v>
      </c>
      <c r="F213" s="238">
        <v>100604.97302999999</v>
      </c>
      <c r="G213" s="238">
        <v>1600071.6469699999</v>
      </c>
      <c r="H213" s="238">
        <v>581577.54302999994</v>
      </c>
      <c r="I213" s="201">
        <f t="shared" si="3"/>
        <v>2181649.19</v>
      </c>
    </row>
    <row r="214" spans="1:9" ht="15" customHeight="1" x14ac:dyDescent="0.25">
      <c r="A214" s="223" t="s">
        <v>327</v>
      </c>
      <c r="B214" s="201"/>
      <c r="C214" s="201"/>
      <c r="D214" s="201"/>
      <c r="E214" s="247"/>
      <c r="F214" s="247"/>
      <c r="G214" s="247"/>
      <c r="H214" s="247"/>
      <c r="I214" s="201"/>
    </row>
    <row r="215" spans="1:9" ht="15" customHeight="1" x14ac:dyDescent="0.3">
      <c r="A215" s="225" t="s">
        <v>328</v>
      </c>
      <c r="B215" s="205">
        <v>8462703.9600000009</v>
      </c>
      <c r="C215" s="205">
        <v>993070.93</v>
      </c>
      <c r="D215" s="205">
        <v>0</v>
      </c>
      <c r="E215" s="233">
        <v>0</v>
      </c>
      <c r="F215" s="233">
        <v>0</v>
      </c>
      <c r="G215" s="233">
        <v>8462703.9600000009</v>
      </c>
      <c r="H215" s="233">
        <v>993070.93</v>
      </c>
      <c r="I215" s="205">
        <f t="shared" si="3"/>
        <v>9455774.8900000006</v>
      </c>
    </row>
    <row r="216" spans="1:9" ht="14.25" customHeight="1" x14ac:dyDescent="0.3">
      <c r="A216" s="224" t="s">
        <v>329</v>
      </c>
      <c r="B216" s="201">
        <v>8462703.9600000009</v>
      </c>
      <c r="C216" s="201">
        <v>993070.93</v>
      </c>
      <c r="D216" s="201">
        <v>0</v>
      </c>
      <c r="E216" s="238">
        <v>0</v>
      </c>
      <c r="F216" s="238">
        <v>0</v>
      </c>
      <c r="G216" s="238">
        <v>8462703.9600000009</v>
      </c>
      <c r="H216" s="238">
        <v>993070.93</v>
      </c>
      <c r="I216" s="201">
        <f t="shared" si="3"/>
        <v>9455774.8900000006</v>
      </c>
    </row>
    <row r="217" spans="1:9" ht="15" customHeight="1" x14ac:dyDescent="0.25">
      <c r="A217" s="223" t="s">
        <v>330</v>
      </c>
      <c r="B217" s="201"/>
      <c r="C217" s="201"/>
      <c r="D217" s="201"/>
      <c r="E217" s="247"/>
      <c r="F217" s="247"/>
      <c r="G217" s="247"/>
      <c r="H217" s="247"/>
      <c r="I217" s="201"/>
    </row>
    <row r="218" spans="1:9" ht="15" customHeight="1" x14ac:dyDescent="0.3">
      <c r="A218" s="224" t="s">
        <v>331</v>
      </c>
      <c r="B218" s="201">
        <v>339520.8</v>
      </c>
      <c r="C218" s="201">
        <v>136582.35999999999</v>
      </c>
      <c r="D218" s="201">
        <v>3466422.63</v>
      </c>
      <c r="E218" s="233">
        <v>2376232.7128650001</v>
      </c>
      <c r="F218" s="233">
        <v>1090189.917135</v>
      </c>
      <c r="G218" s="233">
        <v>2715753.5128649999</v>
      </c>
      <c r="H218" s="233">
        <v>1226772.2771350001</v>
      </c>
      <c r="I218" s="201">
        <f t="shared" si="3"/>
        <v>3942525.79</v>
      </c>
    </row>
    <row r="219" spans="1:9" ht="15" customHeight="1" x14ac:dyDescent="0.3">
      <c r="A219" s="224" t="s">
        <v>332</v>
      </c>
      <c r="B219" s="201">
        <v>45698.83</v>
      </c>
      <c r="C219" s="201">
        <v>31389.5799999999</v>
      </c>
      <c r="D219" s="201">
        <v>-84120.249999999898</v>
      </c>
      <c r="E219" s="233">
        <v>-57664.431374999898</v>
      </c>
      <c r="F219" s="233">
        <v>-26455.818624999902</v>
      </c>
      <c r="G219" s="233">
        <v>-11965.6013749999</v>
      </c>
      <c r="H219" s="233">
        <v>4933.76137500001</v>
      </c>
      <c r="I219" s="201">
        <f t="shared" si="3"/>
        <v>-7031.8399999998901</v>
      </c>
    </row>
    <row r="220" spans="1:9" ht="15" customHeight="1" x14ac:dyDescent="0.3">
      <c r="A220" s="224" t="s">
        <v>333</v>
      </c>
      <c r="B220" s="201">
        <v>0</v>
      </c>
      <c r="C220" s="201">
        <v>0</v>
      </c>
      <c r="D220" s="201">
        <v>-28633.23</v>
      </c>
      <c r="E220" s="233">
        <v>-19628.079164999999</v>
      </c>
      <c r="F220" s="233">
        <v>-9005.1508350000004</v>
      </c>
      <c r="G220" s="233">
        <v>-19628.079164999999</v>
      </c>
      <c r="H220" s="233">
        <v>-9005.1508350000004</v>
      </c>
      <c r="I220" s="201">
        <f t="shared" si="3"/>
        <v>-28633.23</v>
      </c>
    </row>
    <row r="221" spans="1:9" ht="15" customHeight="1" x14ac:dyDescent="0.3">
      <c r="A221" s="224" t="s">
        <v>334</v>
      </c>
      <c r="B221" s="201">
        <v>384269.83</v>
      </c>
      <c r="C221" s="201">
        <v>88067.27</v>
      </c>
      <c r="D221" s="201">
        <v>732530.44</v>
      </c>
      <c r="E221" s="233">
        <v>502149.61661999999</v>
      </c>
      <c r="F221" s="233">
        <v>230380.82337999999</v>
      </c>
      <c r="G221" s="233">
        <v>886419.44661999994</v>
      </c>
      <c r="H221" s="233">
        <v>318448.09337999998</v>
      </c>
      <c r="I221" s="201">
        <f t="shared" si="3"/>
        <v>1204867.54</v>
      </c>
    </row>
    <row r="222" spans="1:9" ht="15" customHeight="1" x14ac:dyDescent="0.3">
      <c r="A222" s="224" t="s">
        <v>335</v>
      </c>
      <c r="B222" s="201">
        <v>395396.34999999899</v>
      </c>
      <c r="C222" s="201">
        <v>43433.01</v>
      </c>
      <c r="D222" s="201">
        <v>152179.91</v>
      </c>
      <c r="E222" s="233">
        <v>92814.527109000002</v>
      </c>
      <c r="F222" s="233">
        <v>59365.382891000001</v>
      </c>
      <c r="G222" s="233">
        <v>488210.877108999</v>
      </c>
      <c r="H222" s="233">
        <v>102798.392891</v>
      </c>
      <c r="I222" s="201">
        <f t="shared" si="3"/>
        <v>591009.26999999897</v>
      </c>
    </row>
    <row r="223" spans="1:9" ht="15" customHeight="1" x14ac:dyDescent="0.3">
      <c r="A223" s="224" t="s">
        <v>336</v>
      </c>
      <c r="B223" s="201">
        <v>37331.599999999999</v>
      </c>
      <c r="C223" s="201">
        <v>40155.799999999901</v>
      </c>
      <c r="D223" s="201">
        <v>450273.25</v>
      </c>
      <c r="E223" s="233">
        <v>261968.97685000001</v>
      </c>
      <c r="F223" s="233">
        <v>188304.27314999999</v>
      </c>
      <c r="G223" s="233">
        <v>299300.57685000001</v>
      </c>
      <c r="H223" s="233">
        <v>228460.07314999899</v>
      </c>
      <c r="I223" s="201">
        <f t="shared" si="3"/>
        <v>527760.64999999898</v>
      </c>
    </row>
    <row r="224" spans="1:9" ht="15" customHeight="1" x14ac:dyDescent="0.3">
      <c r="A224" s="224" t="s">
        <v>337</v>
      </c>
      <c r="B224" s="201">
        <v>2031669.97</v>
      </c>
      <c r="C224" s="201">
        <v>900168.27</v>
      </c>
      <c r="D224" s="201">
        <v>900488.77</v>
      </c>
      <c r="E224" s="233">
        <v>626650.13504299999</v>
      </c>
      <c r="F224" s="233">
        <v>273838.63495699997</v>
      </c>
      <c r="G224" s="233">
        <v>2658320.1050430001</v>
      </c>
      <c r="H224" s="233">
        <v>1174006.9049569999</v>
      </c>
      <c r="I224" s="201">
        <f t="shared" si="3"/>
        <v>3832327.01</v>
      </c>
    </row>
    <row r="225" spans="1:9" ht="15" customHeight="1" x14ac:dyDescent="0.3">
      <c r="A225" s="224" t="s">
        <v>338</v>
      </c>
      <c r="B225" s="201">
        <v>550906.47</v>
      </c>
      <c r="C225" s="201">
        <v>221138</v>
      </c>
      <c r="D225" s="201">
        <v>138133.5</v>
      </c>
      <c r="E225" s="233">
        <v>94690.514249999993</v>
      </c>
      <c r="F225" s="233">
        <v>43442.98575</v>
      </c>
      <c r="G225" s="233">
        <v>645596.98424999998</v>
      </c>
      <c r="H225" s="233">
        <v>264580.98574999999</v>
      </c>
      <c r="I225" s="201">
        <f t="shared" si="3"/>
        <v>910177.97</v>
      </c>
    </row>
    <row r="226" spans="1:9" ht="15" customHeight="1" x14ac:dyDescent="0.3">
      <c r="A226" s="224" t="s">
        <v>339</v>
      </c>
      <c r="B226" s="201">
        <v>0</v>
      </c>
      <c r="C226" s="201">
        <v>0</v>
      </c>
      <c r="D226" s="201">
        <v>1737.4</v>
      </c>
      <c r="E226" s="233">
        <v>1190.9876999999999</v>
      </c>
      <c r="F226" s="233">
        <v>546.41229999999996</v>
      </c>
      <c r="G226" s="233">
        <v>1190.9876999999999</v>
      </c>
      <c r="H226" s="233">
        <v>546.41229999999996</v>
      </c>
      <c r="I226" s="201">
        <f t="shared" si="3"/>
        <v>1737.3999999999999</v>
      </c>
    </row>
    <row r="227" spans="1:9" ht="15" customHeight="1" x14ac:dyDescent="0.3">
      <c r="A227" s="224" t="s">
        <v>340</v>
      </c>
      <c r="B227" s="201">
        <v>266258.34999999998</v>
      </c>
      <c r="C227" s="201">
        <v>43122.53</v>
      </c>
      <c r="D227" s="201">
        <v>239778.45</v>
      </c>
      <c r="E227" s="233">
        <v>164368.12747499999</v>
      </c>
      <c r="F227" s="233">
        <v>75410.322524999996</v>
      </c>
      <c r="G227" s="233">
        <v>430626.47747499897</v>
      </c>
      <c r="H227" s="233">
        <v>118532.85252499999</v>
      </c>
      <c r="I227" s="201">
        <f t="shared" si="3"/>
        <v>549159.32999999891</v>
      </c>
    </row>
    <row r="228" spans="1:9" ht="15" customHeight="1" x14ac:dyDescent="0.3">
      <c r="A228" s="224" t="s">
        <v>341</v>
      </c>
      <c r="B228" s="201">
        <v>17601</v>
      </c>
      <c r="C228" s="201">
        <v>0</v>
      </c>
      <c r="D228" s="201">
        <v>884234.14999999898</v>
      </c>
      <c r="E228" s="233">
        <v>606142.50982499996</v>
      </c>
      <c r="F228" s="233">
        <v>278091.64017499902</v>
      </c>
      <c r="G228" s="233">
        <v>623743.50982499996</v>
      </c>
      <c r="H228" s="233">
        <v>278091.64017499902</v>
      </c>
      <c r="I228" s="201">
        <f t="shared" si="3"/>
        <v>901835.14999999898</v>
      </c>
    </row>
    <row r="229" spans="1:9" ht="15" customHeight="1" x14ac:dyDescent="0.3">
      <c r="A229" s="224" t="s">
        <v>342</v>
      </c>
      <c r="B229" s="201">
        <v>0</v>
      </c>
      <c r="C229" s="201">
        <v>77277.490000000005</v>
      </c>
      <c r="D229" s="201">
        <v>0</v>
      </c>
      <c r="E229" s="233">
        <v>0</v>
      </c>
      <c r="F229" s="233">
        <v>0</v>
      </c>
      <c r="G229" s="233">
        <v>0</v>
      </c>
      <c r="H229" s="233">
        <v>77277.490000000005</v>
      </c>
      <c r="I229" s="201">
        <f t="shared" si="3"/>
        <v>77277.490000000005</v>
      </c>
    </row>
    <row r="230" spans="1:9" ht="15" customHeight="1" x14ac:dyDescent="0.3">
      <c r="A230" s="225" t="s">
        <v>343</v>
      </c>
      <c r="B230" s="201">
        <v>30840.68</v>
      </c>
      <c r="C230" s="201">
        <v>0</v>
      </c>
      <c r="D230" s="201">
        <v>1404073.67</v>
      </c>
      <c r="E230" s="233">
        <v>962492.50078500004</v>
      </c>
      <c r="F230" s="233">
        <v>441581.169215</v>
      </c>
      <c r="G230" s="233">
        <v>993333.18078499998</v>
      </c>
      <c r="H230" s="233">
        <v>441581.169215</v>
      </c>
      <c r="I230" s="201">
        <f t="shared" si="3"/>
        <v>1434914.35</v>
      </c>
    </row>
    <row r="231" spans="1:9" ht="13.5" customHeight="1" x14ac:dyDescent="0.3">
      <c r="A231" s="227" t="s">
        <v>344</v>
      </c>
      <c r="B231" s="245">
        <v>4099493.88</v>
      </c>
      <c r="C231" s="245">
        <v>1581334.31</v>
      </c>
      <c r="D231" s="245">
        <v>8257098.6900000004</v>
      </c>
      <c r="E231" s="238">
        <v>5611408.0979819996</v>
      </c>
      <c r="F231" s="238">
        <v>2645690.5920179999</v>
      </c>
      <c r="G231" s="238">
        <v>9710901.9779819995</v>
      </c>
      <c r="H231" s="238">
        <v>4227024.9020180004</v>
      </c>
      <c r="I231" s="245">
        <f t="shared" si="3"/>
        <v>13937926.879999999</v>
      </c>
    </row>
    <row r="232" spans="1:9" ht="13.5" customHeight="1" thickBot="1" x14ac:dyDescent="0.35">
      <c r="A232" s="228" t="s">
        <v>647</v>
      </c>
      <c r="B232" s="219">
        <v>36396734.5499999</v>
      </c>
      <c r="C232" s="219">
        <v>10110984.699999999</v>
      </c>
      <c r="D232" s="219">
        <v>11191854.390000001</v>
      </c>
      <c r="E232" s="238">
        <v>7320525.7562659997</v>
      </c>
      <c r="F232" s="238">
        <v>3871328.6337339999</v>
      </c>
      <c r="G232" s="238">
        <v>43717260.306265898</v>
      </c>
      <c r="H232" s="238">
        <v>13982313.3337339</v>
      </c>
      <c r="I232" s="219">
        <f t="shared" si="3"/>
        <v>57699573.639999799</v>
      </c>
    </row>
    <row r="233" spans="1:9" ht="12.75" customHeight="1" thickTop="1" x14ac:dyDescent="0.3">
      <c r="A233" s="224"/>
      <c r="B233" s="234"/>
      <c r="C233" s="234"/>
      <c r="D233" s="234"/>
      <c r="E233" s="242"/>
      <c r="F233" s="242"/>
      <c r="G233" s="242"/>
      <c r="H233" s="242"/>
      <c r="I233" s="234"/>
    </row>
    <row r="234" spans="1:9" ht="15" customHeight="1" x14ac:dyDescent="0.25">
      <c r="A234" s="224" t="s">
        <v>345</v>
      </c>
      <c r="B234" s="201"/>
      <c r="C234" s="201"/>
      <c r="D234" s="201"/>
      <c r="E234" s="247"/>
      <c r="F234" s="247"/>
      <c r="G234" s="247"/>
      <c r="H234" s="247"/>
      <c r="I234" s="201"/>
    </row>
    <row r="235" spans="1:9" ht="15" customHeight="1" x14ac:dyDescent="0.25">
      <c r="A235" s="223" t="s">
        <v>346</v>
      </c>
      <c r="B235" s="201"/>
      <c r="C235" s="201"/>
      <c r="D235" s="201"/>
      <c r="E235" s="247"/>
      <c r="F235" s="247"/>
      <c r="G235" s="247"/>
      <c r="H235" s="247"/>
      <c r="I235" s="201"/>
    </row>
    <row r="236" spans="1:9" ht="15" customHeight="1" x14ac:dyDescent="0.3">
      <c r="A236" s="224" t="s">
        <v>347</v>
      </c>
      <c r="B236" s="201">
        <v>20253025.129999999</v>
      </c>
      <c r="C236" s="201">
        <v>9080446.5299999993</v>
      </c>
      <c r="D236" s="201">
        <v>1650307.42</v>
      </c>
      <c r="E236" s="233">
        <v>1131285.7364099999</v>
      </c>
      <c r="F236" s="233">
        <v>519021.68358999997</v>
      </c>
      <c r="G236" s="233">
        <v>21384310.866409998</v>
      </c>
      <c r="H236" s="233">
        <v>9599468.2135899998</v>
      </c>
      <c r="I236" s="201">
        <f t="shared" si="3"/>
        <v>30983779.079999998</v>
      </c>
    </row>
    <row r="237" spans="1:9" ht="15" customHeight="1" x14ac:dyDescent="0.3">
      <c r="A237" s="225" t="s">
        <v>348</v>
      </c>
      <c r="B237" s="205">
        <v>74017.25</v>
      </c>
      <c r="C237" s="205">
        <v>12773.53</v>
      </c>
      <c r="D237" s="205">
        <v>10067.14</v>
      </c>
      <c r="E237" s="233">
        <v>6901.0244699999903</v>
      </c>
      <c r="F237" s="233">
        <v>3166.11553</v>
      </c>
      <c r="G237" s="233">
        <v>80918.274470000004</v>
      </c>
      <c r="H237" s="233">
        <v>15939.64553</v>
      </c>
      <c r="I237" s="205">
        <f t="shared" si="3"/>
        <v>96857.919999999998</v>
      </c>
    </row>
    <row r="238" spans="1:9" ht="15" customHeight="1" x14ac:dyDescent="0.3">
      <c r="A238" s="224" t="s">
        <v>349</v>
      </c>
      <c r="B238" s="234">
        <v>20327042.379999999</v>
      </c>
      <c r="C238" s="234">
        <v>9093220.0599999893</v>
      </c>
      <c r="D238" s="234">
        <v>1660374.55999999</v>
      </c>
      <c r="E238" s="238">
        <v>1138186.76088</v>
      </c>
      <c r="F238" s="238">
        <v>522187.79911999998</v>
      </c>
      <c r="G238" s="238">
        <v>21465229.14088</v>
      </c>
      <c r="H238" s="238">
        <v>9615407.8591200002</v>
      </c>
      <c r="I238" s="234">
        <f t="shared" si="3"/>
        <v>31080637</v>
      </c>
    </row>
    <row r="239" spans="1:9" ht="15" customHeight="1" x14ac:dyDescent="0.25">
      <c r="A239" s="223" t="s">
        <v>350</v>
      </c>
      <c r="B239" s="201"/>
      <c r="C239" s="201"/>
      <c r="D239" s="201"/>
      <c r="E239" s="247"/>
      <c r="F239" s="247"/>
      <c r="G239" s="247"/>
      <c r="H239" s="247"/>
      <c r="I239" s="201"/>
    </row>
    <row r="240" spans="1:9" ht="15" customHeight="1" x14ac:dyDescent="0.3">
      <c r="A240" s="224" t="s">
        <v>351</v>
      </c>
      <c r="B240" s="201">
        <v>786135.48</v>
      </c>
      <c r="C240" s="201">
        <v>193523.97</v>
      </c>
      <c r="D240" s="201">
        <v>2488516.85</v>
      </c>
      <c r="E240" s="233">
        <v>1705878.3006750001</v>
      </c>
      <c r="F240" s="233">
        <v>782638.54932500003</v>
      </c>
      <c r="G240" s="233">
        <v>2492013.780675</v>
      </c>
      <c r="H240" s="233">
        <v>976162.519325</v>
      </c>
      <c r="I240" s="201">
        <f t="shared" si="3"/>
        <v>3468176.3</v>
      </c>
    </row>
    <row r="241" spans="1:9" ht="12" customHeight="1" x14ac:dyDescent="0.3">
      <c r="A241" s="229" t="s">
        <v>352</v>
      </c>
      <c r="B241" s="201">
        <v>1156428.6000000001</v>
      </c>
      <c r="C241" s="201">
        <v>0</v>
      </c>
      <c r="D241" s="201">
        <v>0</v>
      </c>
      <c r="E241" s="233">
        <v>0</v>
      </c>
      <c r="F241" s="233">
        <v>0</v>
      </c>
      <c r="G241" s="233">
        <v>1156428.6000000001</v>
      </c>
      <c r="H241" s="233">
        <v>0</v>
      </c>
      <c r="I241" s="201">
        <f t="shared" si="3"/>
        <v>1156428.6000000001</v>
      </c>
    </row>
    <row r="242" spans="1:9" ht="15" customHeight="1" x14ac:dyDescent="0.3">
      <c r="A242" s="225" t="s">
        <v>353</v>
      </c>
      <c r="B242" s="205">
        <v>115308.66</v>
      </c>
      <c r="C242" s="205">
        <v>1974.91</v>
      </c>
      <c r="D242" s="205">
        <v>647.41999999999996</v>
      </c>
      <c r="E242" s="233">
        <v>443.806409999999</v>
      </c>
      <c r="F242" s="233">
        <v>203.61358999999999</v>
      </c>
      <c r="G242" s="233">
        <v>115752.46640999999</v>
      </c>
      <c r="H242" s="233">
        <v>2178.5235899999998</v>
      </c>
      <c r="I242" s="205">
        <f t="shared" si="3"/>
        <v>117930.98999999999</v>
      </c>
    </row>
    <row r="243" spans="1:9" ht="15" customHeight="1" x14ac:dyDescent="0.3">
      <c r="A243" s="224" t="s">
        <v>354</v>
      </c>
      <c r="B243" s="201">
        <v>2057872.74</v>
      </c>
      <c r="C243" s="201">
        <v>195498.88</v>
      </c>
      <c r="D243" s="201">
        <v>2489164.27</v>
      </c>
      <c r="E243" s="238">
        <v>1706322.107085</v>
      </c>
      <c r="F243" s="238">
        <v>782842.16291499999</v>
      </c>
      <c r="G243" s="238">
        <v>3764194.847085</v>
      </c>
      <c r="H243" s="238">
        <v>978341.042915</v>
      </c>
      <c r="I243" s="201">
        <f t="shared" si="3"/>
        <v>4742535.8899999997</v>
      </c>
    </row>
    <row r="244" spans="1:9" ht="15" customHeight="1" x14ac:dyDescent="0.25">
      <c r="A244" s="223" t="s">
        <v>355</v>
      </c>
      <c r="B244" s="201"/>
      <c r="C244" s="201"/>
      <c r="D244" s="201"/>
      <c r="E244" s="247"/>
      <c r="F244" s="247"/>
      <c r="G244" s="247"/>
      <c r="H244" s="247"/>
      <c r="I244" s="201"/>
    </row>
    <row r="245" spans="1:9" ht="15" customHeight="1" x14ac:dyDescent="0.3">
      <c r="A245" s="225" t="s">
        <v>356</v>
      </c>
      <c r="B245" s="205">
        <v>1717072.18</v>
      </c>
      <c r="C245" s="205">
        <v>0</v>
      </c>
      <c r="D245" s="205">
        <v>0</v>
      </c>
      <c r="E245" s="233">
        <v>0</v>
      </c>
      <c r="F245" s="233">
        <v>0</v>
      </c>
      <c r="G245" s="233">
        <v>1717072.18</v>
      </c>
      <c r="H245" s="233">
        <v>0</v>
      </c>
      <c r="I245" s="205">
        <f t="shared" si="3"/>
        <v>1717072.18</v>
      </c>
    </row>
    <row r="246" spans="1:9" ht="12" customHeight="1" x14ac:dyDescent="0.3">
      <c r="A246" s="224" t="s">
        <v>357</v>
      </c>
      <c r="B246" s="201">
        <v>1717072.18</v>
      </c>
      <c r="C246" s="201">
        <v>0</v>
      </c>
      <c r="D246" s="201">
        <v>0</v>
      </c>
      <c r="E246" s="238">
        <v>0</v>
      </c>
      <c r="F246" s="238">
        <v>0</v>
      </c>
      <c r="G246" s="238">
        <v>1717072.18</v>
      </c>
      <c r="H246" s="238">
        <v>0</v>
      </c>
      <c r="I246" s="201">
        <f t="shared" si="3"/>
        <v>1717072.18</v>
      </c>
    </row>
    <row r="247" spans="1:9" ht="15" customHeight="1" x14ac:dyDescent="0.25">
      <c r="A247" s="223" t="s">
        <v>358</v>
      </c>
      <c r="B247" s="201"/>
      <c r="C247" s="201"/>
      <c r="D247" s="201"/>
      <c r="E247" s="247"/>
      <c r="F247" s="247"/>
      <c r="G247" s="247"/>
      <c r="H247" s="247"/>
      <c r="I247" s="201"/>
    </row>
    <row r="248" spans="1:9" ht="15" customHeight="1" x14ac:dyDescent="0.3">
      <c r="A248" s="224" t="s">
        <v>359</v>
      </c>
      <c r="B248" s="201">
        <v>5532080</v>
      </c>
      <c r="C248" s="201">
        <v>0</v>
      </c>
      <c r="D248" s="201">
        <v>0</v>
      </c>
      <c r="E248" s="233">
        <v>0</v>
      </c>
      <c r="F248" s="233">
        <v>0</v>
      </c>
      <c r="G248" s="233">
        <v>5532080</v>
      </c>
      <c r="H248" s="233">
        <v>0</v>
      </c>
      <c r="I248" s="201">
        <f t="shared" si="3"/>
        <v>5532080</v>
      </c>
    </row>
    <row r="249" spans="1:9" ht="15" customHeight="1" x14ac:dyDescent="0.3">
      <c r="A249" s="224" t="s">
        <v>360</v>
      </c>
      <c r="B249" s="201">
        <v>-3874113.59</v>
      </c>
      <c r="C249" s="201">
        <v>0</v>
      </c>
      <c r="D249" s="201">
        <v>0</v>
      </c>
      <c r="E249" s="233">
        <v>0</v>
      </c>
      <c r="F249" s="233">
        <v>0</v>
      </c>
      <c r="G249" s="233">
        <v>-3874113.59</v>
      </c>
      <c r="H249" s="233">
        <v>0</v>
      </c>
      <c r="I249" s="201">
        <f t="shared" si="3"/>
        <v>-3874113.59</v>
      </c>
    </row>
    <row r="250" spans="1:9" ht="15" customHeight="1" x14ac:dyDescent="0.3">
      <c r="A250" s="224" t="s">
        <v>361</v>
      </c>
      <c r="B250" s="201">
        <v>-52750.64</v>
      </c>
      <c r="C250" s="201">
        <v>-5154.09</v>
      </c>
      <c r="D250" s="201">
        <v>0</v>
      </c>
      <c r="E250" s="233">
        <v>0</v>
      </c>
      <c r="F250" s="233">
        <v>0</v>
      </c>
      <c r="G250" s="233">
        <v>-52750.64</v>
      </c>
      <c r="H250" s="233">
        <v>-5154.09</v>
      </c>
      <c r="I250" s="201">
        <f t="shared" si="3"/>
        <v>-57904.729999999996</v>
      </c>
    </row>
    <row r="251" spans="1:9" ht="15" customHeight="1" x14ac:dyDescent="0.3">
      <c r="A251" s="224" t="s">
        <v>362</v>
      </c>
      <c r="B251" s="201">
        <v>11054.05</v>
      </c>
      <c r="C251" s="201">
        <v>1373.24</v>
      </c>
      <c r="D251" s="201">
        <v>0</v>
      </c>
      <c r="E251" s="233">
        <v>0</v>
      </c>
      <c r="F251" s="233">
        <v>0</v>
      </c>
      <c r="G251" s="233">
        <v>11054.05</v>
      </c>
      <c r="H251" s="233">
        <v>1373.24</v>
      </c>
      <c r="I251" s="201">
        <f t="shared" si="3"/>
        <v>12427.289999999999</v>
      </c>
    </row>
    <row r="252" spans="1:9" ht="15" customHeight="1" x14ac:dyDescent="0.3">
      <c r="A252" s="224" t="s">
        <v>364</v>
      </c>
      <c r="B252" s="201">
        <v>-3736.09</v>
      </c>
      <c r="C252" s="201">
        <v>0</v>
      </c>
      <c r="D252" s="201">
        <v>0</v>
      </c>
      <c r="E252" s="233">
        <v>0</v>
      </c>
      <c r="F252" s="233">
        <v>0</v>
      </c>
      <c r="G252" s="233">
        <v>-3736.09</v>
      </c>
      <c r="H252" s="233">
        <v>0</v>
      </c>
      <c r="I252" s="201">
        <f t="shared" si="3"/>
        <v>-3736.09</v>
      </c>
    </row>
    <row r="253" spans="1:9" ht="15" customHeight="1" x14ac:dyDescent="0.3">
      <c r="A253" s="225" t="s">
        <v>365</v>
      </c>
      <c r="B253" s="205">
        <v>0</v>
      </c>
      <c r="C253" s="205">
        <v>0</v>
      </c>
      <c r="D253" s="205">
        <v>0</v>
      </c>
      <c r="E253" s="233">
        <v>0</v>
      </c>
      <c r="F253" s="233">
        <v>0</v>
      </c>
      <c r="G253" s="233">
        <v>0</v>
      </c>
      <c r="H253" s="233">
        <v>0</v>
      </c>
      <c r="I253" s="205">
        <f t="shared" si="3"/>
        <v>0</v>
      </c>
    </row>
    <row r="254" spans="1:9" ht="15" customHeight="1" x14ac:dyDescent="0.3">
      <c r="A254" s="224" t="s">
        <v>366</v>
      </c>
      <c r="B254" s="201">
        <v>1612533.73</v>
      </c>
      <c r="C254" s="201">
        <v>-3780.85</v>
      </c>
      <c r="D254" s="201">
        <v>0</v>
      </c>
      <c r="E254" s="238">
        <v>0</v>
      </c>
      <c r="F254" s="238">
        <v>0</v>
      </c>
      <c r="G254" s="238">
        <v>1612533.73</v>
      </c>
      <c r="H254" s="238">
        <v>-3780.85</v>
      </c>
      <c r="I254" s="201">
        <f t="shared" si="3"/>
        <v>1608752.88</v>
      </c>
    </row>
    <row r="255" spans="1:9" ht="15" customHeight="1" x14ac:dyDescent="0.25">
      <c r="A255" s="223" t="s">
        <v>363</v>
      </c>
      <c r="B255" s="201"/>
      <c r="C255" s="201"/>
      <c r="D255" s="201"/>
      <c r="E255" s="247"/>
      <c r="F255" s="247"/>
      <c r="G255" s="247"/>
      <c r="H255" s="247"/>
      <c r="I255" s="201"/>
    </row>
    <row r="256" spans="1:9" ht="15.75" customHeight="1" x14ac:dyDescent="0.3">
      <c r="A256" s="224" t="s">
        <v>367</v>
      </c>
      <c r="B256" s="201">
        <v>-1073500.1399999999</v>
      </c>
      <c r="C256" s="201">
        <v>0</v>
      </c>
      <c r="D256" s="201">
        <v>0</v>
      </c>
      <c r="E256" s="233">
        <v>0</v>
      </c>
      <c r="F256" s="233">
        <v>0</v>
      </c>
      <c r="G256" s="233">
        <v>-1073500.1399999999</v>
      </c>
      <c r="H256" s="233">
        <v>0</v>
      </c>
      <c r="I256" s="201">
        <f t="shared" si="3"/>
        <v>-1073500.1399999999</v>
      </c>
    </row>
    <row r="257" spans="1:9" ht="15" customHeight="1" x14ac:dyDescent="0.3">
      <c r="A257" s="225" t="s">
        <v>368</v>
      </c>
      <c r="B257" s="201">
        <v>-3085937.94</v>
      </c>
      <c r="C257" s="201">
        <v>0</v>
      </c>
      <c r="D257" s="201">
        <v>0</v>
      </c>
      <c r="E257" s="233">
        <v>0</v>
      </c>
      <c r="F257" s="233">
        <v>0</v>
      </c>
      <c r="G257" s="233">
        <v>-3085937.94</v>
      </c>
      <c r="H257" s="233">
        <v>0</v>
      </c>
      <c r="I257" s="201">
        <f t="shared" si="3"/>
        <v>-3085937.94</v>
      </c>
    </row>
    <row r="258" spans="1:9" ht="15" customHeight="1" x14ac:dyDescent="0.3">
      <c r="A258" s="227" t="s">
        <v>369</v>
      </c>
      <c r="B258" s="202">
        <v>-4159438.08</v>
      </c>
      <c r="C258" s="202">
        <v>0</v>
      </c>
      <c r="D258" s="202">
        <v>0</v>
      </c>
      <c r="E258" s="238">
        <v>0</v>
      </c>
      <c r="F258" s="238">
        <v>0</v>
      </c>
      <c r="G258" s="238">
        <v>-4159438.08</v>
      </c>
      <c r="H258" s="238">
        <v>0</v>
      </c>
      <c r="I258" s="202">
        <f t="shared" si="3"/>
        <v>-4159438.08</v>
      </c>
    </row>
    <row r="259" spans="1:9" ht="12" customHeight="1" thickBot="1" x14ac:dyDescent="0.35">
      <c r="A259" s="228" t="s">
        <v>370</v>
      </c>
      <c r="B259" s="231">
        <v>21555082.949999899</v>
      </c>
      <c r="C259" s="231">
        <v>9284938.0899999999</v>
      </c>
      <c r="D259" s="231">
        <v>4149538.83</v>
      </c>
      <c r="E259" s="238">
        <v>2844508.86796499</v>
      </c>
      <c r="F259" s="238">
        <v>1305029.9620349901</v>
      </c>
      <c r="G259" s="238">
        <v>24399591.8179649</v>
      </c>
      <c r="H259" s="238">
        <v>10589968.052035</v>
      </c>
      <c r="I259" s="231">
        <f t="shared" si="3"/>
        <v>34989559.8699999</v>
      </c>
    </row>
    <row r="260" spans="1:9" ht="15" customHeight="1" thickTop="1" x14ac:dyDescent="0.3">
      <c r="A260" s="224" t="s">
        <v>371</v>
      </c>
      <c r="B260" s="201"/>
      <c r="C260" s="201"/>
      <c r="D260" s="201"/>
      <c r="E260" s="242"/>
      <c r="F260" s="242"/>
      <c r="G260" s="242"/>
      <c r="H260" s="242"/>
      <c r="I260" s="201"/>
    </row>
    <row r="261" spans="1:9" ht="15" customHeight="1" x14ac:dyDescent="0.25">
      <c r="A261" s="223" t="s">
        <v>372</v>
      </c>
      <c r="B261" s="201"/>
      <c r="C261" s="201"/>
      <c r="D261" s="201"/>
      <c r="E261" s="247"/>
      <c r="F261" s="247"/>
      <c r="G261" s="247"/>
      <c r="H261" s="247"/>
      <c r="I261" s="201"/>
    </row>
    <row r="262" spans="1:9" ht="15" customHeight="1" x14ac:dyDescent="0.3">
      <c r="A262" s="225" t="s">
        <v>373</v>
      </c>
      <c r="B262" s="201">
        <v>18415562.969999999</v>
      </c>
      <c r="C262" s="201">
        <v>10494184.49</v>
      </c>
      <c r="D262" s="201">
        <v>1545237.24</v>
      </c>
      <c r="E262" s="233">
        <v>1059260.1280199999</v>
      </c>
      <c r="F262" s="233">
        <v>485977.11197999999</v>
      </c>
      <c r="G262" s="233">
        <v>19474823.098019999</v>
      </c>
      <c r="H262" s="233">
        <v>10980161.601980001</v>
      </c>
      <c r="I262" s="201">
        <f t="shared" si="3"/>
        <v>30454984.699999999</v>
      </c>
    </row>
    <row r="263" spans="1:9" ht="15" customHeight="1" x14ac:dyDescent="0.3">
      <c r="A263" s="224" t="s">
        <v>374</v>
      </c>
      <c r="B263" s="202">
        <v>18415562.969999999</v>
      </c>
      <c r="C263" s="202">
        <v>10494184.49</v>
      </c>
      <c r="D263" s="202">
        <v>1545237.24</v>
      </c>
      <c r="E263" s="238">
        <v>1059260.1280199999</v>
      </c>
      <c r="F263" s="238">
        <v>485977.11197999999</v>
      </c>
      <c r="G263" s="238">
        <v>19474823.098019999</v>
      </c>
      <c r="H263" s="238">
        <v>10980161.601980001</v>
      </c>
      <c r="I263" s="202">
        <f t="shared" si="3"/>
        <v>30454984.699999999</v>
      </c>
    </row>
    <row r="264" spans="1:9" ht="15" customHeight="1" x14ac:dyDescent="0.25">
      <c r="A264" s="223" t="s">
        <v>375</v>
      </c>
      <c r="B264" s="201"/>
      <c r="C264" s="201"/>
      <c r="D264" s="201"/>
      <c r="E264" s="247"/>
      <c r="F264" s="247"/>
      <c r="G264" s="247"/>
      <c r="H264" s="247"/>
      <c r="I264" s="201"/>
    </row>
    <row r="265" spans="1:9" ht="15" customHeight="1" x14ac:dyDescent="0.3">
      <c r="A265" s="224" t="s">
        <v>376</v>
      </c>
      <c r="B265" s="201">
        <v>0</v>
      </c>
      <c r="C265" s="201">
        <v>0</v>
      </c>
      <c r="D265" s="201">
        <v>0</v>
      </c>
      <c r="E265" s="233">
        <v>0</v>
      </c>
      <c r="F265" s="233">
        <v>0</v>
      </c>
      <c r="G265" s="233">
        <v>0</v>
      </c>
      <c r="H265" s="233">
        <v>0</v>
      </c>
      <c r="I265" s="201">
        <f t="shared" si="3"/>
        <v>0</v>
      </c>
    </row>
    <row r="266" spans="1:9" ht="15" customHeight="1" x14ac:dyDescent="0.3">
      <c r="A266" s="224" t="s">
        <v>268</v>
      </c>
      <c r="B266" s="201">
        <v>0</v>
      </c>
      <c r="C266" s="201">
        <v>0</v>
      </c>
      <c r="D266" s="201">
        <v>0</v>
      </c>
      <c r="E266" s="233">
        <v>0</v>
      </c>
      <c r="F266" s="233">
        <v>0</v>
      </c>
      <c r="G266" s="233">
        <v>0</v>
      </c>
      <c r="H266" s="233">
        <v>0</v>
      </c>
      <c r="I266" s="201">
        <f t="shared" si="3"/>
        <v>0</v>
      </c>
    </row>
    <row r="267" spans="1:9" ht="15" customHeight="1" x14ac:dyDescent="0.3">
      <c r="A267" s="225" t="s">
        <v>377</v>
      </c>
      <c r="B267" s="201">
        <v>0</v>
      </c>
      <c r="C267" s="201">
        <v>0</v>
      </c>
      <c r="D267" s="201">
        <v>0</v>
      </c>
      <c r="E267" s="233">
        <v>0</v>
      </c>
      <c r="F267" s="233">
        <v>0</v>
      </c>
      <c r="G267" s="233">
        <v>0</v>
      </c>
      <c r="H267" s="233">
        <v>0</v>
      </c>
      <c r="I267" s="201">
        <f t="shared" ref="I267" si="4">+H267+G267</f>
        <v>0</v>
      </c>
    </row>
    <row r="268" spans="1:9" ht="15" customHeight="1" x14ac:dyDescent="0.3">
      <c r="A268" s="224" t="s">
        <v>378</v>
      </c>
      <c r="B268" s="202">
        <v>0</v>
      </c>
      <c r="C268" s="202">
        <v>0</v>
      </c>
      <c r="D268" s="202">
        <v>0</v>
      </c>
      <c r="E268" s="238">
        <v>0</v>
      </c>
      <c r="F268" s="238">
        <v>0</v>
      </c>
      <c r="G268" s="238">
        <v>0</v>
      </c>
      <c r="H268" s="238">
        <v>0</v>
      </c>
      <c r="I268" s="202">
        <f t="shared" si="3"/>
        <v>0</v>
      </c>
    </row>
    <row r="269" spans="1:9" ht="15.75" customHeight="1" x14ac:dyDescent="0.25">
      <c r="A269" s="223" t="s">
        <v>379</v>
      </c>
      <c r="B269" s="201"/>
      <c r="C269" s="201"/>
      <c r="D269" s="201"/>
      <c r="E269" s="247"/>
      <c r="F269" s="247"/>
      <c r="G269" s="247"/>
      <c r="H269" s="247"/>
      <c r="I269" s="201"/>
    </row>
    <row r="270" spans="1:9" ht="15" customHeight="1" x14ac:dyDescent="0.3">
      <c r="A270" s="224" t="s">
        <v>380</v>
      </c>
      <c r="B270" s="201">
        <v>21645874.789999999</v>
      </c>
      <c r="C270" s="201">
        <v>10345397.49</v>
      </c>
      <c r="D270" s="201">
        <v>0</v>
      </c>
      <c r="E270" s="233">
        <v>0</v>
      </c>
      <c r="F270" s="233">
        <v>0</v>
      </c>
      <c r="G270" s="233">
        <v>21645874.789999999</v>
      </c>
      <c r="H270" s="233">
        <v>10345397.49</v>
      </c>
      <c r="I270" s="201">
        <f t="shared" ref="I270:I320" si="5">+H270+G270</f>
        <v>31991272.280000001</v>
      </c>
    </row>
    <row r="271" spans="1:9" ht="17.25" customHeight="1" x14ac:dyDescent="0.3">
      <c r="A271" s="224" t="s">
        <v>381</v>
      </c>
      <c r="B271" s="201">
        <v>-8530412.0899999999</v>
      </c>
      <c r="C271" s="201">
        <v>-3924728.13</v>
      </c>
      <c r="D271" s="201">
        <v>0</v>
      </c>
      <c r="E271" s="233">
        <v>0</v>
      </c>
      <c r="F271" s="233">
        <v>0</v>
      </c>
      <c r="G271" s="233">
        <v>-8530412.0899999999</v>
      </c>
      <c r="H271" s="233">
        <v>-3924728.13</v>
      </c>
      <c r="I271" s="201">
        <f t="shared" si="5"/>
        <v>-12455140.219999999</v>
      </c>
    </row>
    <row r="272" spans="1:9" ht="13.5" customHeight="1" x14ac:dyDescent="0.3">
      <c r="A272" s="225" t="s">
        <v>382</v>
      </c>
      <c r="B272" s="205">
        <v>0</v>
      </c>
      <c r="C272" s="205">
        <v>0</v>
      </c>
      <c r="D272" s="205">
        <v>0</v>
      </c>
      <c r="E272" s="233">
        <v>0</v>
      </c>
      <c r="F272" s="233">
        <v>0</v>
      </c>
      <c r="G272" s="233">
        <v>0</v>
      </c>
      <c r="H272" s="233">
        <v>0</v>
      </c>
      <c r="I272" s="205">
        <f t="shared" si="5"/>
        <v>0</v>
      </c>
    </row>
    <row r="273" spans="1:9" ht="15" customHeight="1" x14ac:dyDescent="0.3">
      <c r="A273" s="224" t="s">
        <v>383</v>
      </c>
      <c r="B273" s="201">
        <v>13115462.699999999</v>
      </c>
      <c r="C273" s="201">
        <v>6420669.3600000003</v>
      </c>
      <c r="D273" s="201">
        <v>0</v>
      </c>
      <c r="E273" s="238">
        <v>0</v>
      </c>
      <c r="F273" s="238">
        <v>0</v>
      </c>
      <c r="G273" s="238">
        <v>13115462.699999999</v>
      </c>
      <c r="H273" s="238">
        <v>6420669.3600000003</v>
      </c>
      <c r="I273" s="201">
        <f t="shared" si="5"/>
        <v>19536132.059999999</v>
      </c>
    </row>
    <row r="274" spans="1:9" ht="15" customHeight="1" x14ac:dyDescent="0.3">
      <c r="A274" s="225"/>
      <c r="B274" s="232"/>
      <c r="C274" s="232"/>
      <c r="D274" s="232"/>
      <c r="E274" s="240"/>
      <c r="F274" s="240"/>
      <c r="G274" s="240"/>
      <c r="H274" s="240"/>
      <c r="I274" s="232"/>
    </row>
    <row r="275" spans="1:9" ht="15" customHeight="1" thickBot="1" x14ac:dyDescent="0.35">
      <c r="A275" s="226" t="s">
        <v>443</v>
      </c>
      <c r="B275" s="217">
        <v>41613044.289999902</v>
      </c>
      <c r="C275" s="217">
        <v>17413377.149999902</v>
      </c>
      <c r="D275" s="217">
        <v>-16886630.460000001</v>
      </c>
      <c r="E275" s="241">
        <v>-11224294.752250999</v>
      </c>
      <c r="F275" s="241">
        <v>-5662335.7077489998</v>
      </c>
      <c r="G275" s="241">
        <v>30388749.537748899</v>
      </c>
      <c r="H275" s="241">
        <v>11751041.4422509</v>
      </c>
      <c r="I275" s="217">
        <f>+G275+H275</f>
        <v>42139790.979999796</v>
      </c>
    </row>
    <row r="276" spans="1:9" ht="15" customHeight="1" thickTop="1" x14ac:dyDescent="0.25">
      <c r="A276" s="224"/>
      <c r="B276" s="201"/>
      <c r="C276" s="201"/>
      <c r="D276" s="201"/>
      <c r="E276" s="247"/>
      <c r="F276" s="247"/>
      <c r="G276" s="247"/>
      <c r="H276" s="247"/>
      <c r="I276" s="201"/>
    </row>
    <row r="277" spans="1:9" ht="15" customHeight="1" x14ac:dyDescent="0.25">
      <c r="A277" s="222" t="s">
        <v>456</v>
      </c>
      <c r="B277" s="201"/>
      <c r="C277" s="201"/>
      <c r="D277" s="201"/>
      <c r="E277" s="247"/>
      <c r="F277" s="247"/>
      <c r="G277" s="247"/>
      <c r="H277" s="247"/>
      <c r="I277" s="201"/>
    </row>
    <row r="278" spans="1:9" ht="15" customHeight="1" x14ac:dyDescent="0.25">
      <c r="A278" s="223" t="s">
        <v>384</v>
      </c>
      <c r="B278" s="201"/>
      <c r="C278" s="201"/>
      <c r="D278" s="201"/>
      <c r="E278" s="247"/>
      <c r="F278" s="247"/>
      <c r="G278" s="247"/>
      <c r="H278" s="247"/>
      <c r="I278" s="201"/>
    </row>
    <row r="279" spans="1:9" ht="15" customHeight="1" x14ac:dyDescent="0.3">
      <c r="A279" s="224" t="s">
        <v>385</v>
      </c>
      <c r="B279" s="201">
        <v>30218.35</v>
      </c>
      <c r="C279" s="201">
        <v>0</v>
      </c>
      <c r="D279" s="201">
        <v>0</v>
      </c>
      <c r="E279" s="233">
        <v>0</v>
      </c>
      <c r="F279" s="233">
        <v>0</v>
      </c>
      <c r="G279" s="233">
        <v>30218.35</v>
      </c>
      <c r="H279" s="233">
        <v>0</v>
      </c>
      <c r="I279" s="201">
        <f>+H279+G279</f>
        <v>30218.35</v>
      </c>
    </row>
    <row r="280" spans="1:9" ht="15" customHeight="1" x14ac:dyDescent="0.3">
      <c r="A280" s="224" t="s">
        <v>386</v>
      </c>
      <c r="B280" s="201">
        <v>0</v>
      </c>
      <c r="C280" s="201">
        <v>0</v>
      </c>
      <c r="D280" s="201">
        <v>0</v>
      </c>
      <c r="E280" s="233">
        <v>0</v>
      </c>
      <c r="F280" s="233">
        <v>0</v>
      </c>
      <c r="G280" s="233">
        <v>0</v>
      </c>
      <c r="H280" s="233">
        <v>0</v>
      </c>
      <c r="I280" s="201">
        <f t="shared" ref="I280:I302" si="6">+H280+G280</f>
        <v>0</v>
      </c>
    </row>
    <row r="281" spans="1:9" ht="15" customHeight="1" x14ac:dyDescent="0.3">
      <c r="A281" s="224" t="s">
        <v>387</v>
      </c>
      <c r="B281" s="201">
        <v>0</v>
      </c>
      <c r="C281" s="201">
        <v>0</v>
      </c>
      <c r="D281" s="201">
        <v>-8084190.8499999996</v>
      </c>
      <c r="E281" s="233">
        <v>-5541712.8276749998</v>
      </c>
      <c r="F281" s="233">
        <v>-2542478.0223249998</v>
      </c>
      <c r="G281" s="233">
        <v>-5541712.8276749998</v>
      </c>
      <c r="H281" s="233">
        <v>-2542478.0223249998</v>
      </c>
      <c r="I281" s="201">
        <f t="shared" si="6"/>
        <v>-8084190.8499999996</v>
      </c>
    </row>
    <row r="282" spans="1:9" ht="15" customHeight="1" x14ac:dyDescent="0.3">
      <c r="A282" s="224" t="s">
        <v>388</v>
      </c>
      <c r="B282" s="201">
        <v>0</v>
      </c>
      <c r="C282" s="201">
        <v>0</v>
      </c>
      <c r="D282" s="201">
        <v>0</v>
      </c>
      <c r="E282" s="233">
        <v>0</v>
      </c>
      <c r="F282" s="233">
        <v>0</v>
      </c>
      <c r="G282" s="233">
        <v>0</v>
      </c>
      <c r="H282" s="233">
        <v>0</v>
      </c>
      <c r="I282" s="201">
        <f t="shared" si="6"/>
        <v>0</v>
      </c>
    </row>
    <row r="283" spans="1:9" ht="15" customHeight="1" x14ac:dyDescent="0.3">
      <c r="A283" s="224" t="s">
        <v>389</v>
      </c>
      <c r="B283" s="201">
        <v>0</v>
      </c>
      <c r="C283" s="201">
        <v>0</v>
      </c>
      <c r="D283" s="201">
        <v>-80452.58</v>
      </c>
      <c r="E283" s="233">
        <v>-55150.243589999998</v>
      </c>
      <c r="F283" s="233">
        <v>-25302.33641</v>
      </c>
      <c r="G283" s="233">
        <v>-55150.243589999998</v>
      </c>
      <c r="H283" s="233">
        <v>-25302.33641</v>
      </c>
      <c r="I283" s="201">
        <f t="shared" si="6"/>
        <v>-80452.58</v>
      </c>
    </row>
    <row r="284" spans="1:9" ht="11.25" customHeight="1" x14ac:dyDescent="0.3">
      <c r="A284" s="224" t="s">
        <v>390</v>
      </c>
      <c r="B284" s="201">
        <v>0</v>
      </c>
      <c r="C284" s="201">
        <v>0</v>
      </c>
      <c r="D284" s="201">
        <v>78602.759999999995</v>
      </c>
      <c r="E284" s="233">
        <v>53882.191980000003</v>
      </c>
      <c r="F284" s="233">
        <v>24720.568019999999</v>
      </c>
      <c r="G284" s="233">
        <v>53882.191980000003</v>
      </c>
      <c r="H284" s="233">
        <v>24720.568019999999</v>
      </c>
      <c r="I284" s="201">
        <f t="shared" si="6"/>
        <v>78602.760000000009</v>
      </c>
    </row>
    <row r="285" spans="1:9" ht="15" customHeight="1" x14ac:dyDescent="0.3">
      <c r="A285" s="224" t="s">
        <v>391</v>
      </c>
      <c r="B285" s="201">
        <v>0</v>
      </c>
      <c r="C285" s="201">
        <v>0</v>
      </c>
      <c r="D285" s="201">
        <v>-1111057.3399999901</v>
      </c>
      <c r="E285" s="233">
        <v>-761629.80656999897</v>
      </c>
      <c r="F285" s="233">
        <v>-349427.53342999902</v>
      </c>
      <c r="G285" s="233">
        <v>-761629.80656999897</v>
      </c>
      <c r="H285" s="233">
        <v>-349427.53342999902</v>
      </c>
      <c r="I285" s="201">
        <f t="shared" si="6"/>
        <v>-1111057.339999998</v>
      </c>
    </row>
    <row r="286" spans="1:9" ht="15" customHeight="1" x14ac:dyDescent="0.3">
      <c r="A286" s="224" t="s">
        <v>392</v>
      </c>
      <c r="B286" s="201">
        <v>0</v>
      </c>
      <c r="C286" s="201">
        <v>0</v>
      </c>
      <c r="D286" s="201">
        <v>0</v>
      </c>
      <c r="E286" s="233">
        <v>0</v>
      </c>
      <c r="F286" s="233">
        <v>0</v>
      </c>
      <c r="G286" s="233">
        <v>0</v>
      </c>
      <c r="H286" s="233">
        <v>0</v>
      </c>
      <c r="I286" s="201">
        <f t="shared" si="6"/>
        <v>0</v>
      </c>
    </row>
    <row r="287" spans="1:9" ht="15" customHeight="1" x14ac:dyDescent="0.3">
      <c r="A287" s="224" t="s">
        <v>393</v>
      </c>
      <c r="B287" s="201">
        <v>0</v>
      </c>
      <c r="C287" s="201">
        <v>0</v>
      </c>
      <c r="D287" s="201">
        <v>2535709.06</v>
      </c>
      <c r="E287" s="233">
        <v>1738228.56063</v>
      </c>
      <c r="F287" s="233">
        <v>797480.49936999998</v>
      </c>
      <c r="G287" s="233">
        <v>1738228.56063</v>
      </c>
      <c r="H287" s="233">
        <v>797480.49936999998</v>
      </c>
      <c r="I287" s="201">
        <f t="shared" si="6"/>
        <v>2535709.06</v>
      </c>
    </row>
    <row r="288" spans="1:9" ht="15" customHeight="1" x14ac:dyDescent="0.3">
      <c r="A288" s="224" t="s">
        <v>394</v>
      </c>
      <c r="B288" s="201">
        <v>0</v>
      </c>
      <c r="C288" s="201">
        <v>0</v>
      </c>
      <c r="D288" s="201">
        <v>0</v>
      </c>
      <c r="E288" s="233">
        <v>0</v>
      </c>
      <c r="F288" s="233">
        <v>0</v>
      </c>
      <c r="G288" s="233">
        <v>0</v>
      </c>
      <c r="H288" s="233">
        <v>0</v>
      </c>
      <c r="I288" s="201">
        <f t="shared" si="6"/>
        <v>0</v>
      </c>
    </row>
    <row r="289" spans="1:9" ht="15" customHeight="1" x14ac:dyDescent="0.3">
      <c r="A289" s="224" t="s">
        <v>395</v>
      </c>
      <c r="B289" s="201">
        <v>0</v>
      </c>
      <c r="C289" s="201">
        <v>0</v>
      </c>
      <c r="D289" s="201">
        <v>10117</v>
      </c>
      <c r="E289" s="233">
        <v>6935.2034999999996</v>
      </c>
      <c r="F289" s="233">
        <v>3181.7964999999999</v>
      </c>
      <c r="G289" s="233">
        <v>6935.2034999999996</v>
      </c>
      <c r="H289" s="233">
        <v>3181.7964999999999</v>
      </c>
      <c r="I289" s="201">
        <f t="shared" si="6"/>
        <v>10117</v>
      </c>
    </row>
    <row r="290" spans="1:9" ht="15" customHeight="1" x14ac:dyDescent="0.3">
      <c r="A290" s="224" t="s">
        <v>396</v>
      </c>
      <c r="B290" s="201">
        <v>0</v>
      </c>
      <c r="C290" s="201">
        <v>0</v>
      </c>
      <c r="D290" s="201">
        <v>-697565.09</v>
      </c>
      <c r="E290" s="233">
        <v>-478180.86919499998</v>
      </c>
      <c r="F290" s="233">
        <v>-219384.22080499999</v>
      </c>
      <c r="G290" s="233">
        <v>-478180.86919499998</v>
      </c>
      <c r="H290" s="233">
        <v>-219384.22080499999</v>
      </c>
      <c r="I290" s="201">
        <f t="shared" si="6"/>
        <v>-697565.09</v>
      </c>
    </row>
    <row r="291" spans="1:9" ht="15" customHeight="1" x14ac:dyDescent="0.3">
      <c r="A291" s="224" t="s">
        <v>397</v>
      </c>
      <c r="B291" s="201">
        <v>-409021.48</v>
      </c>
      <c r="C291" s="201">
        <v>-140949.12</v>
      </c>
      <c r="D291" s="201">
        <v>-59997.58</v>
      </c>
      <c r="E291" s="233">
        <v>-41128.341090000002</v>
      </c>
      <c r="F291" s="233">
        <v>-18869.23891</v>
      </c>
      <c r="G291" s="233">
        <v>-450149.82108999998</v>
      </c>
      <c r="H291" s="233">
        <v>-159818.35891000001</v>
      </c>
      <c r="I291" s="201">
        <f t="shared" si="6"/>
        <v>-609968.17999999993</v>
      </c>
    </row>
    <row r="292" spans="1:9" ht="15" customHeight="1" x14ac:dyDescent="0.3">
      <c r="A292" s="224" t="s">
        <v>398</v>
      </c>
      <c r="B292" s="201">
        <v>0</v>
      </c>
      <c r="C292" s="201">
        <v>-450</v>
      </c>
      <c r="D292" s="201">
        <v>-26.28</v>
      </c>
      <c r="E292" s="233">
        <v>-18.014939999999999</v>
      </c>
      <c r="F292" s="233">
        <v>-8.2650600000000001</v>
      </c>
      <c r="G292" s="233">
        <v>-18.014939999999999</v>
      </c>
      <c r="H292" s="233">
        <v>-458.26506000000001</v>
      </c>
      <c r="I292" s="201">
        <f t="shared" si="6"/>
        <v>-476.28000000000003</v>
      </c>
    </row>
    <row r="293" spans="1:9" ht="15" customHeight="1" x14ac:dyDescent="0.3">
      <c r="A293" s="224" t="s">
        <v>399</v>
      </c>
      <c r="B293" s="201">
        <v>0</v>
      </c>
      <c r="C293" s="201">
        <v>0</v>
      </c>
      <c r="D293" s="201">
        <v>0</v>
      </c>
      <c r="E293" s="233">
        <v>0</v>
      </c>
      <c r="F293" s="233">
        <v>0</v>
      </c>
      <c r="G293" s="233">
        <v>0</v>
      </c>
      <c r="H293" s="233">
        <v>0</v>
      </c>
      <c r="I293" s="201">
        <f t="shared" si="6"/>
        <v>0</v>
      </c>
    </row>
    <row r="294" spans="1:9" ht="15" customHeight="1" x14ac:dyDescent="0.3">
      <c r="A294" s="224" t="s">
        <v>400</v>
      </c>
      <c r="B294" s="201">
        <v>0</v>
      </c>
      <c r="C294" s="201">
        <v>0</v>
      </c>
      <c r="D294" s="201">
        <v>0</v>
      </c>
      <c r="E294" s="233">
        <v>0</v>
      </c>
      <c r="F294" s="233">
        <v>0</v>
      </c>
      <c r="G294" s="233">
        <v>0</v>
      </c>
      <c r="H294" s="233">
        <v>0</v>
      </c>
      <c r="I294" s="201">
        <f t="shared" si="6"/>
        <v>0</v>
      </c>
    </row>
    <row r="295" spans="1:9" ht="15" customHeight="1" x14ac:dyDescent="0.3">
      <c r="A295" s="224" t="s">
        <v>401</v>
      </c>
      <c r="B295" s="201">
        <v>-10911.05</v>
      </c>
      <c r="C295" s="201">
        <v>0</v>
      </c>
      <c r="D295" s="201">
        <v>0</v>
      </c>
      <c r="E295" s="233">
        <v>0</v>
      </c>
      <c r="F295" s="233">
        <v>0</v>
      </c>
      <c r="G295" s="233">
        <v>-10911.05</v>
      </c>
      <c r="H295" s="233">
        <v>0</v>
      </c>
      <c r="I295" s="201">
        <f t="shared" si="6"/>
        <v>-10911.05</v>
      </c>
    </row>
    <row r="296" spans="1:9" ht="15" customHeight="1" x14ac:dyDescent="0.3">
      <c r="A296" s="224" t="s">
        <v>402</v>
      </c>
      <c r="B296" s="201">
        <v>0</v>
      </c>
      <c r="C296" s="201">
        <v>0</v>
      </c>
      <c r="D296" s="201">
        <v>0</v>
      </c>
      <c r="E296" s="233">
        <v>0</v>
      </c>
      <c r="F296" s="233">
        <v>0</v>
      </c>
      <c r="G296" s="233">
        <v>0</v>
      </c>
      <c r="H296" s="233">
        <v>0</v>
      </c>
      <c r="I296" s="201">
        <f t="shared" si="6"/>
        <v>0</v>
      </c>
    </row>
    <row r="297" spans="1:9" ht="15" customHeight="1" x14ac:dyDescent="0.3">
      <c r="A297" s="224" t="s">
        <v>403</v>
      </c>
      <c r="B297" s="201">
        <v>66.260000000000005</v>
      </c>
      <c r="C297" s="201">
        <v>0</v>
      </c>
      <c r="D297" s="201">
        <v>0</v>
      </c>
      <c r="E297" s="233">
        <v>0</v>
      </c>
      <c r="F297" s="233">
        <v>0</v>
      </c>
      <c r="G297" s="233">
        <v>66.260000000000005</v>
      </c>
      <c r="H297" s="233">
        <v>0</v>
      </c>
      <c r="I297" s="201">
        <f t="shared" si="6"/>
        <v>66.260000000000005</v>
      </c>
    </row>
    <row r="298" spans="1:9" ht="15" customHeight="1" x14ac:dyDescent="0.3">
      <c r="A298" s="224" t="s">
        <v>404</v>
      </c>
      <c r="B298" s="201">
        <v>0</v>
      </c>
      <c r="C298" s="201">
        <v>0</v>
      </c>
      <c r="D298" s="201">
        <v>1799.25</v>
      </c>
      <c r="E298" s="233">
        <v>1233.3858749999999</v>
      </c>
      <c r="F298" s="233">
        <v>565.86412499999994</v>
      </c>
      <c r="G298" s="233">
        <v>1233.3858749999999</v>
      </c>
      <c r="H298" s="233">
        <v>565.86412499999994</v>
      </c>
      <c r="I298" s="201">
        <f t="shared" si="6"/>
        <v>1799.25</v>
      </c>
    </row>
    <row r="299" spans="1:9" ht="15" customHeight="1" x14ac:dyDescent="0.3">
      <c r="A299" s="224" t="s">
        <v>405</v>
      </c>
      <c r="B299" s="201">
        <v>0</v>
      </c>
      <c r="C299" s="201">
        <v>0</v>
      </c>
      <c r="D299" s="201">
        <v>-984235.72</v>
      </c>
      <c r="E299" s="233">
        <v>-674693.58606</v>
      </c>
      <c r="F299" s="233">
        <v>-309542.13393999898</v>
      </c>
      <c r="G299" s="233">
        <v>-674693.58606</v>
      </c>
      <c r="H299" s="233">
        <v>-309542.13393999898</v>
      </c>
      <c r="I299" s="201">
        <f t="shared" si="6"/>
        <v>-984235.71999999904</v>
      </c>
    </row>
    <row r="300" spans="1:9" ht="15" customHeight="1" x14ac:dyDescent="0.3">
      <c r="A300" s="224" t="s">
        <v>406</v>
      </c>
      <c r="B300" s="201">
        <v>0</v>
      </c>
      <c r="C300" s="201">
        <v>0</v>
      </c>
      <c r="D300" s="201">
        <v>-36000</v>
      </c>
      <c r="E300" s="233">
        <v>-24678</v>
      </c>
      <c r="F300" s="233">
        <v>-11322</v>
      </c>
      <c r="G300" s="233">
        <v>-24678</v>
      </c>
      <c r="H300" s="233">
        <v>-11322</v>
      </c>
      <c r="I300" s="201">
        <f t="shared" si="6"/>
        <v>-36000</v>
      </c>
    </row>
    <row r="301" spans="1:9" ht="15" customHeight="1" x14ac:dyDescent="0.3">
      <c r="A301" s="224" t="s">
        <v>407</v>
      </c>
      <c r="B301" s="201">
        <v>0</v>
      </c>
      <c r="C301" s="201">
        <v>0</v>
      </c>
      <c r="D301" s="201">
        <v>491719.06</v>
      </c>
      <c r="E301" s="233">
        <v>337073.41563</v>
      </c>
      <c r="F301" s="233">
        <v>154645.64436999999</v>
      </c>
      <c r="G301" s="233">
        <v>337073.41563</v>
      </c>
      <c r="H301" s="233">
        <v>154645.64436999999</v>
      </c>
      <c r="I301" s="201">
        <f t="shared" si="6"/>
        <v>491719.06</v>
      </c>
    </row>
    <row r="302" spans="1:9" ht="15" customHeight="1" x14ac:dyDescent="0.3">
      <c r="A302" s="225" t="s">
        <v>108</v>
      </c>
      <c r="B302" s="205">
        <v>0</v>
      </c>
      <c r="C302" s="205">
        <v>0</v>
      </c>
      <c r="D302" s="205">
        <v>599624.05000000005</v>
      </c>
      <c r="E302" s="233">
        <v>411042.28627500002</v>
      </c>
      <c r="F302" s="233">
        <v>188581.763725</v>
      </c>
      <c r="G302" s="233">
        <v>411042.28627500002</v>
      </c>
      <c r="H302" s="233">
        <v>188581.763725</v>
      </c>
      <c r="I302" s="205">
        <f t="shared" si="6"/>
        <v>599624.05000000005</v>
      </c>
    </row>
    <row r="303" spans="1:9" ht="15" customHeight="1" x14ac:dyDescent="0.3">
      <c r="A303" s="224" t="s">
        <v>109</v>
      </c>
      <c r="B303" s="201">
        <v>-389647.92</v>
      </c>
      <c r="C303" s="201">
        <v>-141399.12</v>
      </c>
      <c r="D303" s="201">
        <v>-7335954.2599999998</v>
      </c>
      <c r="E303" s="238">
        <v>-5028796.6452299999</v>
      </c>
      <c r="F303" s="238">
        <v>-2307157.6147699901</v>
      </c>
      <c r="G303" s="238">
        <v>-5418444.5652299998</v>
      </c>
      <c r="H303" s="238">
        <v>-2448556.7347699902</v>
      </c>
      <c r="I303" s="201">
        <f t="shared" si="5"/>
        <v>-7867001.2999999896</v>
      </c>
    </row>
    <row r="304" spans="1:9" ht="15" customHeight="1" x14ac:dyDescent="0.25">
      <c r="A304" s="223" t="s">
        <v>110</v>
      </c>
      <c r="B304" s="201"/>
      <c r="C304" s="201"/>
      <c r="D304" s="201"/>
      <c r="E304" s="247"/>
      <c r="F304" s="247"/>
      <c r="G304" s="247"/>
      <c r="H304" s="247"/>
      <c r="I304" s="201"/>
    </row>
    <row r="305" spans="1:9" ht="15" customHeight="1" x14ac:dyDescent="0.3">
      <c r="A305" s="224" t="s">
        <v>111</v>
      </c>
      <c r="B305" s="201">
        <v>0</v>
      </c>
      <c r="C305" s="201">
        <v>0</v>
      </c>
      <c r="D305" s="201">
        <v>18784544.5</v>
      </c>
      <c r="E305" s="233">
        <v>12876805.25475</v>
      </c>
      <c r="F305" s="233">
        <v>5907739.2452499997</v>
      </c>
      <c r="G305" s="233">
        <v>12876805.25475</v>
      </c>
      <c r="H305" s="233">
        <v>5907739.2452499997</v>
      </c>
      <c r="I305" s="201">
        <f t="shared" si="5"/>
        <v>18784544.5</v>
      </c>
    </row>
    <row r="306" spans="1:9" ht="15" customHeight="1" x14ac:dyDescent="0.3">
      <c r="A306" s="224" t="s">
        <v>112</v>
      </c>
      <c r="B306" s="201">
        <v>0</v>
      </c>
      <c r="C306" s="201">
        <v>0</v>
      </c>
      <c r="D306" s="201">
        <v>0</v>
      </c>
      <c r="E306" s="233">
        <v>0</v>
      </c>
      <c r="F306" s="233">
        <v>0</v>
      </c>
      <c r="G306" s="233">
        <v>0</v>
      </c>
      <c r="H306" s="233">
        <v>0</v>
      </c>
      <c r="I306" s="201">
        <f t="shared" si="5"/>
        <v>0</v>
      </c>
    </row>
    <row r="307" spans="1:9" ht="15" customHeight="1" x14ac:dyDescent="0.3">
      <c r="A307" s="224" t="s">
        <v>113</v>
      </c>
      <c r="B307" s="201">
        <v>0</v>
      </c>
      <c r="C307" s="201">
        <v>0</v>
      </c>
      <c r="D307" s="201">
        <v>261823.019999999</v>
      </c>
      <c r="E307" s="233">
        <v>179479.680209999</v>
      </c>
      <c r="F307" s="233">
        <v>82343.339789999896</v>
      </c>
      <c r="G307" s="233">
        <v>179479.680209999</v>
      </c>
      <c r="H307" s="233">
        <v>82343.339789999896</v>
      </c>
      <c r="I307" s="201">
        <f t="shared" si="5"/>
        <v>261823.01999999891</v>
      </c>
    </row>
    <row r="308" spans="1:9" ht="15" customHeight="1" x14ac:dyDescent="0.3">
      <c r="A308" s="224" t="s">
        <v>114</v>
      </c>
      <c r="B308" s="201">
        <v>774.98</v>
      </c>
      <c r="C308" s="201">
        <v>474.99</v>
      </c>
      <c r="D308" s="201">
        <v>198016.37</v>
      </c>
      <c r="E308" s="233">
        <v>135740.22163499999</v>
      </c>
      <c r="F308" s="233">
        <v>62276.148365000001</v>
      </c>
      <c r="G308" s="233">
        <v>136515.201635</v>
      </c>
      <c r="H308" s="233">
        <v>62751.138364999999</v>
      </c>
      <c r="I308" s="201">
        <f t="shared" si="5"/>
        <v>199266.34</v>
      </c>
    </row>
    <row r="309" spans="1:9" ht="15" customHeight="1" x14ac:dyDescent="0.3">
      <c r="A309" s="224" t="s">
        <v>115</v>
      </c>
      <c r="B309" s="201">
        <v>0</v>
      </c>
      <c r="C309" s="201">
        <v>0</v>
      </c>
      <c r="D309" s="201">
        <v>0</v>
      </c>
      <c r="E309" s="233">
        <v>0</v>
      </c>
      <c r="F309" s="233">
        <v>0</v>
      </c>
      <c r="G309" s="233">
        <v>0</v>
      </c>
      <c r="H309" s="233">
        <v>0</v>
      </c>
      <c r="I309" s="201">
        <f t="shared" si="5"/>
        <v>0</v>
      </c>
    </row>
    <row r="310" spans="1:9" ht="11.25" customHeight="1" x14ac:dyDescent="0.3">
      <c r="A310" s="224" t="s">
        <v>116</v>
      </c>
      <c r="B310" s="201">
        <v>0</v>
      </c>
      <c r="C310" s="201">
        <v>0</v>
      </c>
      <c r="D310" s="201">
        <v>0</v>
      </c>
      <c r="E310" s="233">
        <v>0</v>
      </c>
      <c r="F310" s="233">
        <v>0</v>
      </c>
      <c r="G310" s="233">
        <v>0</v>
      </c>
      <c r="H310" s="233">
        <v>0</v>
      </c>
      <c r="I310" s="201">
        <f t="shared" si="5"/>
        <v>0</v>
      </c>
    </row>
    <row r="311" spans="1:9" ht="11.25" customHeight="1" x14ac:dyDescent="0.3">
      <c r="A311" s="224" t="s">
        <v>117</v>
      </c>
      <c r="B311" s="201">
        <v>0</v>
      </c>
      <c r="C311" s="201">
        <v>0</v>
      </c>
      <c r="D311" s="201">
        <v>10479.36</v>
      </c>
      <c r="E311" s="233">
        <v>7183.6012799999999</v>
      </c>
      <c r="F311" s="233">
        <v>3295.7587199999998</v>
      </c>
      <c r="G311" s="233">
        <v>7183.6012799999999</v>
      </c>
      <c r="H311" s="233">
        <v>3295.7587199999998</v>
      </c>
      <c r="I311" s="201">
        <f t="shared" si="5"/>
        <v>10479.36</v>
      </c>
    </row>
    <row r="312" spans="1:9" ht="12.75" customHeight="1" x14ac:dyDescent="0.3">
      <c r="A312" s="224" t="s">
        <v>118</v>
      </c>
      <c r="B312" s="201">
        <v>1715671.66</v>
      </c>
      <c r="C312" s="201">
        <v>24585.39</v>
      </c>
      <c r="D312" s="201">
        <v>287190.90000000002</v>
      </c>
      <c r="E312" s="233">
        <v>196869.36194999999</v>
      </c>
      <c r="F312" s="233">
        <v>90321.538050000003</v>
      </c>
      <c r="G312" s="233">
        <v>1912541.02195</v>
      </c>
      <c r="H312" s="233">
        <v>114906.92805</v>
      </c>
      <c r="I312" s="201">
        <f t="shared" si="5"/>
        <v>2027447.95</v>
      </c>
    </row>
    <row r="313" spans="1:9" ht="13.5" customHeight="1" x14ac:dyDescent="0.3">
      <c r="A313" s="225" t="s">
        <v>119</v>
      </c>
      <c r="B313" s="205">
        <v>-365572.16</v>
      </c>
      <c r="C313" s="205">
        <v>-92045.8</v>
      </c>
      <c r="D313" s="205">
        <v>-48530.97</v>
      </c>
      <c r="E313" s="233">
        <v>-33267.979935000003</v>
      </c>
      <c r="F313" s="233">
        <v>-15262.990065</v>
      </c>
      <c r="G313" s="233">
        <v>-398840.13993499998</v>
      </c>
      <c r="H313" s="233">
        <v>-107308.79006499999</v>
      </c>
      <c r="I313" s="205">
        <f t="shared" si="5"/>
        <v>-506148.93</v>
      </c>
    </row>
    <row r="314" spans="1:9" ht="14.25" customHeight="1" x14ac:dyDescent="0.3">
      <c r="A314" s="224" t="s">
        <v>120</v>
      </c>
      <c r="B314" s="201">
        <v>1350874.48</v>
      </c>
      <c r="C314" s="201">
        <v>-66985.42</v>
      </c>
      <c r="D314" s="201">
        <v>19493523.18</v>
      </c>
      <c r="E314" s="238">
        <v>13362810.13989</v>
      </c>
      <c r="F314" s="238">
        <v>6130713.0401099902</v>
      </c>
      <c r="G314" s="238">
        <v>14713684.619890001</v>
      </c>
      <c r="H314" s="238">
        <v>6063727.6201099996</v>
      </c>
      <c r="I314" s="201">
        <f t="shared" si="5"/>
        <v>20777412.240000002</v>
      </c>
    </row>
    <row r="315" spans="1:9" ht="15" customHeight="1" x14ac:dyDescent="0.25">
      <c r="A315" s="223" t="s">
        <v>121</v>
      </c>
      <c r="B315" s="201"/>
      <c r="C315" s="201"/>
      <c r="D315" s="201"/>
      <c r="E315" s="247"/>
      <c r="F315" s="247"/>
      <c r="G315" s="247"/>
      <c r="H315" s="247"/>
      <c r="I315" s="201"/>
    </row>
    <row r="316" spans="1:9" ht="13.5" customHeight="1" x14ac:dyDescent="0.3">
      <c r="A316" s="224" t="s">
        <v>122</v>
      </c>
      <c r="B316" s="235">
        <v>0</v>
      </c>
      <c r="C316" s="235">
        <v>0</v>
      </c>
      <c r="D316" s="235">
        <v>0</v>
      </c>
      <c r="E316" s="233">
        <v>0</v>
      </c>
      <c r="F316" s="233">
        <v>0</v>
      </c>
      <c r="G316" s="233">
        <v>0</v>
      </c>
      <c r="H316" s="233">
        <v>0</v>
      </c>
      <c r="I316" s="235">
        <f t="shared" si="5"/>
        <v>0</v>
      </c>
    </row>
    <row r="317" spans="1:9" ht="12.75" customHeight="1" x14ac:dyDescent="0.3">
      <c r="A317" s="225" t="s">
        <v>123</v>
      </c>
      <c r="B317" s="235">
        <v>0</v>
      </c>
      <c r="C317" s="235">
        <v>0</v>
      </c>
      <c r="D317" s="235">
        <v>0</v>
      </c>
      <c r="E317" s="233">
        <v>0</v>
      </c>
      <c r="F317" s="233">
        <v>0</v>
      </c>
      <c r="G317" s="233">
        <v>0</v>
      </c>
      <c r="H317" s="233">
        <v>0</v>
      </c>
      <c r="I317" s="235">
        <f t="shared" si="5"/>
        <v>0</v>
      </c>
    </row>
    <row r="318" spans="1:9" ht="15" customHeight="1" x14ac:dyDescent="0.3">
      <c r="A318" s="224" t="s">
        <v>124</v>
      </c>
      <c r="B318" s="236">
        <v>0</v>
      </c>
      <c r="C318" s="236">
        <v>0</v>
      </c>
      <c r="D318" s="236">
        <v>0</v>
      </c>
      <c r="E318" s="238">
        <v>0</v>
      </c>
      <c r="F318" s="238">
        <v>0</v>
      </c>
      <c r="G318" s="238">
        <v>0</v>
      </c>
      <c r="H318" s="238">
        <v>0</v>
      </c>
      <c r="I318" s="236">
        <f t="shared" si="5"/>
        <v>0</v>
      </c>
    </row>
    <row r="319" spans="1:9" ht="15" customHeight="1" x14ac:dyDescent="0.3">
      <c r="A319" s="224"/>
      <c r="B319" s="237"/>
      <c r="C319" s="237"/>
      <c r="D319" s="237"/>
      <c r="E319" s="240"/>
      <c r="F319" s="240"/>
      <c r="G319" s="240"/>
      <c r="H319" s="240"/>
      <c r="I319" s="237">
        <f t="shared" si="5"/>
        <v>0</v>
      </c>
    </row>
    <row r="320" spans="1:9" ht="15" customHeight="1" thickBot="1" x14ac:dyDescent="0.35">
      <c r="A320" s="226" t="s">
        <v>453</v>
      </c>
      <c r="B320" s="243">
        <v>961226.56</v>
      </c>
      <c r="C320" s="243">
        <v>-208384.53999999899</v>
      </c>
      <c r="D320" s="243">
        <v>12157568.92</v>
      </c>
      <c r="E320" s="241">
        <v>8334013.4946600003</v>
      </c>
      <c r="F320" s="241">
        <v>3823555.4253400001</v>
      </c>
      <c r="G320" s="241">
        <v>9295240.0546599999</v>
      </c>
      <c r="H320" s="241">
        <v>3615170.88534</v>
      </c>
      <c r="I320" s="243">
        <f t="shared" si="5"/>
        <v>12910410.939999999</v>
      </c>
    </row>
    <row r="321" spans="1:10" ht="15" customHeight="1" thickTop="1" x14ac:dyDescent="0.3">
      <c r="A321" s="224"/>
      <c r="B321" s="232"/>
      <c r="C321" s="232"/>
      <c r="D321" s="232"/>
      <c r="E321" s="240"/>
      <c r="F321" s="240"/>
      <c r="G321" s="240"/>
      <c r="H321" s="240"/>
      <c r="I321" s="232"/>
    </row>
    <row r="322" spans="1:10" ht="15" customHeight="1" thickBot="1" x14ac:dyDescent="0.35">
      <c r="A322" s="226" t="s">
        <v>457</v>
      </c>
      <c r="B322" s="243">
        <v>40651817.7299999</v>
      </c>
      <c r="C322" s="243">
        <v>17621761.689999901</v>
      </c>
      <c r="D322" s="243">
        <v>-29044199.379999999</v>
      </c>
      <c r="E322" s="241">
        <v>-19558308.246911</v>
      </c>
      <c r="F322" s="241">
        <v>-9485891.1330890004</v>
      </c>
      <c r="G322" s="241">
        <v>21093509.483088899</v>
      </c>
      <c r="H322" s="241">
        <v>8135870.5569109898</v>
      </c>
      <c r="I322" s="243">
        <f>+H322+G322</f>
        <v>29229380.039999887</v>
      </c>
    </row>
    <row r="323" spans="1:10" ht="15" customHeight="1" thickTop="1" x14ac:dyDescent="0.2"/>
    <row r="324" spans="1:10" ht="15" customHeight="1" x14ac:dyDescent="0.2">
      <c r="A324" s="221"/>
    </row>
    <row r="325" spans="1:10" ht="15" customHeight="1" x14ac:dyDescent="0.2">
      <c r="A325" s="221"/>
    </row>
    <row r="326" spans="1:10" ht="15" customHeight="1" x14ac:dyDescent="0.2">
      <c r="A326" s="221"/>
    </row>
    <row r="327" spans="1:10" ht="15" customHeight="1" x14ac:dyDescent="0.2">
      <c r="A327" s="221"/>
    </row>
    <row r="328" spans="1:10" ht="15" customHeight="1" x14ac:dyDescent="0.2">
      <c r="A328" s="221"/>
    </row>
    <row r="329" spans="1:10" ht="15" customHeight="1" x14ac:dyDescent="0.2">
      <c r="A329" s="221"/>
    </row>
    <row r="330" spans="1:10" ht="15" customHeight="1" x14ac:dyDescent="0.2">
      <c r="A330" s="221"/>
      <c r="J330" s="207"/>
    </row>
    <row r="331" spans="1:10" ht="15" customHeight="1" x14ac:dyDescent="0.2">
      <c r="A331" s="221"/>
      <c r="J331" s="207"/>
    </row>
    <row r="332" spans="1:10" ht="15" customHeight="1" x14ac:dyDescent="0.2">
      <c r="A332" s="221"/>
      <c r="J332" s="207"/>
    </row>
    <row r="333" spans="1:10" ht="15" customHeight="1" x14ac:dyDescent="0.2">
      <c r="A333" s="221"/>
      <c r="J333" s="207"/>
    </row>
    <row r="334" spans="1:10" ht="15" customHeight="1" x14ac:dyDescent="0.2">
      <c r="A334" s="221"/>
      <c r="J334" s="207"/>
    </row>
    <row r="335" spans="1:10" ht="15" customHeight="1" x14ac:dyDescent="0.2">
      <c r="A335" s="221"/>
      <c r="J335" s="207"/>
    </row>
    <row r="336" spans="1:10" ht="15" customHeight="1" x14ac:dyDescent="0.2">
      <c r="A336" s="221"/>
      <c r="J336" s="207"/>
    </row>
    <row r="337" spans="1:10" ht="15" customHeight="1" x14ac:dyDescent="0.2">
      <c r="A337" s="221"/>
      <c r="J337" s="207"/>
    </row>
    <row r="338" spans="1:10" ht="15" customHeight="1" x14ac:dyDescent="0.2">
      <c r="A338" s="221"/>
    </row>
    <row r="339" spans="1:10" ht="15" customHeight="1" x14ac:dyDescent="0.2">
      <c r="A339" s="221"/>
    </row>
    <row r="340" spans="1:10" ht="15" customHeight="1" x14ac:dyDescent="0.2">
      <c r="A340" s="221"/>
    </row>
    <row r="341" spans="1:10" ht="15" customHeight="1" x14ac:dyDescent="0.2">
      <c r="A341" s="221"/>
    </row>
  </sheetData>
  <phoneticPr fontId="21" type="noConversion"/>
  <pageMargins left="0.79" right="0.34" top="0.44" bottom="0.7" header="0.24" footer="0.22"/>
  <pageSetup scale="80" fitToHeight="9" orientation="portrait" r:id="rId1"/>
  <headerFooter alignWithMargins="0">
    <oddFooter>&amp;C&amp;8Page &amp;P of &amp;N&amp;R&amp;8Unallocated Detail</oddFooter>
  </headerFooter>
  <rowBreaks count="1" manualBreakCount="1">
    <brk id="61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H67"/>
  <sheetViews>
    <sheetView tabSelected="1" workbookViewId="0"/>
  </sheetViews>
  <sheetFormatPr defaultColWidth="8.88671875" defaultRowHeight="15.9" customHeight="1" x14ac:dyDescent="0.25"/>
  <cols>
    <col min="1" max="1" width="3.33203125" style="103" customWidth="1"/>
    <col min="2" max="2" width="48.5546875" style="103" customWidth="1"/>
    <col min="3" max="3" width="15.109375" style="103" customWidth="1"/>
    <col min="4" max="4" width="13.88671875" style="103" customWidth="1"/>
    <col min="5" max="5" width="13.109375" style="103" customWidth="1"/>
    <col min="6" max="6" width="13.6640625" style="103" customWidth="1"/>
    <col min="7" max="7" width="10.5546875" style="103" customWidth="1"/>
    <col min="8" max="8" width="15.6640625" style="103" customWidth="1"/>
    <col min="9" max="16384" width="8.88671875" style="103"/>
  </cols>
  <sheetData>
    <row r="1" spans="1:8" ht="15.9" customHeight="1" x14ac:dyDescent="0.25">
      <c r="A1" s="102"/>
      <c r="B1" s="256" t="s">
        <v>409</v>
      </c>
      <c r="C1" s="256"/>
      <c r="D1" s="256"/>
      <c r="E1" s="256"/>
      <c r="F1" s="256"/>
      <c r="G1" s="256"/>
      <c r="H1" s="256"/>
    </row>
    <row r="2" spans="1:8" ht="15.9" customHeight="1" x14ac:dyDescent="0.25">
      <c r="A2" s="104"/>
      <c r="B2" s="257" t="s">
        <v>80</v>
      </c>
      <c r="C2" s="257"/>
      <c r="D2" s="257"/>
      <c r="E2" s="257"/>
      <c r="F2" s="257"/>
      <c r="G2" s="257"/>
      <c r="H2" s="257"/>
    </row>
    <row r="3" spans="1:8" ht="15.9" customHeight="1" x14ac:dyDescent="0.25">
      <c r="A3" s="257" t="str">
        <f>Allocated!A3</f>
        <v>FOR THE MONTH ENDED MARCH 31, 2015</v>
      </c>
      <c r="B3" s="257"/>
      <c r="C3" s="257"/>
      <c r="D3" s="257"/>
      <c r="E3" s="257"/>
      <c r="F3" s="257"/>
      <c r="G3" s="257"/>
      <c r="H3" s="257"/>
    </row>
    <row r="4" spans="1:8" ht="15.9" customHeight="1" x14ac:dyDescent="0.25">
      <c r="A4" s="105"/>
      <c r="B4" s="258" t="str">
        <f>Allocated!A5</f>
        <v>(Based on allocation factors developed for the 12 ME 12/31/2014)</v>
      </c>
      <c r="C4" s="258"/>
      <c r="D4" s="258"/>
      <c r="E4" s="258"/>
      <c r="F4" s="258"/>
      <c r="G4" s="258"/>
      <c r="H4" s="258"/>
    </row>
    <row r="5" spans="1:8" ht="52.8" x14ac:dyDescent="0.25">
      <c r="A5" s="106"/>
      <c r="B5" s="107" t="s">
        <v>81</v>
      </c>
      <c r="C5" s="198" t="s">
        <v>82</v>
      </c>
      <c r="D5" s="198" t="s">
        <v>83</v>
      </c>
      <c r="E5" s="199" t="s">
        <v>199</v>
      </c>
      <c r="F5" s="200" t="s">
        <v>98</v>
      </c>
      <c r="G5" s="200" t="s">
        <v>99</v>
      </c>
      <c r="H5" s="198" t="s">
        <v>447</v>
      </c>
    </row>
    <row r="6" spans="1:8" ht="15.9" customHeight="1" x14ac:dyDescent="0.25">
      <c r="A6" s="108" t="s">
        <v>430</v>
      </c>
      <c r="B6" s="109"/>
      <c r="C6" s="155"/>
      <c r="D6" s="155"/>
      <c r="E6" s="184"/>
      <c r="F6" s="190"/>
      <c r="G6" s="190"/>
      <c r="H6" s="110"/>
    </row>
    <row r="7" spans="1:8" ht="15.9" customHeight="1" x14ac:dyDescent="0.25">
      <c r="A7" s="108"/>
      <c r="B7" s="111" t="s">
        <v>622</v>
      </c>
      <c r="C7" s="176">
        <f t="shared" ref="C7:D10" si="0">$H7*F7</f>
        <v>16892.545546000001</v>
      </c>
      <c r="D7" s="176">
        <f t="shared" si="0"/>
        <v>12142.424454000002</v>
      </c>
      <c r="E7" s="185">
        <v>1</v>
      </c>
      <c r="F7" s="191">
        <f>VLOOKUP($E7,$B$60:$G$66,5,FALSE)</f>
        <v>0.58179999999999998</v>
      </c>
      <c r="G7" s="191">
        <f>VLOOKUP($E7,$B$60:$G$66,6,FALSE)</f>
        <v>0.41820000000000002</v>
      </c>
      <c r="H7" s="113">
        <f>'UIP Detail '!D199</f>
        <v>29034.97</v>
      </c>
    </row>
    <row r="8" spans="1:8" ht="15.9" customHeight="1" x14ac:dyDescent="0.25">
      <c r="A8" s="108" t="s">
        <v>85</v>
      </c>
      <c r="B8" s="111" t="s">
        <v>623</v>
      </c>
      <c r="C8" s="177">
        <f t="shared" si="0"/>
        <v>25529.056071999938</v>
      </c>
      <c r="D8" s="177">
        <f t="shared" si="0"/>
        <v>15468.303927999963</v>
      </c>
      <c r="E8" s="186">
        <v>2</v>
      </c>
      <c r="F8" s="191">
        <f>VLOOKUP($E8,$B$60:$G$66,5,FALSE)</f>
        <v>0.62270000000000003</v>
      </c>
      <c r="G8" s="191">
        <f>VLOOKUP($E8,$B$60:$G$66,6,FALSE)</f>
        <v>0.37730000000000002</v>
      </c>
      <c r="H8" s="113">
        <f>'UIP Detail '!D200</f>
        <v>40997.359999999899</v>
      </c>
    </row>
    <row r="9" spans="1:8" ht="15.9" customHeight="1" x14ac:dyDescent="0.25">
      <c r="A9" s="108" t="s">
        <v>85</v>
      </c>
      <c r="B9" s="111" t="s">
        <v>624</v>
      </c>
      <c r="C9" s="177">
        <f t="shared" si="0"/>
        <v>1526734.3796960001</v>
      </c>
      <c r="D9" s="177">
        <f t="shared" si="0"/>
        <v>1097422.3403040001</v>
      </c>
      <c r="E9" s="186">
        <v>1</v>
      </c>
      <c r="F9" s="191">
        <f>VLOOKUP($E9,$B$60:$G$66,5,FALSE)</f>
        <v>0.58179999999999998</v>
      </c>
      <c r="G9" s="191">
        <f>VLOOKUP($E9,$B$60:$G$66,6,FALSE)</f>
        <v>0.41820000000000002</v>
      </c>
      <c r="H9" s="113">
        <f>'UIP Detail '!D201</f>
        <v>2624156.7200000002</v>
      </c>
    </row>
    <row r="10" spans="1:8" ht="15.9" customHeight="1" x14ac:dyDescent="0.25">
      <c r="A10" s="108" t="s">
        <v>85</v>
      </c>
      <c r="B10" s="111" t="s">
        <v>626</v>
      </c>
      <c r="C10" s="178">
        <f t="shared" si="0"/>
        <v>0</v>
      </c>
      <c r="D10" s="178">
        <f t="shared" si="0"/>
        <v>0</v>
      </c>
      <c r="E10" s="187">
        <v>1</v>
      </c>
      <c r="F10" s="192">
        <f>VLOOKUP($E10,$B$60:$G$66,5,FALSE)</f>
        <v>0.58179999999999998</v>
      </c>
      <c r="G10" s="192">
        <f>VLOOKUP($E10,$B$60:$G$66,6,FALSE)</f>
        <v>0.41820000000000002</v>
      </c>
      <c r="H10" s="181">
        <f>'UIP Detail '!D203</f>
        <v>0</v>
      </c>
    </row>
    <row r="11" spans="1:8" ht="15.9" customHeight="1" x14ac:dyDescent="0.25">
      <c r="A11" s="108" t="s">
        <v>85</v>
      </c>
      <c r="B11" s="109" t="s">
        <v>470</v>
      </c>
      <c r="C11" s="176">
        <f>SUM(C7:C10)</f>
        <v>1569155.981314</v>
      </c>
      <c r="D11" s="176">
        <f>SUM(D7:D10)</f>
        <v>1125033.0686860001</v>
      </c>
      <c r="E11" s="185"/>
      <c r="F11" s="193"/>
      <c r="G11" s="194"/>
      <c r="H11" s="113">
        <f>SUM(H7:H10)</f>
        <v>2694189.0500000003</v>
      </c>
    </row>
    <row r="12" spans="1:8" ht="15.9" customHeight="1" x14ac:dyDescent="0.25">
      <c r="A12" s="108" t="s">
        <v>431</v>
      </c>
      <c r="B12" s="109"/>
      <c r="C12" s="179"/>
      <c r="D12" s="179"/>
      <c r="E12" s="186"/>
      <c r="F12" s="194"/>
      <c r="G12" s="194"/>
      <c r="H12" s="110"/>
    </row>
    <row r="13" spans="1:8" ht="15.9" customHeight="1" x14ac:dyDescent="0.25">
      <c r="A13" s="108"/>
      <c r="B13" s="111" t="s">
        <v>627</v>
      </c>
      <c r="C13" s="176">
        <f t="shared" ref="C13:D19" si="1">$H13*F13</f>
        <v>74170.773000000001</v>
      </c>
      <c r="D13" s="176">
        <f t="shared" si="1"/>
        <v>53314.226999999999</v>
      </c>
      <c r="E13" s="185">
        <v>1</v>
      </c>
      <c r="F13" s="191">
        <f t="shared" ref="F13:F19" si="2">VLOOKUP($E13,$B$60:$G$66,5,FALSE)</f>
        <v>0.58179999999999998</v>
      </c>
      <c r="G13" s="191">
        <f t="shared" ref="G13:G19" si="3">VLOOKUP($E13,$B$60:$G$66,6,FALSE)</f>
        <v>0.41820000000000002</v>
      </c>
      <c r="H13" s="176">
        <f>'UIP Detail '!D206</f>
        <v>127485</v>
      </c>
    </row>
    <row r="14" spans="1:8" ht="15.9" customHeight="1" x14ac:dyDescent="0.25">
      <c r="A14" s="108" t="s">
        <v>85</v>
      </c>
      <c r="B14" s="111" t="s">
        <v>628</v>
      </c>
      <c r="C14" s="177">
        <f t="shared" si="1"/>
        <v>57477.389229999942</v>
      </c>
      <c r="D14" s="177">
        <f t="shared" si="1"/>
        <v>41314.960769999961</v>
      </c>
      <c r="E14" s="186">
        <v>1</v>
      </c>
      <c r="F14" s="191">
        <f t="shared" si="2"/>
        <v>0.58179999999999998</v>
      </c>
      <c r="G14" s="191">
        <f t="shared" si="3"/>
        <v>0.41820000000000002</v>
      </c>
      <c r="H14" s="176">
        <f>'UIP Detail '!D207</f>
        <v>98792.349999999904</v>
      </c>
    </row>
    <row r="15" spans="1:8" ht="15.9" customHeight="1" x14ac:dyDescent="0.25">
      <c r="A15" s="108" t="s">
        <v>85</v>
      </c>
      <c r="B15" s="111" t="s">
        <v>629</v>
      </c>
      <c r="C15" s="177">
        <f t="shared" si="1"/>
        <v>8313.5147399999987</v>
      </c>
      <c r="D15" s="177">
        <f t="shared" si="1"/>
        <v>5975.7852599999997</v>
      </c>
      <c r="E15" s="186">
        <v>1</v>
      </c>
      <c r="F15" s="191">
        <f t="shared" si="2"/>
        <v>0.58179999999999998</v>
      </c>
      <c r="G15" s="191">
        <f t="shared" si="3"/>
        <v>0.41820000000000002</v>
      </c>
      <c r="H15" s="176">
        <f>'UIP Detail '!D208</f>
        <v>14289.3</v>
      </c>
    </row>
    <row r="16" spans="1:8" ht="15.9" customHeight="1" x14ac:dyDescent="0.25">
      <c r="A16" s="108"/>
      <c r="B16" s="111" t="s">
        <v>630</v>
      </c>
      <c r="C16" s="179">
        <f t="shared" si="1"/>
        <v>0</v>
      </c>
      <c r="D16" s="179">
        <f t="shared" si="1"/>
        <v>0</v>
      </c>
      <c r="E16" s="186">
        <v>1</v>
      </c>
      <c r="F16" s="191">
        <f t="shared" si="2"/>
        <v>0.58179999999999998</v>
      </c>
      <c r="G16" s="191">
        <f t="shared" si="3"/>
        <v>0.41820000000000002</v>
      </c>
      <c r="H16" s="176">
        <f>'UIP Detail '!D209</f>
        <v>0</v>
      </c>
    </row>
    <row r="17" spans="1:8" ht="15.9" customHeight="1" x14ac:dyDescent="0.25">
      <c r="A17" s="108" t="s">
        <v>85</v>
      </c>
      <c r="B17" s="111" t="s">
        <v>631</v>
      </c>
      <c r="C17" s="179">
        <f t="shared" si="1"/>
        <v>0</v>
      </c>
      <c r="D17" s="179">
        <f t="shared" si="1"/>
        <v>0</v>
      </c>
      <c r="E17" s="186">
        <v>1</v>
      </c>
      <c r="F17" s="191">
        <f t="shared" si="2"/>
        <v>0.58179999999999998</v>
      </c>
      <c r="G17" s="191">
        <f t="shared" si="3"/>
        <v>0.41820000000000002</v>
      </c>
      <c r="H17" s="176">
        <f>'UIP Detail '!D210</f>
        <v>0</v>
      </c>
    </row>
    <row r="18" spans="1:8" ht="15.9" customHeight="1" x14ac:dyDescent="0.25">
      <c r="A18" s="108"/>
      <c r="B18" s="111" t="s">
        <v>86</v>
      </c>
      <c r="C18" s="179">
        <f t="shared" si="1"/>
        <v>0</v>
      </c>
      <c r="D18" s="179">
        <f t="shared" si="1"/>
        <v>0</v>
      </c>
      <c r="E18" s="186">
        <v>1</v>
      </c>
      <c r="F18" s="191">
        <f t="shared" si="2"/>
        <v>0.58179999999999998</v>
      </c>
      <c r="G18" s="191">
        <f t="shared" si="3"/>
        <v>0.41820000000000002</v>
      </c>
      <c r="H18" s="176">
        <f>'UIP Detail '!D211</f>
        <v>0</v>
      </c>
    </row>
    <row r="19" spans="1:8" ht="15.9" customHeight="1" x14ac:dyDescent="0.25">
      <c r="A19" s="108"/>
      <c r="B19" s="111" t="s">
        <v>633</v>
      </c>
      <c r="C19" s="180">
        <f t="shared" si="1"/>
        <v>0</v>
      </c>
      <c r="D19" s="180">
        <f t="shared" si="1"/>
        <v>0</v>
      </c>
      <c r="E19" s="187">
        <v>1</v>
      </c>
      <c r="F19" s="192">
        <f t="shared" si="2"/>
        <v>0.58179999999999998</v>
      </c>
      <c r="G19" s="192">
        <f t="shared" si="3"/>
        <v>0.41820000000000002</v>
      </c>
      <c r="H19" s="181">
        <f>'UIP Detail '!D212</f>
        <v>0</v>
      </c>
    </row>
    <row r="20" spans="1:8" ht="15.9" customHeight="1" x14ac:dyDescent="0.25">
      <c r="A20" s="108" t="s">
        <v>85</v>
      </c>
      <c r="B20" s="109" t="s">
        <v>470</v>
      </c>
      <c r="C20" s="176">
        <f>SUM(C13:C18)</f>
        <v>139961.67696999997</v>
      </c>
      <c r="D20" s="176">
        <f>SUM(D13:D18)</f>
        <v>100604.97302999996</v>
      </c>
      <c r="E20" s="185"/>
      <c r="F20" s="193"/>
      <c r="G20" s="194"/>
      <c r="H20" s="113">
        <f>SUM(H13:H18)</f>
        <v>240566.64999999991</v>
      </c>
    </row>
    <row r="21" spans="1:8" ht="15.9" customHeight="1" x14ac:dyDescent="0.25">
      <c r="A21" s="108" t="s">
        <v>433</v>
      </c>
      <c r="B21" s="109"/>
      <c r="C21" s="179"/>
      <c r="D21" s="179"/>
      <c r="E21" s="186"/>
      <c r="F21" s="194"/>
      <c r="G21" s="194"/>
      <c r="H21" s="110"/>
    </row>
    <row r="22" spans="1:8" ht="15.9" customHeight="1" x14ac:dyDescent="0.25">
      <c r="A22" s="108"/>
      <c r="B22" s="111" t="s">
        <v>635</v>
      </c>
      <c r="C22" s="176">
        <f t="shared" ref="C22:D33" si="4">$H22*F22</f>
        <v>2376232.7128650001</v>
      </c>
      <c r="D22" s="176">
        <f t="shared" si="4"/>
        <v>1090189.917135</v>
      </c>
      <c r="E22" s="185">
        <v>4</v>
      </c>
      <c r="F22" s="191">
        <f t="shared" ref="F22:F34" si="5">VLOOKUP($E22,$B$60:$G$66,5,FALSE)</f>
        <v>0.6855</v>
      </c>
      <c r="G22" s="191">
        <f t="shared" ref="G22:G34" si="6">VLOOKUP($E22,$B$60:$G$66,6,FALSE)</f>
        <v>0.3145</v>
      </c>
      <c r="H22" s="176">
        <f>'UIP Detail '!D218</f>
        <v>3466422.63</v>
      </c>
    </row>
    <row r="23" spans="1:8" ht="15.9" customHeight="1" x14ac:dyDescent="0.25">
      <c r="A23" s="108"/>
      <c r="B23" s="111" t="s">
        <v>636</v>
      </c>
      <c r="C23" s="177">
        <f t="shared" si="4"/>
        <v>-57664.431374999927</v>
      </c>
      <c r="D23" s="177">
        <f t="shared" si="4"/>
        <v>-26455.818624999967</v>
      </c>
      <c r="E23" s="185">
        <v>4</v>
      </c>
      <c r="F23" s="191">
        <f t="shared" si="5"/>
        <v>0.6855</v>
      </c>
      <c r="G23" s="191">
        <f t="shared" si="6"/>
        <v>0.3145</v>
      </c>
      <c r="H23" s="176">
        <f>'UIP Detail '!D219</f>
        <v>-84120.249999999898</v>
      </c>
    </row>
    <row r="24" spans="1:8" ht="15.9" customHeight="1" x14ac:dyDescent="0.25">
      <c r="A24" s="108" t="s">
        <v>85</v>
      </c>
      <c r="B24" s="111" t="s">
        <v>637</v>
      </c>
      <c r="C24" s="177">
        <f t="shared" si="4"/>
        <v>-19628.079164999999</v>
      </c>
      <c r="D24" s="177">
        <f t="shared" si="4"/>
        <v>-9005.1508350000004</v>
      </c>
      <c r="E24" s="186">
        <v>4</v>
      </c>
      <c r="F24" s="191">
        <f t="shared" si="5"/>
        <v>0.6855</v>
      </c>
      <c r="G24" s="191">
        <f t="shared" si="6"/>
        <v>0.3145</v>
      </c>
      <c r="H24" s="176">
        <f>'UIP Detail '!D220</f>
        <v>-28633.23</v>
      </c>
    </row>
    <row r="25" spans="1:8" ht="15.9" customHeight="1" x14ac:dyDescent="0.25">
      <c r="A25" s="108" t="s">
        <v>85</v>
      </c>
      <c r="B25" s="111" t="s">
        <v>638</v>
      </c>
      <c r="C25" s="177">
        <f t="shared" si="4"/>
        <v>502149.61661999999</v>
      </c>
      <c r="D25" s="177">
        <f t="shared" si="4"/>
        <v>230380.82337999999</v>
      </c>
      <c r="E25" s="186">
        <v>4</v>
      </c>
      <c r="F25" s="191">
        <f t="shared" si="5"/>
        <v>0.6855</v>
      </c>
      <c r="G25" s="191">
        <f t="shared" si="6"/>
        <v>0.3145</v>
      </c>
      <c r="H25" s="176">
        <f>'UIP Detail '!D221</f>
        <v>732530.44</v>
      </c>
    </row>
    <row r="26" spans="1:8" ht="15.9" customHeight="1" x14ac:dyDescent="0.25">
      <c r="A26" s="108" t="s">
        <v>85</v>
      </c>
      <c r="B26" s="111" t="s">
        <v>639</v>
      </c>
      <c r="C26" s="177">
        <f t="shared" si="4"/>
        <v>92814.527109000002</v>
      </c>
      <c r="D26" s="177">
        <f t="shared" si="4"/>
        <v>59365.382891000001</v>
      </c>
      <c r="E26" s="186">
        <v>3</v>
      </c>
      <c r="F26" s="191">
        <f t="shared" si="5"/>
        <v>0.6099</v>
      </c>
      <c r="G26" s="191">
        <f t="shared" si="6"/>
        <v>0.3901</v>
      </c>
      <c r="H26" s="176">
        <f>'UIP Detail '!D222</f>
        <v>152179.91</v>
      </c>
    </row>
    <row r="27" spans="1:8" ht="15.9" customHeight="1" x14ac:dyDescent="0.25">
      <c r="A27" s="108" t="s">
        <v>85</v>
      </c>
      <c r="B27" s="111" t="s">
        <v>640</v>
      </c>
      <c r="C27" s="177">
        <f t="shared" si="4"/>
        <v>261968.97685000001</v>
      </c>
      <c r="D27" s="177">
        <f t="shared" si="4"/>
        <v>188304.27314999999</v>
      </c>
      <c r="E27" s="186">
        <v>1</v>
      </c>
      <c r="F27" s="191">
        <f t="shared" si="5"/>
        <v>0.58179999999999998</v>
      </c>
      <c r="G27" s="191">
        <f t="shared" si="6"/>
        <v>0.41820000000000002</v>
      </c>
      <c r="H27" s="176">
        <f>'UIP Detail '!D223</f>
        <v>450273.25</v>
      </c>
    </row>
    <row r="28" spans="1:8" ht="15.9" customHeight="1" x14ac:dyDescent="0.25">
      <c r="A28" s="108" t="s">
        <v>85</v>
      </c>
      <c r="B28" s="111" t="s">
        <v>641</v>
      </c>
      <c r="C28" s="177">
        <f t="shared" si="4"/>
        <v>626650.13504299999</v>
      </c>
      <c r="D28" s="177">
        <f t="shared" si="4"/>
        <v>273838.63495699997</v>
      </c>
      <c r="E28" s="186">
        <v>5</v>
      </c>
      <c r="F28" s="191">
        <f t="shared" si="5"/>
        <v>0.69589999999999996</v>
      </c>
      <c r="G28" s="191">
        <f t="shared" si="6"/>
        <v>0.30409999999999998</v>
      </c>
      <c r="H28" s="176">
        <f>'UIP Detail '!D224</f>
        <v>900488.77</v>
      </c>
    </row>
    <row r="29" spans="1:8" ht="15.9" customHeight="1" x14ac:dyDescent="0.25">
      <c r="A29" s="108"/>
      <c r="B29" s="111" t="s">
        <v>642</v>
      </c>
      <c r="C29" s="179">
        <f t="shared" si="4"/>
        <v>94690.514249999993</v>
      </c>
      <c r="D29" s="179">
        <f t="shared" si="4"/>
        <v>43442.98575</v>
      </c>
      <c r="E29" s="186">
        <v>4</v>
      </c>
      <c r="F29" s="191">
        <f t="shared" si="5"/>
        <v>0.6855</v>
      </c>
      <c r="G29" s="191">
        <f t="shared" si="6"/>
        <v>0.3145</v>
      </c>
      <c r="H29" s="176">
        <f>'UIP Detail '!D225</f>
        <v>138133.5</v>
      </c>
    </row>
    <row r="30" spans="1:8" ht="15.9" customHeight="1" x14ac:dyDescent="0.25">
      <c r="A30" s="108" t="s">
        <v>85</v>
      </c>
      <c r="B30" s="111" t="s">
        <v>643</v>
      </c>
      <c r="C30" s="177">
        <f t="shared" si="4"/>
        <v>1190.9877000000001</v>
      </c>
      <c r="D30" s="177">
        <f t="shared" si="4"/>
        <v>546.41230000000007</v>
      </c>
      <c r="E30" s="186">
        <v>4</v>
      </c>
      <c r="F30" s="191">
        <f t="shared" si="5"/>
        <v>0.6855</v>
      </c>
      <c r="G30" s="191">
        <f t="shared" si="6"/>
        <v>0.3145</v>
      </c>
      <c r="H30" s="176">
        <f>'UIP Detail '!D226</f>
        <v>1737.4</v>
      </c>
    </row>
    <row r="31" spans="1:8" ht="15.9" customHeight="1" x14ac:dyDescent="0.25">
      <c r="A31" s="108" t="s">
        <v>85</v>
      </c>
      <c r="B31" s="111" t="s">
        <v>644</v>
      </c>
      <c r="C31" s="177">
        <f t="shared" si="4"/>
        <v>164368.12747500002</v>
      </c>
      <c r="D31" s="177">
        <f t="shared" si="4"/>
        <v>75410.322525000011</v>
      </c>
      <c r="E31" s="186">
        <v>4</v>
      </c>
      <c r="F31" s="191">
        <f t="shared" si="5"/>
        <v>0.6855</v>
      </c>
      <c r="G31" s="191">
        <f t="shared" si="6"/>
        <v>0.3145</v>
      </c>
      <c r="H31" s="176">
        <f>'UIP Detail '!D227</f>
        <v>239778.45</v>
      </c>
    </row>
    <row r="32" spans="1:8" ht="15.9" customHeight="1" x14ac:dyDescent="0.25">
      <c r="A32" s="108" t="s">
        <v>85</v>
      </c>
      <c r="B32" s="111" t="s">
        <v>645</v>
      </c>
      <c r="C32" s="177">
        <f t="shared" si="4"/>
        <v>606142.50982499926</v>
      </c>
      <c r="D32" s="177">
        <f t="shared" si="4"/>
        <v>278091.64017499966</v>
      </c>
      <c r="E32" s="186">
        <v>4</v>
      </c>
      <c r="F32" s="191">
        <f t="shared" si="5"/>
        <v>0.6855</v>
      </c>
      <c r="G32" s="191">
        <f t="shared" si="6"/>
        <v>0.3145</v>
      </c>
      <c r="H32" s="176">
        <f>'UIP Detail '!D228</f>
        <v>884234.14999999898</v>
      </c>
    </row>
    <row r="33" spans="1:8" ht="15.9" customHeight="1" x14ac:dyDescent="0.25">
      <c r="A33" s="108"/>
      <c r="B33" s="111" t="s">
        <v>646</v>
      </c>
      <c r="C33" s="179">
        <f t="shared" si="4"/>
        <v>0</v>
      </c>
      <c r="D33" s="179">
        <f t="shared" si="4"/>
        <v>0</v>
      </c>
      <c r="E33" s="186">
        <v>4</v>
      </c>
      <c r="F33" s="191">
        <f t="shared" si="5"/>
        <v>0.6855</v>
      </c>
      <c r="G33" s="191">
        <f t="shared" si="6"/>
        <v>0.3145</v>
      </c>
      <c r="H33" s="176">
        <f>'UIP Detail '!D229</f>
        <v>0</v>
      </c>
    </row>
    <row r="34" spans="1:8" ht="15.9" customHeight="1" x14ac:dyDescent="0.25">
      <c r="A34" s="108"/>
      <c r="B34" s="111" t="s">
        <v>78</v>
      </c>
      <c r="C34" s="178">
        <f>$H34*F34</f>
        <v>962492.50078499992</v>
      </c>
      <c r="D34" s="178">
        <f>$H34*G34</f>
        <v>441581.169215</v>
      </c>
      <c r="E34" s="187">
        <v>4</v>
      </c>
      <c r="F34" s="192">
        <f t="shared" si="5"/>
        <v>0.6855</v>
      </c>
      <c r="G34" s="192">
        <f t="shared" si="6"/>
        <v>0.3145</v>
      </c>
      <c r="H34" s="181">
        <f>'UIP Detail '!D230</f>
        <v>1404073.67</v>
      </c>
    </row>
    <row r="35" spans="1:8" ht="15.9" customHeight="1" x14ac:dyDescent="0.25">
      <c r="A35" s="108" t="s">
        <v>85</v>
      </c>
      <c r="B35" s="109" t="s">
        <v>470</v>
      </c>
      <c r="C35" s="176">
        <f>SUM(C22:C34)</f>
        <v>5611408.0979819987</v>
      </c>
      <c r="D35" s="176">
        <f>SUM(D22:D34)</f>
        <v>2645690.5920179999</v>
      </c>
      <c r="E35" s="185"/>
      <c r="F35" s="193"/>
      <c r="G35" s="194"/>
      <c r="H35" s="113">
        <f>SUM(H22:H34)</f>
        <v>8257098.6899999995</v>
      </c>
    </row>
    <row r="36" spans="1:8" ht="15.9" customHeight="1" x14ac:dyDescent="0.25">
      <c r="A36" s="108" t="s">
        <v>87</v>
      </c>
      <c r="B36" s="109"/>
      <c r="C36" s="179"/>
      <c r="D36" s="179"/>
      <c r="E36" s="186"/>
      <c r="F36" s="194"/>
      <c r="G36" s="194"/>
      <c r="H36" s="110"/>
    </row>
    <row r="37" spans="1:8" ht="15.9" customHeight="1" x14ac:dyDescent="0.25">
      <c r="A37" s="108"/>
      <c r="B37" s="111" t="s">
        <v>649</v>
      </c>
      <c r="C37" s="179">
        <f>$H37*F37</f>
        <v>1131285.7364099999</v>
      </c>
      <c r="D37" s="179">
        <f>$H37*G37</f>
        <v>519021.68358999997</v>
      </c>
      <c r="E37" s="186">
        <v>4</v>
      </c>
      <c r="F37" s="191">
        <f>VLOOKUP($E37,$B$60:$G$66,5,FALSE)</f>
        <v>0.6855</v>
      </c>
      <c r="G37" s="191">
        <f>VLOOKUP($E37,$B$60:$G$66,6,FALSE)</f>
        <v>0.3145</v>
      </c>
      <c r="H37" s="113">
        <f>'UIP Detail '!D236</f>
        <v>1650307.42</v>
      </c>
    </row>
    <row r="38" spans="1:8" ht="15.9" customHeight="1" x14ac:dyDescent="0.25">
      <c r="A38" s="108"/>
      <c r="B38" s="115" t="s">
        <v>650</v>
      </c>
      <c r="C38" s="180">
        <f>$H38*F38</f>
        <v>6901.0244699999994</v>
      </c>
      <c r="D38" s="180">
        <f>$H38*G38</f>
        <v>3166.11553</v>
      </c>
      <c r="E38" s="187">
        <v>4</v>
      </c>
      <c r="F38" s="192">
        <f>VLOOKUP($E38,$B$60:$G$66,5,FALSE)</f>
        <v>0.6855</v>
      </c>
      <c r="G38" s="192">
        <f>VLOOKUP($E38,$B$60:$G$66,6,FALSE)</f>
        <v>0.3145</v>
      </c>
      <c r="H38" s="113">
        <f>'UIP Detail '!D237</f>
        <v>10067.14</v>
      </c>
    </row>
    <row r="39" spans="1:8" ht="15.9" customHeight="1" x14ac:dyDescent="0.25">
      <c r="A39" s="108"/>
      <c r="B39" s="109" t="s">
        <v>470</v>
      </c>
      <c r="C39" s="176">
        <f>SUM(C37:C38)</f>
        <v>1138186.76088</v>
      </c>
      <c r="D39" s="176">
        <f>SUM(D37:D38)</f>
        <v>522187.79911999998</v>
      </c>
      <c r="E39" s="185"/>
      <c r="F39" s="194"/>
      <c r="G39" s="194"/>
      <c r="H39" s="116">
        <f>SUM(H37:H38)</f>
        <v>1660374.5599999998</v>
      </c>
    </row>
    <row r="40" spans="1:8" ht="15.9" customHeight="1" x14ac:dyDescent="0.25">
      <c r="A40" s="108" t="s">
        <v>435</v>
      </c>
      <c r="B40" s="111"/>
      <c r="C40" s="176"/>
      <c r="D40" s="176"/>
      <c r="E40" s="185"/>
      <c r="F40" s="194"/>
      <c r="G40" s="194"/>
      <c r="H40" s="113"/>
    </row>
    <row r="41" spans="1:8" ht="15.9" customHeight="1" x14ac:dyDescent="0.25">
      <c r="A41" s="108"/>
      <c r="B41" s="111" t="s">
        <v>651</v>
      </c>
      <c r="C41" s="179">
        <f t="shared" ref="C41:D43" si="7">$H41*F41</f>
        <v>1705878.3006750001</v>
      </c>
      <c r="D41" s="179">
        <f t="shared" si="7"/>
        <v>782638.54932500003</v>
      </c>
      <c r="E41" s="186">
        <v>4</v>
      </c>
      <c r="F41" s="191">
        <f>VLOOKUP($E41,$B$60:$G$66,5,FALSE)</f>
        <v>0.6855</v>
      </c>
      <c r="G41" s="191">
        <f>VLOOKUP($E41,$B$60:$G$66,6,FALSE)</f>
        <v>0.3145</v>
      </c>
      <c r="H41" s="113">
        <f>'UIP Detail '!D240</f>
        <v>2488516.85</v>
      </c>
    </row>
    <row r="42" spans="1:8" ht="15.9" customHeight="1" x14ac:dyDescent="0.25">
      <c r="A42" s="108"/>
      <c r="B42" s="111" t="s">
        <v>652</v>
      </c>
      <c r="C42" s="179">
        <f t="shared" si="7"/>
        <v>0</v>
      </c>
      <c r="D42" s="179">
        <f t="shared" si="7"/>
        <v>0</v>
      </c>
      <c r="E42" s="186">
        <v>4</v>
      </c>
      <c r="F42" s="191">
        <f>VLOOKUP($E42,$B$60:$G$66,5,FALSE)</f>
        <v>0.6855</v>
      </c>
      <c r="G42" s="191">
        <f>VLOOKUP($E42,$B$60:$G$66,6,FALSE)</f>
        <v>0.3145</v>
      </c>
      <c r="H42" s="113">
        <f>'UIP Detail '!D241</f>
        <v>0</v>
      </c>
    </row>
    <row r="43" spans="1:8" ht="15.9" customHeight="1" x14ac:dyDescent="0.25">
      <c r="A43" s="108"/>
      <c r="B43" s="115" t="s">
        <v>653</v>
      </c>
      <c r="C43" s="180">
        <f t="shared" si="7"/>
        <v>443.80640999999997</v>
      </c>
      <c r="D43" s="180">
        <f t="shared" si="7"/>
        <v>203.61358999999999</v>
      </c>
      <c r="E43" s="187">
        <v>4</v>
      </c>
      <c r="F43" s="192">
        <f>VLOOKUP($E43,$B$60:$G$66,5,FALSE)</f>
        <v>0.6855</v>
      </c>
      <c r="G43" s="192">
        <f>VLOOKUP($E43,$B$60:$G$66,6,FALSE)</f>
        <v>0.3145</v>
      </c>
      <c r="H43" s="113">
        <f>'UIP Detail '!D242</f>
        <v>647.41999999999996</v>
      </c>
    </row>
    <row r="44" spans="1:8" ht="15.9" customHeight="1" x14ac:dyDescent="0.25">
      <c r="A44" s="108" t="s">
        <v>85</v>
      </c>
      <c r="B44" s="109" t="s">
        <v>470</v>
      </c>
      <c r="C44" s="176">
        <f>SUM(C41:C43)</f>
        <v>1706322.107085</v>
      </c>
      <c r="D44" s="176">
        <f>SUM(D41:D43)</f>
        <v>782842.16291499999</v>
      </c>
      <c r="E44" s="185"/>
      <c r="F44" s="194"/>
      <c r="G44" s="194"/>
      <c r="H44" s="116">
        <f>SUM(H41:H43)</f>
        <v>2489164.27</v>
      </c>
    </row>
    <row r="45" spans="1:8" ht="15.9" customHeight="1" x14ac:dyDescent="0.25">
      <c r="A45" s="108" t="s">
        <v>88</v>
      </c>
      <c r="B45" s="109"/>
      <c r="C45" s="179"/>
      <c r="D45" s="179"/>
      <c r="E45" s="186"/>
      <c r="F45" s="194"/>
      <c r="G45" s="194"/>
      <c r="H45" s="110"/>
    </row>
    <row r="46" spans="1:8" ht="15.9" customHeight="1" x14ac:dyDescent="0.25">
      <c r="A46" s="108"/>
      <c r="B46" s="115" t="s">
        <v>1</v>
      </c>
      <c r="C46" s="181">
        <f>$H46*F46</f>
        <v>1059260.1280199999</v>
      </c>
      <c r="D46" s="181">
        <f>$H46*G46</f>
        <v>485977.11197999999</v>
      </c>
      <c r="E46" s="188">
        <v>4</v>
      </c>
      <c r="F46" s="192">
        <f>VLOOKUP($E46,$B$60:$G$66,5,FALSE)</f>
        <v>0.6855</v>
      </c>
      <c r="G46" s="192">
        <f>VLOOKUP($E46,$B$60:$G$66,6,FALSE)</f>
        <v>0.3145</v>
      </c>
      <c r="H46" s="114">
        <f>'UIP Detail '!D262</f>
        <v>1545237.24</v>
      </c>
    </row>
    <row r="47" spans="1:8" ht="15.9" customHeight="1" x14ac:dyDescent="0.25">
      <c r="A47" s="108" t="s">
        <v>85</v>
      </c>
      <c r="B47" s="109" t="s">
        <v>470</v>
      </c>
      <c r="C47" s="176">
        <f>C46</f>
        <v>1059260.1280199999</v>
      </c>
      <c r="D47" s="176">
        <f>D46</f>
        <v>485977.11197999999</v>
      </c>
      <c r="E47" s="185"/>
      <c r="F47" s="194"/>
      <c r="G47" s="194"/>
      <c r="H47" s="113">
        <f>H46</f>
        <v>1545237.24</v>
      </c>
    </row>
    <row r="48" spans="1:8" ht="15.9" customHeight="1" x14ac:dyDescent="0.25">
      <c r="A48" s="108"/>
      <c r="B48" s="109"/>
      <c r="C48" s="176"/>
      <c r="D48" s="176"/>
      <c r="E48" s="185"/>
      <c r="F48" s="194"/>
      <c r="G48" s="194"/>
      <c r="H48" s="113"/>
    </row>
    <row r="49" spans="1:8" ht="15.9" customHeight="1" x14ac:dyDescent="0.25">
      <c r="A49" s="117" t="s">
        <v>89</v>
      </c>
      <c r="B49" s="118"/>
      <c r="C49" s="182"/>
      <c r="D49" s="182"/>
      <c r="E49" s="182"/>
      <c r="F49" s="182"/>
      <c r="G49" s="182"/>
      <c r="H49" s="120"/>
    </row>
    <row r="50" spans="1:8" ht="15.9" customHeight="1" x14ac:dyDescent="0.25">
      <c r="A50" s="117"/>
      <c r="B50" s="115" t="s">
        <v>3</v>
      </c>
      <c r="C50" s="181">
        <v>0</v>
      </c>
      <c r="D50" s="181">
        <v>0</v>
      </c>
      <c r="E50" s="188">
        <v>4</v>
      </c>
      <c r="F50" s="192">
        <f>VLOOKUP($E50,$B$60:$G$66,5,FALSE)</f>
        <v>0.6855</v>
      </c>
      <c r="G50" s="192">
        <f>VLOOKUP($E50,$B$60:$G$66,6,FALSE)</f>
        <v>0.3145</v>
      </c>
      <c r="H50" s="114">
        <v>0</v>
      </c>
    </row>
    <row r="51" spans="1:8" ht="15.9" customHeight="1" x14ac:dyDescent="0.25">
      <c r="A51" s="117"/>
      <c r="B51" s="109" t="s">
        <v>470</v>
      </c>
      <c r="C51" s="176">
        <f>SUM(C50)</f>
        <v>0</v>
      </c>
      <c r="D51" s="176">
        <f>SUM(D50)</f>
        <v>0</v>
      </c>
      <c r="E51" s="185"/>
      <c r="F51" s="244"/>
      <c r="G51" s="244"/>
      <c r="H51" s="113">
        <f>SUM(H50)</f>
        <v>0</v>
      </c>
    </row>
    <row r="52" spans="1:8" ht="15.9" customHeight="1" x14ac:dyDescent="0.25">
      <c r="A52" s="117"/>
      <c r="B52" s="118"/>
      <c r="C52" s="176"/>
      <c r="D52" s="176"/>
      <c r="E52" s="185"/>
      <c r="F52" s="194"/>
      <c r="G52" s="194"/>
      <c r="H52" s="121"/>
    </row>
    <row r="53" spans="1:8" ht="15.9" customHeight="1" x14ac:dyDescent="0.25">
      <c r="A53" s="119" t="s">
        <v>90</v>
      </c>
      <c r="B53" s="109"/>
      <c r="C53" s="179"/>
      <c r="D53" s="179"/>
      <c r="E53" s="186"/>
      <c r="F53" s="194"/>
      <c r="G53" s="194"/>
      <c r="H53" s="110"/>
    </row>
    <row r="54" spans="1:8" ht="15.9" customHeight="1" x14ac:dyDescent="0.25">
      <c r="A54" s="119"/>
      <c r="B54" s="115" t="s">
        <v>4</v>
      </c>
      <c r="C54" s="176">
        <f>$H54*F54</f>
        <v>0</v>
      </c>
      <c r="D54" s="176">
        <f>$H54*G54</f>
        <v>0</v>
      </c>
      <c r="E54" s="186">
        <v>4</v>
      </c>
      <c r="F54" s="191">
        <f>VLOOKUP($E54,$B$60:$G$66,5,FALSE)</f>
        <v>0.6855</v>
      </c>
      <c r="G54" s="191">
        <f>VLOOKUP($E54,$B$60:$G$66,6,FALSE)</f>
        <v>0.3145</v>
      </c>
      <c r="H54" s="113">
        <f>'UIP Detail '!D270</f>
        <v>0</v>
      </c>
    </row>
    <row r="55" spans="1:8" ht="15.9" customHeight="1" x14ac:dyDescent="0.25">
      <c r="A55" s="108"/>
      <c r="B55" s="115" t="s">
        <v>5</v>
      </c>
      <c r="C55" s="180">
        <f>$H55*F55</f>
        <v>0</v>
      </c>
      <c r="D55" s="180">
        <f>$H55*G55</f>
        <v>0</v>
      </c>
      <c r="E55" s="189">
        <v>4</v>
      </c>
      <c r="F55" s="192">
        <f>VLOOKUP($E55,$B$60:$G$66,5,FALSE)</f>
        <v>0.6855</v>
      </c>
      <c r="G55" s="192">
        <f>VLOOKUP($E55,$B$60:$G$66,6,FALSE)</f>
        <v>0.3145</v>
      </c>
      <c r="H55" s="181">
        <f>'UIP Detail '!D272</f>
        <v>0</v>
      </c>
    </row>
    <row r="56" spans="1:8" ht="15.9" customHeight="1" x14ac:dyDescent="0.25">
      <c r="A56" s="122" t="s">
        <v>85</v>
      </c>
      <c r="B56" s="123" t="s">
        <v>470</v>
      </c>
      <c r="C56" s="181">
        <f>SUM(C54:C55)</f>
        <v>0</v>
      </c>
      <c r="D56" s="181">
        <f>SUM(D54:D55)</f>
        <v>0</v>
      </c>
      <c r="E56" s="188"/>
      <c r="F56" s="195"/>
      <c r="G56" s="195"/>
      <c r="H56" s="114">
        <f>SUM(H54:H55)</f>
        <v>0</v>
      </c>
    </row>
    <row r="57" spans="1:8" ht="15.9" customHeight="1" x14ac:dyDescent="0.25">
      <c r="A57" s="108"/>
      <c r="B57" s="109"/>
      <c r="C57" s="179"/>
      <c r="D57" s="179"/>
      <c r="E57" s="179"/>
      <c r="F57" s="194"/>
      <c r="G57" s="194"/>
      <c r="H57" s="110"/>
    </row>
    <row r="58" spans="1:8" ht="15.9" customHeight="1" x14ac:dyDescent="0.55000000000000004">
      <c r="A58" s="122" t="s">
        <v>84</v>
      </c>
      <c r="B58" s="123"/>
      <c r="C58" s="183">
        <f>C56+C51+C47+C44+C39+C35+C20+C11</f>
        <v>11224294.752250997</v>
      </c>
      <c r="D58" s="183">
        <f>D11+D20+D35+D39+D44+D47+D51+D56</f>
        <v>5662335.7077489989</v>
      </c>
      <c r="E58" s="183"/>
      <c r="F58" s="196"/>
      <c r="G58" s="197"/>
      <c r="H58" s="124">
        <f>H11+H20+H35+H39+H44+H47+H51+H56</f>
        <v>16886630.460000001</v>
      </c>
    </row>
    <row r="59" spans="1:8" ht="15.9" customHeight="1" x14ac:dyDescent="0.25">
      <c r="C59" s="74"/>
      <c r="D59" s="74"/>
      <c r="E59" s="74"/>
      <c r="F59" s="74"/>
      <c r="G59" s="74"/>
      <c r="H59" s="74"/>
    </row>
    <row r="60" spans="1:8" ht="15.9" customHeight="1" x14ac:dyDescent="0.25">
      <c r="A60" s="157"/>
      <c r="B60" s="158" t="s">
        <v>198</v>
      </c>
      <c r="C60" s="159"/>
      <c r="D60" s="159"/>
      <c r="E60" s="159"/>
      <c r="F60" s="160" t="s">
        <v>411</v>
      </c>
      <c r="G60" s="160" t="s">
        <v>412</v>
      </c>
      <c r="H60" s="169"/>
    </row>
    <row r="61" spans="1:8" ht="15.9" customHeight="1" x14ac:dyDescent="0.25">
      <c r="A61" s="108"/>
      <c r="B61" s="161">
        <v>1</v>
      </c>
      <c r="C61" s="162" t="s">
        <v>93</v>
      </c>
      <c r="D61" s="163"/>
      <c r="E61" s="163"/>
      <c r="F61" s="248">
        <v>0.58179999999999998</v>
      </c>
      <c r="G61" s="252">
        <v>0.41820000000000002</v>
      </c>
      <c r="H61" s="164">
        <f>SUM(F61:G61)</f>
        <v>1</v>
      </c>
    </row>
    <row r="62" spans="1:8" ht="15.9" customHeight="1" x14ac:dyDescent="0.25">
      <c r="A62" s="108"/>
      <c r="B62" s="161">
        <v>2</v>
      </c>
      <c r="C62" s="162" t="s">
        <v>94</v>
      </c>
      <c r="D62" s="163"/>
      <c r="E62" s="163"/>
      <c r="F62" s="251">
        <v>0.62270000000000003</v>
      </c>
      <c r="G62" s="253">
        <v>0.37730000000000002</v>
      </c>
      <c r="H62" s="164">
        <f>SUM(F62:G62)</f>
        <v>1</v>
      </c>
    </row>
    <row r="63" spans="1:8" ht="15.9" customHeight="1" x14ac:dyDescent="0.25">
      <c r="A63" s="108"/>
      <c r="B63" s="161">
        <v>3</v>
      </c>
      <c r="C63" s="163" t="s">
        <v>95</v>
      </c>
      <c r="D63" s="163"/>
      <c r="E63" s="163"/>
      <c r="F63" s="251">
        <v>0.6099</v>
      </c>
      <c r="G63" s="253">
        <v>0.3901</v>
      </c>
      <c r="H63" s="164">
        <f>SUM(F63:G63)</f>
        <v>1</v>
      </c>
    </row>
    <row r="64" spans="1:8" ht="15.9" customHeight="1" x14ac:dyDescent="0.25">
      <c r="A64" s="108"/>
      <c r="B64" s="161">
        <v>4</v>
      </c>
      <c r="C64" s="162" t="s">
        <v>96</v>
      </c>
      <c r="D64" s="163"/>
      <c r="E64" s="163"/>
      <c r="F64" s="251">
        <v>0.6855</v>
      </c>
      <c r="G64" s="253">
        <v>0.3145</v>
      </c>
      <c r="H64" s="164">
        <f>SUM(F64:G64)</f>
        <v>1</v>
      </c>
    </row>
    <row r="65" spans="1:8" ht="15.9" customHeight="1" x14ac:dyDescent="0.25">
      <c r="A65" s="122"/>
      <c r="B65" s="165">
        <v>5</v>
      </c>
      <c r="C65" s="166" t="s">
        <v>97</v>
      </c>
      <c r="D65" s="167"/>
      <c r="E65" s="167"/>
      <c r="F65" s="250">
        <v>0.69589999999999996</v>
      </c>
      <c r="G65" s="249">
        <v>0.30409999999999998</v>
      </c>
      <c r="H65" s="168">
        <f>SUM(F65:G65)</f>
        <v>1</v>
      </c>
    </row>
    <row r="66" spans="1:8" ht="12" customHeight="1" x14ac:dyDescent="0.25"/>
    <row r="67" spans="1:8" ht="15.9" customHeight="1" x14ac:dyDescent="0.25">
      <c r="C67" s="139"/>
      <c r="D67" s="139"/>
      <c r="E67" s="139"/>
      <c r="F67" s="139"/>
      <c r="G67" s="139"/>
      <c r="H67" s="139"/>
    </row>
  </sheetData>
  <mergeCells count="4">
    <mergeCell ref="B1:H1"/>
    <mergeCell ref="B2:H2"/>
    <mergeCell ref="A3:H3"/>
    <mergeCell ref="B4:H4"/>
  </mergeCells>
  <phoneticPr fontId="21" type="noConversion"/>
  <pageMargins left="0.61" right="0.37" top="0.43" bottom="0.56999999999999995" header="0.27" footer="0.38"/>
  <pageSetup scale="69" orientation="portrait" r:id="rId1"/>
  <headerFooter alignWithMargins="0">
    <oddFooter>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indexed="50"/>
    <pageSetUpPr fitToPage="1"/>
  </sheetPr>
  <dimension ref="A2:L53"/>
  <sheetViews>
    <sheetView zoomScaleNormal="100" workbookViewId="0">
      <selection activeCell="H43" sqref="H43"/>
    </sheetView>
  </sheetViews>
  <sheetFormatPr defaultColWidth="9.109375" defaultRowHeight="13.2" x14ac:dyDescent="0.25"/>
  <cols>
    <col min="1" max="1" width="45" style="51" customWidth="1"/>
    <col min="2" max="2" width="16.5546875" style="51" bestFit="1" customWidth="1"/>
    <col min="3" max="3" width="41" style="51" bestFit="1" customWidth="1"/>
    <col min="4" max="4" width="3.33203125" style="51" bestFit="1" customWidth="1"/>
    <col min="5" max="5" width="22.33203125" style="51" bestFit="1" customWidth="1"/>
    <col min="6" max="6" width="14.88671875" style="51" bestFit="1" customWidth="1"/>
    <col min="7" max="7" width="15.109375" style="51" customWidth="1"/>
    <col min="8" max="8" width="13.33203125" style="51" customWidth="1"/>
    <col min="9" max="9" width="20.6640625" style="51" customWidth="1"/>
    <col min="10" max="11" width="13.44140625" style="16" bestFit="1" customWidth="1"/>
    <col min="12" max="12" width="15.33203125" style="16" bestFit="1" customWidth="1"/>
    <col min="13" max="16384" width="9.109375" style="51"/>
  </cols>
  <sheetData>
    <row r="2" spans="1:12" x14ac:dyDescent="0.25">
      <c r="A2" s="51" t="s">
        <v>91</v>
      </c>
    </row>
    <row r="3" spans="1:12" x14ac:dyDescent="0.25">
      <c r="A3" s="51" t="s">
        <v>40</v>
      </c>
    </row>
    <row r="6" spans="1:12" x14ac:dyDescent="0.25">
      <c r="G6" s="52" t="s">
        <v>411</v>
      </c>
      <c r="H6" s="52" t="s">
        <v>412</v>
      </c>
    </row>
    <row r="7" spans="1:12" x14ac:dyDescent="0.25">
      <c r="F7" s="51" t="s">
        <v>41</v>
      </c>
      <c r="G7" s="53">
        <v>0.6462</v>
      </c>
      <c r="H7" s="53">
        <v>0.3538</v>
      </c>
      <c r="I7" s="140">
        <v>0.65149999999999997</v>
      </c>
      <c r="J7" s="140">
        <v>0.34849999999999998</v>
      </c>
    </row>
    <row r="8" spans="1:12" x14ac:dyDescent="0.25">
      <c r="B8" s="51" t="s">
        <v>42</v>
      </c>
      <c r="C8" s="51" t="s">
        <v>43</v>
      </c>
      <c r="F8" s="51" t="s">
        <v>44</v>
      </c>
      <c r="G8" s="53">
        <v>0.6462</v>
      </c>
      <c r="H8" s="53">
        <v>0.3538</v>
      </c>
      <c r="I8" s="140">
        <v>0.65149999999999997</v>
      </c>
      <c r="J8" s="140">
        <v>0.34849999999999998</v>
      </c>
    </row>
    <row r="10" spans="1:12" ht="13.8" x14ac:dyDescent="0.25">
      <c r="A10" s="54" t="s">
        <v>45</v>
      </c>
      <c r="E10" s="55" t="s">
        <v>107</v>
      </c>
      <c r="F10" s="55" t="s">
        <v>101</v>
      </c>
      <c r="G10" s="55" t="s">
        <v>102</v>
      </c>
      <c r="H10" s="55" t="s">
        <v>103</v>
      </c>
      <c r="I10" s="55" t="s">
        <v>106</v>
      </c>
      <c r="J10" s="151"/>
      <c r="K10" s="126"/>
      <c r="L10" s="126"/>
    </row>
    <row r="11" spans="1:12" ht="13.8" x14ac:dyDescent="0.25">
      <c r="B11" s="51">
        <v>81</v>
      </c>
      <c r="C11" s="51" t="s">
        <v>46</v>
      </c>
      <c r="J11" s="60"/>
      <c r="K11" s="126"/>
      <c r="L11" s="126"/>
    </row>
    <row r="12" spans="1:12" ht="13.8" x14ac:dyDescent="0.25">
      <c r="A12" s="51" t="s">
        <v>47</v>
      </c>
      <c r="B12" s="51">
        <v>81</v>
      </c>
      <c r="C12" s="51" t="s">
        <v>48</v>
      </c>
      <c r="D12" s="56" t="s">
        <v>49</v>
      </c>
      <c r="E12" s="127">
        <f>F12+G12+H12+I12</f>
        <v>-209753.01</v>
      </c>
      <c r="F12" s="127">
        <v>-209753.01</v>
      </c>
      <c r="G12" s="127">
        <v>0</v>
      </c>
      <c r="H12" s="136">
        <v>0</v>
      </c>
      <c r="I12" s="134">
        <v>0</v>
      </c>
      <c r="J12" s="152"/>
      <c r="K12" s="126"/>
      <c r="L12" s="126"/>
    </row>
    <row r="13" spans="1:12" ht="13.8" x14ac:dyDescent="0.25">
      <c r="A13" s="51" t="s">
        <v>50</v>
      </c>
      <c r="B13" s="51">
        <v>81</v>
      </c>
      <c r="C13" s="101" t="s">
        <v>51</v>
      </c>
      <c r="D13" s="56" t="s">
        <v>52</v>
      </c>
      <c r="E13" s="127">
        <f>F13+G13+H13+I13</f>
        <v>138086.82999999999</v>
      </c>
      <c r="F13" s="127">
        <v>138086.82999999999</v>
      </c>
      <c r="G13" s="150">
        <v>0</v>
      </c>
      <c r="H13" s="137">
        <v>0</v>
      </c>
      <c r="I13" s="134">
        <v>0</v>
      </c>
      <c r="J13" s="152"/>
      <c r="K13" s="126"/>
      <c r="L13" s="126"/>
    </row>
    <row r="14" spans="1:12" ht="13.8" x14ac:dyDescent="0.25">
      <c r="A14" s="51" t="s">
        <v>53</v>
      </c>
      <c r="B14" s="51">
        <v>81</v>
      </c>
      <c r="C14" s="101" t="s">
        <v>54</v>
      </c>
      <c r="D14" s="56" t="s">
        <v>55</v>
      </c>
      <c r="E14" s="127">
        <f>F14+G14+H14+I14</f>
        <v>325889.71999999997</v>
      </c>
      <c r="F14" s="127">
        <v>325889.71999999997</v>
      </c>
      <c r="G14" s="150">
        <v>0</v>
      </c>
      <c r="H14" s="137">
        <v>0</v>
      </c>
      <c r="I14" s="134">
        <v>0</v>
      </c>
      <c r="J14" s="152"/>
      <c r="K14" s="126"/>
      <c r="L14" s="126"/>
    </row>
    <row r="15" spans="1:12" ht="13.8" x14ac:dyDescent="0.25">
      <c r="A15" s="51" t="s">
        <v>56</v>
      </c>
      <c r="B15" s="51">
        <v>81</v>
      </c>
      <c r="C15" s="101" t="s">
        <v>57</v>
      </c>
      <c r="D15" s="56" t="s">
        <v>58</v>
      </c>
      <c r="E15" s="127">
        <f>F15+G15+H15+I15</f>
        <v>134192.76</v>
      </c>
      <c r="F15" s="127">
        <v>134192.76</v>
      </c>
      <c r="G15" s="150">
        <v>0</v>
      </c>
      <c r="H15" s="137">
        <v>0</v>
      </c>
      <c r="I15" s="134">
        <v>0</v>
      </c>
      <c r="J15" s="152"/>
      <c r="K15" s="126"/>
      <c r="L15" s="126"/>
    </row>
    <row r="16" spans="1:12" ht="13.8" x14ac:dyDescent="0.25">
      <c r="A16" s="51" t="s">
        <v>56</v>
      </c>
      <c r="B16" s="51">
        <v>81</v>
      </c>
      <c r="C16" s="101" t="s">
        <v>59</v>
      </c>
      <c r="D16" s="56" t="s">
        <v>60</v>
      </c>
      <c r="E16" s="127">
        <f>F16+G16+H16+I16</f>
        <v>1125</v>
      </c>
      <c r="F16" s="128">
        <v>1125</v>
      </c>
      <c r="G16" s="138">
        <v>0</v>
      </c>
      <c r="H16" s="138">
        <v>0</v>
      </c>
      <c r="I16" s="135">
        <v>0</v>
      </c>
      <c r="J16" s="152"/>
      <c r="K16" s="126"/>
      <c r="L16" s="126"/>
    </row>
    <row r="17" spans="1:12" ht="13.8" x14ac:dyDescent="0.25">
      <c r="B17" s="51">
        <v>81</v>
      </c>
      <c r="C17" s="101" t="s">
        <v>61</v>
      </c>
      <c r="E17" s="16">
        <f>SUM(E12:E16)</f>
        <v>389541.29999999993</v>
      </c>
      <c r="F17" s="16">
        <f>SUM(F12:F16)</f>
        <v>389541.29999999993</v>
      </c>
      <c r="G17" s="16">
        <f>SUM(G12:G16)</f>
        <v>0</v>
      </c>
      <c r="H17" s="16">
        <f>SUM(H12:H16)</f>
        <v>0</v>
      </c>
      <c r="I17" s="16">
        <f>SUM(I12:I16)</f>
        <v>0</v>
      </c>
      <c r="J17" s="30"/>
      <c r="K17" s="126"/>
      <c r="L17" s="126"/>
    </row>
    <row r="18" spans="1:12" ht="13.8" x14ac:dyDescent="0.25">
      <c r="A18" s="51" t="s">
        <v>62</v>
      </c>
      <c r="C18" s="101" t="s">
        <v>63</v>
      </c>
      <c r="D18" s="56" t="s">
        <v>65</v>
      </c>
      <c r="E18" s="18">
        <f>-E17</f>
        <v>-389541.29999999993</v>
      </c>
      <c r="G18" s="125"/>
      <c r="H18" s="126"/>
      <c r="I18" s="125"/>
      <c r="J18" s="126"/>
      <c r="K18" s="126"/>
      <c r="L18" s="126"/>
    </row>
    <row r="19" spans="1:12" ht="13.8" x14ac:dyDescent="0.25">
      <c r="A19" s="57" t="s">
        <v>66</v>
      </c>
      <c r="E19" s="58">
        <f>SUM(E17:E18)</f>
        <v>0</v>
      </c>
      <c r="G19" s="125"/>
      <c r="H19" s="126"/>
      <c r="I19" s="125"/>
      <c r="J19" s="126"/>
      <c r="K19" s="126"/>
      <c r="L19" s="126"/>
    </row>
    <row r="20" spans="1:12" ht="13.8" x14ac:dyDescent="0.25">
      <c r="G20" s="125"/>
      <c r="H20" s="126"/>
    </row>
    <row r="21" spans="1:12" ht="13.8" x14ac:dyDescent="0.25">
      <c r="A21" s="55"/>
      <c r="G21" s="125"/>
      <c r="H21" s="126"/>
    </row>
    <row r="22" spans="1:12" x14ac:dyDescent="0.25">
      <c r="A22" s="59" t="s">
        <v>67</v>
      </c>
      <c r="B22" s="60"/>
      <c r="C22" s="59" t="s">
        <v>68</v>
      </c>
      <c r="D22" s="60"/>
      <c r="E22" s="59" t="s">
        <v>69</v>
      </c>
      <c r="F22" s="59" t="s">
        <v>70</v>
      </c>
      <c r="H22" s="60"/>
      <c r="I22" s="60"/>
    </row>
    <row r="23" spans="1:12" x14ac:dyDescent="0.25">
      <c r="A23" s="60"/>
      <c r="B23" s="61"/>
      <c r="C23" s="29"/>
      <c r="D23" s="60"/>
    </row>
    <row r="24" spans="1:12" x14ac:dyDescent="0.25">
      <c r="A24" s="51" t="s">
        <v>47</v>
      </c>
      <c r="B24" s="62"/>
      <c r="C24" s="58">
        <f>E12</f>
        <v>-209753.01</v>
      </c>
      <c r="D24" s="60"/>
      <c r="E24" s="58">
        <f>E15*35%</f>
        <v>46967.466</v>
      </c>
      <c r="F24" s="63">
        <f>SUM(C24,E24)</f>
        <v>-162785.54399999999</v>
      </c>
      <c r="G24" s="51" t="s">
        <v>41</v>
      </c>
      <c r="H24" s="58">
        <f>F24*G7</f>
        <v>-105192.01853279999</v>
      </c>
      <c r="I24" s="58">
        <f>F24*H7</f>
        <v>-57593.525467200001</v>
      </c>
    </row>
    <row r="25" spans="1:12" x14ac:dyDescent="0.25">
      <c r="A25" s="51" t="s">
        <v>56</v>
      </c>
      <c r="B25" s="62"/>
      <c r="C25" s="64">
        <f>E15+E16</f>
        <v>135317.76000000001</v>
      </c>
      <c r="D25" s="52"/>
      <c r="E25" s="75">
        <f>-E15</f>
        <v>-134192.76</v>
      </c>
      <c r="F25" s="65">
        <f>SUM(B25,C25,E25)</f>
        <v>1125</v>
      </c>
      <c r="G25" s="51" t="s">
        <v>44</v>
      </c>
      <c r="H25" s="58">
        <f>F25*G8</f>
        <v>726.97500000000002</v>
      </c>
      <c r="I25" s="58">
        <f>F25*H8</f>
        <v>398.02499999999998</v>
      </c>
    </row>
    <row r="26" spans="1:12" x14ac:dyDescent="0.25">
      <c r="B26" s="60"/>
      <c r="C26" s="29">
        <f>SUM(C24:C25)</f>
        <v>-74435.25</v>
      </c>
      <c r="D26" s="60"/>
      <c r="E26" s="29">
        <f>SUM(E24:E25)</f>
        <v>-87225.294000000009</v>
      </c>
      <c r="F26" s="63">
        <f>SUM(F24:F25)</f>
        <v>-161660.54399999999</v>
      </c>
    </row>
    <row r="27" spans="1:12" ht="15.6" x14ac:dyDescent="0.25">
      <c r="A27" s="66" t="s">
        <v>71</v>
      </c>
      <c r="B27" s="133">
        <v>30545</v>
      </c>
      <c r="C27" s="67">
        <f>-C26</f>
        <v>74435.25</v>
      </c>
      <c r="E27" s="67">
        <f>-E26</f>
        <v>87225.294000000009</v>
      </c>
      <c r="F27" s="67">
        <f>SUM(B27,C27,E27)</f>
        <v>192205.54399999999</v>
      </c>
    </row>
    <row r="28" spans="1:12" x14ac:dyDescent="0.25">
      <c r="A28" s="60"/>
      <c r="B28" s="61"/>
      <c r="C28" s="62"/>
      <c r="D28" s="60"/>
      <c r="H28" s="63"/>
    </row>
    <row r="29" spans="1:12" x14ac:dyDescent="0.25">
      <c r="A29" s="51" t="s">
        <v>72</v>
      </c>
      <c r="B29" s="61"/>
      <c r="C29" s="62"/>
      <c r="D29" s="60"/>
      <c r="E29" s="68">
        <f>E24</f>
        <v>46967.466</v>
      </c>
      <c r="F29" s="62">
        <f>SUM(C29:E29)</f>
        <v>46967.466</v>
      </c>
      <c r="G29" s="62">
        <f>+E29*G8</f>
        <v>30350.376529199999</v>
      </c>
      <c r="H29" s="62">
        <f>+E29*H8</f>
        <v>16617.089470800001</v>
      </c>
    </row>
    <row r="30" spans="1:12" x14ac:dyDescent="0.25">
      <c r="A30" s="51" t="s">
        <v>73</v>
      </c>
      <c r="B30" s="61"/>
      <c r="C30" s="58"/>
      <c r="D30" s="60"/>
      <c r="E30" s="68">
        <f>E25</f>
        <v>-134192.76</v>
      </c>
      <c r="F30" s="62">
        <f>SUM(D30:E30)</f>
        <v>-134192.76</v>
      </c>
      <c r="G30" s="62">
        <f>+F30*G8</f>
        <v>-86715.361512000003</v>
      </c>
      <c r="H30" s="62">
        <f>+F30*H8</f>
        <v>-47477.398488000006</v>
      </c>
    </row>
    <row r="31" spans="1:12" x14ac:dyDescent="0.25">
      <c r="A31" s="51" t="s">
        <v>74</v>
      </c>
      <c r="B31" s="61"/>
      <c r="C31" s="58"/>
      <c r="D31" s="60"/>
      <c r="E31" s="68">
        <f>E17</f>
        <v>389541.29999999993</v>
      </c>
      <c r="F31" s="62">
        <f>SUM(D31:E31)</f>
        <v>389541.29999999993</v>
      </c>
      <c r="G31" s="62">
        <f>+F31*G8</f>
        <v>251721.58805999995</v>
      </c>
      <c r="H31" s="62">
        <f>+F31*H8</f>
        <v>137819.71193999998</v>
      </c>
    </row>
    <row r="32" spans="1:12" x14ac:dyDescent="0.25">
      <c r="A32" s="51" t="s">
        <v>50</v>
      </c>
      <c r="B32" s="61"/>
      <c r="C32" s="62">
        <f>-E13</f>
        <v>-138086.82999999999</v>
      </c>
      <c r="D32" s="60"/>
      <c r="F32" s="63">
        <f>SUM(C32:E32)</f>
        <v>-138086.82999999999</v>
      </c>
      <c r="G32" s="62">
        <f>+F32*G8</f>
        <v>-89231.709545999998</v>
      </c>
      <c r="H32" s="62">
        <f>+F32*H8</f>
        <v>-48855.120453999996</v>
      </c>
    </row>
    <row r="33" spans="1:8" x14ac:dyDescent="0.25">
      <c r="A33" s="51" t="s">
        <v>53</v>
      </c>
      <c r="B33" s="61"/>
      <c r="C33" s="65">
        <f>-E14</f>
        <v>-325889.71999999997</v>
      </c>
      <c r="D33" s="52"/>
      <c r="E33" s="52"/>
      <c r="F33" s="65">
        <f>SUM(C33:E33)</f>
        <v>-325889.71999999997</v>
      </c>
      <c r="G33" s="62">
        <f>+F33*G8</f>
        <v>-210589.93706399997</v>
      </c>
      <c r="H33" s="62">
        <f>+F33*H8</f>
        <v>-115299.78293599999</v>
      </c>
    </row>
    <row r="34" spans="1:8" x14ac:dyDescent="0.25">
      <c r="B34" s="61"/>
      <c r="C34" s="62">
        <f>SUM(C29:C33)</f>
        <v>-463976.54999999993</v>
      </c>
      <c r="D34" s="60"/>
      <c r="E34" s="30">
        <f>SUM(E29:E33)</f>
        <v>302316.00599999994</v>
      </c>
      <c r="F34" s="62"/>
      <c r="G34" s="30">
        <f>E34*G8</f>
        <v>195356.60307719995</v>
      </c>
      <c r="H34" s="30">
        <f>+E34*H8</f>
        <v>106959.40292279999</v>
      </c>
    </row>
    <row r="35" spans="1:8" x14ac:dyDescent="0.25">
      <c r="B35" s="60"/>
      <c r="C35" s="62">
        <f>SUM(C27:C33)</f>
        <v>-389541.29999999993</v>
      </c>
      <c r="D35" s="60"/>
      <c r="E35" s="62">
        <f>SUM(E27:E33)</f>
        <v>389541.29999999993</v>
      </c>
      <c r="F35" s="62">
        <v>0</v>
      </c>
      <c r="G35" s="30">
        <f>+C34*G8</f>
        <v>-299821.64660999994</v>
      </c>
      <c r="H35" s="30">
        <f>+C34*H8</f>
        <v>-164154.90338999996</v>
      </c>
    </row>
    <row r="36" spans="1:8" x14ac:dyDescent="0.25">
      <c r="B36" s="60"/>
      <c r="C36" s="62"/>
      <c r="D36" s="60"/>
      <c r="E36" s="62"/>
    </row>
    <row r="37" spans="1:8" x14ac:dyDescent="0.25">
      <c r="A37" s="66" t="s">
        <v>75</v>
      </c>
      <c r="B37" s="129">
        <v>0</v>
      </c>
      <c r="C37" s="69">
        <f>C35</f>
        <v>-389541.29999999993</v>
      </c>
      <c r="D37" s="60"/>
      <c r="E37" s="69">
        <f>E35</f>
        <v>389541.29999999993</v>
      </c>
      <c r="F37" s="67">
        <f>SUM(B37,C37,E37)</f>
        <v>0</v>
      </c>
    </row>
    <row r="39" spans="1:8" x14ac:dyDescent="0.25">
      <c r="A39" s="70"/>
      <c r="B39" s="60"/>
      <c r="C39" s="60"/>
    </row>
    <row r="40" spans="1:8" x14ac:dyDescent="0.25">
      <c r="A40" s="71"/>
      <c r="B40" s="130"/>
      <c r="C40" s="130"/>
    </row>
    <row r="41" spans="1:8" ht="13.8" x14ac:dyDescent="0.25">
      <c r="A41" s="60"/>
      <c r="B41" s="131"/>
      <c r="C41" s="131"/>
    </row>
    <row r="42" spans="1:8" ht="13.8" x14ac:dyDescent="0.25">
      <c r="A42" s="60"/>
      <c r="B42" s="132"/>
      <c r="C42" s="132"/>
    </row>
    <row r="43" spans="1:8" x14ac:dyDescent="0.25">
      <c r="A43" s="60"/>
      <c r="B43" s="60"/>
      <c r="C43" s="29"/>
    </row>
    <row r="44" spans="1:8" x14ac:dyDescent="0.25">
      <c r="A44" s="60"/>
      <c r="B44" s="60"/>
      <c r="C44" s="60"/>
    </row>
    <row r="45" spans="1:8" x14ac:dyDescent="0.25">
      <c r="A45" s="60"/>
      <c r="B45" s="60"/>
      <c r="C45" s="60"/>
    </row>
    <row r="46" spans="1:8" x14ac:dyDescent="0.25">
      <c r="A46" s="60"/>
      <c r="B46" s="60"/>
      <c r="C46" s="60"/>
    </row>
    <row r="47" spans="1:8" x14ac:dyDescent="0.25">
      <c r="A47" s="60"/>
      <c r="B47" s="61"/>
      <c r="C47" s="62"/>
    </row>
    <row r="48" spans="1:8" x14ac:dyDescent="0.25">
      <c r="A48" s="60"/>
      <c r="B48" s="61"/>
      <c r="C48" s="62"/>
    </row>
    <row r="49" spans="1:3" x14ac:dyDescent="0.25">
      <c r="A49" s="60"/>
      <c r="B49" s="60"/>
      <c r="C49" s="29"/>
    </row>
    <row r="50" spans="1:3" x14ac:dyDescent="0.25">
      <c r="A50" s="60"/>
      <c r="B50" s="60"/>
      <c r="C50" s="60"/>
    </row>
    <row r="51" spans="1:3" x14ac:dyDescent="0.25">
      <c r="A51" s="60"/>
      <c r="B51" s="60"/>
      <c r="C51" s="29"/>
    </row>
    <row r="52" spans="1:3" x14ac:dyDescent="0.25">
      <c r="A52" s="60"/>
      <c r="B52" s="60"/>
      <c r="C52" s="29"/>
    </row>
    <row r="53" spans="1:3" x14ac:dyDescent="0.25">
      <c r="A53" s="60"/>
      <c r="B53" s="60"/>
      <c r="C53" s="29"/>
    </row>
  </sheetData>
  <phoneticPr fontId="21" type="noConversion"/>
  <pageMargins left="0.75" right="0.75" top="1" bottom="1" header="0.5" footer="0.5"/>
  <pageSetup scale="60" orientation="landscape" r:id="rId1"/>
  <headerFooter alignWithMargins="0">
    <oddFooter>&amp;L&amp;Z&amp;R&amp;F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/>
  </sheetViews>
  <sheetFormatPr defaultRowHeight="13.2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2015-05-13T07:00:00+00:00</OpenedDate>
    <Date1 xmlns="dc463f71-b30c-4ab2-9473-d307f9d35888">2015-05-13T07:00:00+00:00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DocketNumber xmlns="dc463f71-b30c-4ab2-9473-d307f9d35888">150953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BB9FD268B09D3C41A17B6034D3348C72" ma:contentTypeVersion="119" ma:contentTypeDescription="" ma:contentTypeScope="" ma:versionID="2b8493ef8a5acd0eeb9d89723fe5e391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7C528AC-0A86-4D52-B062-2D6C7C9FBBAB}"/>
</file>

<file path=customXml/itemProps2.xml><?xml version="1.0" encoding="utf-8"?>
<ds:datastoreItem xmlns:ds="http://schemas.openxmlformats.org/officeDocument/2006/customXml" ds:itemID="{66AA200F-6133-4996-90F6-641B4600A313}"/>
</file>

<file path=customXml/itemProps3.xml><?xml version="1.0" encoding="utf-8"?>
<ds:datastoreItem xmlns:ds="http://schemas.openxmlformats.org/officeDocument/2006/customXml" ds:itemID="{FA23194A-B1F1-43CD-8216-E17F7E4CC268}"/>
</file>

<file path=customXml/itemProps4.xml><?xml version="1.0" encoding="utf-8"?>
<ds:datastoreItem xmlns:ds="http://schemas.openxmlformats.org/officeDocument/2006/customXml" ds:itemID="{18B8AE96-F642-45B3-BE72-7710A0D8FEB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</vt:i4>
      </vt:variant>
    </vt:vector>
  </HeadingPairs>
  <TitlesOfParts>
    <vt:vector size="11" baseType="lpstr">
      <vt:lpstr>Allocated</vt:lpstr>
      <vt:lpstr>Unallocated Summary</vt:lpstr>
      <vt:lpstr>Unallocated Detail</vt:lpstr>
      <vt:lpstr>UIP Detail </vt:lpstr>
      <vt:lpstr>Common by Account</vt:lpstr>
      <vt:lpstr>PSE 12M_funding</vt:lpstr>
      <vt:lpstr>Sheet1</vt:lpstr>
      <vt:lpstr>'Common by Account'!Print_Area</vt:lpstr>
      <vt:lpstr>'Unallocated Detail'!Print_Area</vt:lpstr>
      <vt:lpstr>'UIP Detail '!Print_Titles</vt:lpstr>
      <vt:lpstr>'Unallocated Detail'!Print_Titles</vt:lpstr>
    </vt:vector>
  </TitlesOfParts>
  <Company>Puget Sound Energy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akello</dc:creator>
  <cp:lastModifiedBy>Denise Crawford</cp:lastModifiedBy>
  <cp:lastPrinted>2015-02-11T00:45:08Z</cp:lastPrinted>
  <dcterms:created xsi:type="dcterms:W3CDTF">2008-01-09T21:52:11Z</dcterms:created>
  <dcterms:modified xsi:type="dcterms:W3CDTF">2015-05-15T15:58:05Z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0x0101006E56B4D1795A2E4DB2F0B01679ED314A00BB9FD268B09D3C41A17B6034D3348C72</vt:lpwstr>
  </property>
  <property fmtid="{D5CDD505-2E9C-101B-9397-08002B2CF9AE}" pid="3" name="_docset_NoMedatataSyncRequired">
    <vt:lpwstr>False</vt:lpwstr>
  </property>
</Properties>
</file>