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215" yWindow="675" windowWidth="19320" windowHeight="10515"/>
  </bookViews>
  <sheets>
    <sheet name="Appropriation Level" sheetId="4" r:id="rId1"/>
  </sheets>
  <calcPr calcId="145621"/>
</workbook>
</file>

<file path=xl/calcChain.xml><?xml version="1.0" encoding="utf-8"?>
<calcChain xmlns="http://schemas.openxmlformats.org/spreadsheetml/2006/main">
  <c r="E41" i="4" l="1"/>
  <c r="F35" i="4" l="1"/>
  <c r="B41" i="4" l="1"/>
  <c r="C35" i="4" l="1"/>
  <c r="D35" i="4" s="1"/>
  <c r="C40" i="4"/>
  <c r="F8" i="4"/>
  <c r="B45" i="4"/>
  <c r="C8" i="4"/>
  <c r="D8" i="4" s="1"/>
  <c r="B47" i="4" l="1"/>
  <c r="G35" i="4" s="1"/>
  <c r="H35" i="4" s="1"/>
  <c r="F17" i="4"/>
  <c r="C17" i="4"/>
  <c r="D17" i="4" s="1"/>
  <c r="F29" i="4"/>
  <c r="F24" i="4"/>
  <c r="C24" i="4"/>
  <c r="D24" i="4" s="1"/>
  <c r="C10" i="4"/>
  <c r="D10" i="4" s="1"/>
  <c r="C20" i="4"/>
  <c r="D20" i="4" s="1"/>
  <c r="C32" i="4"/>
  <c r="D32" i="4" s="1"/>
  <c r="C30" i="4"/>
  <c r="D30" i="4" s="1"/>
  <c r="C15" i="4"/>
  <c r="D15" i="4" s="1"/>
  <c r="C33" i="4"/>
  <c r="D33" i="4" s="1"/>
  <c r="C14" i="4"/>
  <c r="D14" i="4" s="1"/>
  <c r="C39" i="4"/>
  <c r="D39" i="4" s="1"/>
  <c r="C25" i="4"/>
  <c r="D25" i="4" s="1"/>
  <c r="C38" i="4"/>
  <c r="D38" i="4" s="1"/>
  <c r="C31" i="4"/>
  <c r="D31" i="4" s="1"/>
  <c r="C19" i="4"/>
  <c r="D19" i="4" s="1"/>
  <c r="C26" i="4"/>
  <c r="D26" i="4" s="1"/>
  <c r="C29" i="4"/>
  <c r="D29" i="4" s="1"/>
  <c r="C11" i="4"/>
  <c r="D11" i="4" s="1"/>
  <c r="C13" i="4"/>
  <c r="D13" i="4" s="1"/>
  <c r="C18" i="4"/>
  <c r="D18" i="4" s="1"/>
  <c r="C23" i="4"/>
  <c r="D23" i="4" s="1"/>
  <c r="C28" i="4"/>
  <c r="D28" i="4" s="1"/>
  <c r="D40" i="4"/>
  <c r="C37" i="4"/>
  <c r="D37" i="4" s="1"/>
  <c r="C12" i="4"/>
  <c r="D12" i="4" s="1"/>
  <c r="C16" i="4"/>
  <c r="D16" i="4" s="1"/>
  <c r="C22" i="4"/>
  <c r="D22" i="4" s="1"/>
  <c r="C27" i="4"/>
  <c r="D27" i="4" s="1"/>
  <c r="C34" i="4"/>
  <c r="D34" i="4" s="1"/>
  <c r="C21" i="4"/>
  <c r="D21" i="4" s="1"/>
  <c r="C36" i="4"/>
  <c r="D36" i="4" s="1"/>
  <c r="F10" i="4"/>
  <c r="F11" i="4"/>
  <c r="F15" i="4"/>
  <c r="F31" i="4"/>
  <c r="F13" i="4"/>
  <c r="F19" i="4"/>
  <c r="F12" i="4"/>
  <c r="F14" i="4"/>
  <c r="F16" i="4"/>
  <c r="F23" i="4"/>
  <c r="F18" i="4"/>
  <c r="F20" i="4"/>
  <c r="F27" i="4"/>
  <c r="F22" i="4"/>
  <c r="F30" i="4"/>
  <c r="F34" i="4"/>
  <c r="F25" i="4"/>
  <c r="F26" i="4"/>
  <c r="F21" i="4"/>
  <c r="F28" i="4"/>
  <c r="F33" i="4"/>
  <c r="F39" i="4"/>
  <c r="F32" i="4"/>
  <c r="F38" i="4"/>
  <c r="F40" i="4"/>
  <c r="F37" i="4"/>
  <c r="F36" i="4"/>
  <c r="F9" i="4"/>
  <c r="C9" i="4"/>
  <c r="D9" i="4" s="1"/>
  <c r="G9" i="4" l="1"/>
  <c r="H9" i="4" s="1"/>
  <c r="G38" i="4"/>
  <c r="H38" i="4" s="1"/>
  <c r="G28" i="4"/>
  <c r="H28" i="4" s="1"/>
  <c r="G34" i="4"/>
  <c r="H34" i="4" s="1"/>
  <c r="G14" i="4"/>
  <c r="H14" i="4" s="1"/>
  <c r="G31" i="4"/>
  <c r="H31" i="4" s="1"/>
  <c r="D41" i="4"/>
  <c r="G13" i="4"/>
  <c r="G15" i="4"/>
  <c r="H15" i="4" s="1"/>
  <c r="G36" i="4"/>
  <c r="H36" i="4" s="1"/>
  <c r="G32" i="4"/>
  <c r="H32" i="4" s="1"/>
  <c r="G21" i="4"/>
  <c r="H21" i="4" s="1"/>
  <c r="G30" i="4"/>
  <c r="H30" i="4" s="1"/>
  <c r="G18" i="4"/>
  <c r="H18" i="4" s="1"/>
  <c r="G24" i="4"/>
  <c r="H24" i="4" s="1"/>
  <c r="G37" i="4"/>
  <c r="H37" i="4" s="1"/>
  <c r="G39" i="4"/>
  <c r="H39" i="4" s="1"/>
  <c r="G26" i="4"/>
  <c r="H26" i="4" s="1"/>
  <c r="G22" i="4"/>
  <c r="H22" i="4" s="1"/>
  <c r="G23" i="4"/>
  <c r="H23" i="4" s="1"/>
  <c r="G19" i="4"/>
  <c r="H19" i="4" s="1"/>
  <c r="G11" i="4"/>
  <c r="H11" i="4" s="1"/>
  <c r="G29" i="4"/>
  <c r="H29" i="4" s="1"/>
  <c r="G20" i="4"/>
  <c r="H20" i="4" s="1"/>
  <c r="G40" i="4"/>
  <c r="H40" i="4" s="1"/>
  <c r="G33" i="4"/>
  <c r="H33" i="4" s="1"/>
  <c r="G25" i="4"/>
  <c r="H25" i="4" s="1"/>
  <c r="G27" i="4"/>
  <c r="H27" i="4" s="1"/>
  <c r="G16" i="4"/>
  <c r="H16" i="4" s="1"/>
  <c r="G8" i="4"/>
  <c r="H8" i="4" s="1"/>
  <c r="G12" i="4"/>
  <c r="H12" i="4" s="1"/>
  <c r="G10" i="4"/>
  <c r="H10" i="4" s="1"/>
  <c r="G17" i="4"/>
  <c r="H17" i="4" s="1"/>
  <c r="H13" i="4"/>
  <c r="C41" i="4"/>
  <c r="F41" i="4"/>
  <c r="G41" i="4" l="1"/>
  <c r="H41" i="4"/>
  <c r="B49" i="4"/>
  <c r="B50" i="4" l="1"/>
  <c r="B51" i="4" s="1"/>
</calcChain>
</file>

<file path=xl/comments1.xml><?xml version="1.0" encoding="utf-8"?>
<comments xmlns="http://schemas.openxmlformats.org/spreadsheetml/2006/main">
  <authors>
    <author>Marina Woodard</author>
    <author>Woodard, Marina (UTC)</author>
  </authors>
  <commentList>
    <comment ref="E16" authorId="0">
      <text>
        <r>
          <rPr>
            <b/>
            <sz val="8"/>
            <color indexed="81"/>
            <rFont val="Tahoma"/>
            <family val="2"/>
          </rPr>
          <t xml:space="preserve">UTC database:  610.5
DOE:                    </t>
        </r>
        <r>
          <rPr>
            <b/>
            <u/>
            <sz val="8"/>
            <color indexed="81"/>
            <rFont val="Tahoma"/>
            <family val="2"/>
          </rPr>
          <t xml:space="preserve"> 43.0</t>
        </r>
        <r>
          <rPr>
            <b/>
            <sz val="8"/>
            <color indexed="81"/>
            <rFont val="Tahoma"/>
            <family val="2"/>
          </rPr>
          <t xml:space="preserve">
TOTal hours      653.5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 xml:space="preserve">UTC database:  44.0
DOE:                 </t>
        </r>
        <r>
          <rPr>
            <b/>
            <u/>
            <sz val="9"/>
            <color indexed="81"/>
            <rFont val="Tahoma"/>
            <family val="2"/>
          </rPr>
          <t xml:space="preserve">   27.0</t>
        </r>
        <r>
          <rPr>
            <b/>
            <sz val="9"/>
            <color indexed="81"/>
            <rFont val="Tahoma"/>
            <family val="2"/>
          </rPr>
          <t xml:space="preserve">
TOTal hours      71.0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8"/>
            <color indexed="81"/>
            <rFont val="Tahoma"/>
            <family val="2"/>
          </rPr>
          <t xml:space="preserve">UTC database: 221.5
DOE:                   </t>
        </r>
        <r>
          <rPr>
            <b/>
            <u/>
            <sz val="8"/>
            <color indexed="81"/>
            <rFont val="Tahoma"/>
            <family val="2"/>
          </rPr>
          <t xml:space="preserve">  33.0</t>
        </r>
        <r>
          <rPr>
            <b/>
            <sz val="8"/>
            <color indexed="81"/>
            <rFont val="Tahoma"/>
            <family val="2"/>
          </rPr>
          <t xml:space="preserve">
TOTal hours      254.5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 xml:space="preserve">UTC database: 606.5
DOE:                 </t>
        </r>
        <r>
          <rPr>
            <b/>
            <u/>
            <sz val="8"/>
            <color indexed="81"/>
            <rFont val="Tahoma"/>
            <family val="2"/>
          </rPr>
          <t xml:space="preserve">    63.0</t>
        </r>
        <r>
          <rPr>
            <b/>
            <sz val="8"/>
            <color indexed="81"/>
            <rFont val="Tahoma"/>
            <family val="2"/>
          </rPr>
          <t xml:space="preserve">
TOTal hours      669.5   </t>
        </r>
      </text>
    </comment>
    <comment ref="E32" authorId="0">
      <text>
        <r>
          <rPr>
            <b/>
            <sz val="8"/>
            <color indexed="81"/>
            <rFont val="Tahoma"/>
            <family val="2"/>
          </rPr>
          <t xml:space="preserve">UTC database:  551.3
DOE:                </t>
        </r>
        <r>
          <rPr>
            <b/>
            <u/>
            <sz val="8"/>
            <color indexed="81"/>
            <rFont val="Tahoma"/>
            <family val="2"/>
          </rPr>
          <t xml:space="preserve">    144.0</t>
        </r>
        <r>
          <rPr>
            <b/>
            <sz val="8"/>
            <color indexed="81"/>
            <rFont val="Tahoma"/>
            <family val="2"/>
          </rPr>
          <t xml:space="preserve">     Total hours:       695.3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8" authorId="1">
      <text>
        <r>
          <rPr>
            <b/>
            <sz val="9"/>
            <color indexed="81"/>
            <rFont val="Tahoma"/>
            <family val="2"/>
          </rPr>
          <t xml:space="preserve">UTC database: 149.5
DOE:                      </t>
        </r>
        <r>
          <rPr>
            <b/>
            <u/>
            <sz val="9"/>
            <color indexed="81"/>
            <rFont val="Tahoma"/>
            <family val="2"/>
          </rPr>
          <t>19.0</t>
        </r>
        <r>
          <rPr>
            <b/>
            <sz val="9"/>
            <color indexed="81"/>
            <rFont val="Tahoma"/>
            <family val="2"/>
          </rPr>
          <t xml:space="preserve">
TOTal hours      168.5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>
      <text>
        <r>
          <rPr>
            <b/>
            <sz val="8"/>
            <color indexed="81"/>
            <rFont val="Tahoma"/>
            <family val="2"/>
          </rPr>
          <t xml:space="preserve">UTC database: 292.0
DOE:                </t>
        </r>
        <r>
          <rPr>
            <b/>
            <u/>
            <sz val="8"/>
            <color indexed="81"/>
            <rFont val="Tahoma"/>
            <family val="2"/>
          </rPr>
          <t xml:space="preserve">     42.0   </t>
        </r>
        <r>
          <rPr>
            <b/>
            <sz val="8"/>
            <color indexed="81"/>
            <rFont val="Tahoma"/>
            <family val="2"/>
          </rPr>
          <t xml:space="preserve">
TOTal hours     334.0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<sst xmlns="http://schemas.openxmlformats.org/spreadsheetml/2006/main" count="52" uniqueCount="52">
  <si>
    <t>Inland Empire Paper Co.</t>
  </si>
  <si>
    <t>Company</t>
  </si>
  <si>
    <t>% Of Miles</t>
  </si>
  <si>
    <t>% of Hours</t>
  </si>
  <si>
    <t>Net Program</t>
  </si>
  <si>
    <t xml:space="preserve">LDC Transfer </t>
  </si>
  <si>
    <t>Fees to be billed</t>
  </si>
  <si>
    <t>Pipeline Safety Fees</t>
  </si>
  <si>
    <t>Lamb Weston/BSW</t>
  </si>
  <si>
    <t xml:space="preserve">Chevron - Intrastate </t>
  </si>
  <si>
    <t xml:space="preserve">Chevron - interstate </t>
  </si>
  <si>
    <t>Overhead Allocation                  as a % Miles</t>
  </si>
  <si>
    <t>MILES</t>
  </si>
  <si>
    <t>HOURS</t>
  </si>
  <si>
    <t xml:space="preserve">       Total Program Cost</t>
  </si>
  <si>
    <t xml:space="preserve">        Overhead Cost distributed based on miles</t>
  </si>
  <si>
    <t xml:space="preserve">        Program Cost distributed based on hours</t>
  </si>
  <si>
    <t>Olympic Pipe Line Company  - intrastate laterals and interstate</t>
  </si>
  <si>
    <t>Air Liquide Large Industries U.S. LP</t>
  </si>
  <si>
    <t>Avista Utilities Corporation</t>
  </si>
  <si>
    <t>Buckley, City of</t>
  </si>
  <si>
    <t>Ellensburg, City of</t>
  </si>
  <si>
    <t>Enumclaw, City of</t>
  </si>
  <si>
    <t>Exxon Mobil Oil Corporation</t>
  </si>
  <si>
    <t>Georgia-Pacific Consumer Products (Camas) LLC</t>
  </si>
  <si>
    <t>J.R. Simplot Company</t>
  </si>
  <si>
    <t>KB Pipeline Company</t>
  </si>
  <si>
    <t>McChord Pipeline Company</t>
  </si>
  <si>
    <t>NuStar Pipeline Operating Partnership L.P.</t>
  </si>
  <si>
    <t>Northwest Natural Gas Co.</t>
  </si>
  <si>
    <t>Puget Sound Energy</t>
  </si>
  <si>
    <t>Puget Sound Energy - Jackson Prarie</t>
  </si>
  <si>
    <t>Solvay Chemical, Inc.</t>
  </si>
  <si>
    <t>Swissport Fueling, Inc.</t>
  </si>
  <si>
    <t>Tidewater, Inc.</t>
  </si>
  <si>
    <t>Weyerhaeuser Company</t>
  </si>
  <si>
    <r>
      <t>Arco Western Gas Pipe Line Co. (</t>
    </r>
    <r>
      <rPr>
        <b/>
        <sz val="10"/>
        <rFont val="Arial"/>
        <family val="2"/>
      </rPr>
      <t>Ferndale Pipeline System</t>
    </r>
    <r>
      <rPr>
        <sz val="10"/>
        <rFont val="Arial"/>
        <family val="2"/>
      </rPr>
      <t>)</t>
    </r>
  </si>
  <si>
    <r>
      <t>BP Pipelines North America (</t>
    </r>
    <r>
      <rPr>
        <b/>
        <sz val="10"/>
        <rFont val="Arial"/>
        <family val="2"/>
      </rPr>
      <t>BP Cherry Point Refinery</t>
    </r>
    <r>
      <rPr>
        <sz val="10"/>
        <rFont val="Arial"/>
        <family val="2"/>
      </rPr>
      <t>)</t>
    </r>
  </si>
  <si>
    <t xml:space="preserve">       Less Federal Reimbursement Credit</t>
  </si>
  <si>
    <t>Cascade Natural Gas Corporation</t>
  </si>
  <si>
    <t>Cardinal FG</t>
  </si>
  <si>
    <r>
      <t>Northwest Pipeline Corp (WGP) - (</t>
    </r>
    <r>
      <rPr>
        <b/>
        <sz val="10"/>
        <rFont val="Arial"/>
        <family val="2"/>
      </rPr>
      <t>Williams)</t>
    </r>
  </si>
  <si>
    <t>Puget Sound Energy - Sumas Gas Pipeline</t>
  </si>
  <si>
    <t>Phillips 66 (Yellowstone Pipeline - Spokane+Moses Lake)</t>
  </si>
  <si>
    <t>Net Program Cost Based on % of Hours</t>
  </si>
  <si>
    <t>2013/2014 Calculations</t>
  </si>
  <si>
    <t>Total Company Fee             2013/2014</t>
  </si>
  <si>
    <r>
      <t>Gas Transmission Northwest LLC (</t>
    </r>
    <r>
      <rPr>
        <b/>
        <sz val="10"/>
        <rFont val="Arial"/>
        <family val="2"/>
      </rPr>
      <t>TransCanada</t>
    </r>
    <r>
      <rPr>
        <sz val="10"/>
        <rFont val="Arial"/>
        <family val="2"/>
      </rPr>
      <t>)</t>
    </r>
  </si>
  <si>
    <t>Total fees for 2013/2014</t>
  </si>
  <si>
    <t>Docket P-131275  Exhibit A</t>
  </si>
  <si>
    <r>
      <t>Trans Mountain Pipeline (Puget Sound) LLC (</t>
    </r>
    <r>
      <rPr>
        <b/>
        <sz val="10"/>
        <rFont val="Arial"/>
        <family val="2"/>
      </rPr>
      <t>Kinder Morgan Canada</t>
    </r>
    <r>
      <rPr>
        <sz val="10"/>
        <rFont val="Arial"/>
        <family val="2"/>
      </rPr>
      <t>)</t>
    </r>
  </si>
  <si>
    <t>Akzo Nobel Pulp and Performance Chemicals,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</si>
</sst>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743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Fill="1"/>
    <xf numFmtId="0" fontId="3" fillId="0" borderId="0" xfId="0" applyFont="1" applyFill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center"/>
    </xf>
    <xf numFmtId="10" fontId="0" fillId="0" borderId="9" xfId="0" applyNumberForma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left"/>
    </xf>
    <xf numFmtId="164" fontId="0" fillId="0" borderId="18" xfId="0" applyNumberFormat="1" applyFill="1" applyBorder="1" applyAlignment="1">
      <alignment horizontal="left"/>
    </xf>
    <xf numFmtId="164" fontId="9" fillId="4" borderId="25" xfId="0" applyNumberFormat="1" applyFont="1" applyFill="1" applyBorder="1" applyAlignment="1">
      <alignment vertical="center"/>
    </xf>
    <xf numFmtId="0" fontId="0" fillId="0" borderId="33" xfId="0" applyFill="1" applyBorder="1"/>
    <xf numFmtId="0" fontId="0" fillId="0" borderId="33" xfId="0" quotePrefix="1" applyFill="1" applyBorder="1" applyAlignment="1">
      <alignment horizontal="left"/>
    </xf>
    <xf numFmtId="0" fontId="0" fillId="2" borderId="34" xfId="0" applyFill="1" applyBorder="1"/>
    <xf numFmtId="10" fontId="10" fillId="2" borderId="35" xfId="0" applyNumberFormat="1" applyFont="1" applyFill="1" applyBorder="1" applyAlignment="1">
      <alignment horizontal="center" vertical="center"/>
    </xf>
    <xf numFmtId="164" fontId="0" fillId="0" borderId="46" xfId="0" applyNumberFormat="1" applyFill="1" applyBorder="1" applyAlignment="1">
      <alignment horizontal="left"/>
    </xf>
    <xf numFmtId="164" fontId="0" fillId="0" borderId="48" xfId="0" applyNumberFormat="1" applyFill="1" applyBorder="1" applyAlignment="1">
      <alignment horizontal="left"/>
    </xf>
    <xf numFmtId="164" fontId="3" fillId="0" borderId="48" xfId="0" applyNumberFormat="1" applyFont="1" applyFill="1" applyBorder="1" applyAlignment="1">
      <alignment horizontal="left"/>
    </xf>
    <xf numFmtId="2" fontId="0" fillId="0" borderId="37" xfId="0" applyNumberFormat="1" applyFill="1" applyBorder="1" applyAlignment="1">
      <alignment horizontal="center"/>
    </xf>
    <xf numFmtId="2" fontId="0" fillId="0" borderId="38" xfId="0" applyNumberFormat="1" applyFill="1" applyBorder="1" applyAlignment="1">
      <alignment horizontal="center"/>
    </xf>
    <xf numFmtId="2" fontId="9" fillId="2" borderId="40" xfId="0" applyNumberFormat="1" applyFont="1" applyFill="1" applyBorder="1" applyAlignment="1">
      <alignment horizontal="center" vertical="center"/>
    </xf>
    <xf numFmtId="2" fontId="0" fillId="0" borderId="45" xfId="0" applyNumberFormat="1" applyFill="1" applyBorder="1" applyAlignment="1">
      <alignment horizontal="center"/>
    </xf>
    <xf numFmtId="2" fontId="0" fillId="0" borderId="47" xfId="0" applyNumberFormat="1" applyFill="1" applyBorder="1" applyAlignment="1">
      <alignment horizontal="center"/>
    </xf>
    <xf numFmtId="2" fontId="3" fillId="0" borderId="47" xfId="0" applyNumberFormat="1" applyFont="1" applyFill="1" applyBorder="1" applyAlignment="1">
      <alignment horizontal="center"/>
    </xf>
    <xf numFmtId="2" fontId="1" fillId="0" borderId="47" xfId="0" applyNumberFormat="1" applyFont="1" applyFill="1" applyBorder="1" applyAlignment="1">
      <alignment horizontal="center"/>
    </xf>
    <xf numFmtId="4" fontId="9" fillId="2" borderId="51" xfId="0" applyNumberFormat="1" applyFont="1" applyFill="1" applyBorder="1" applyAlignment="1">
      <alignment horizontal="center" vertical="center"/>
    </xf>
    <xf numFmtId="0" fontId="1" fillId="0" borderId="33" xfId="0" applyFont="1" applyFill="1" applyBorder="1"/>
    <xf numFmtId="0" fontId="1" fillId="0" borderId="32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33" xfId="0" quotePrefix="1" applyFont="1" applyFill="1" applyBorder="1" applyAlignment="1">
      <alignment horizontal="left"/>
    </xf>
    <xf numFmtId="164" fontId="0" fillId="2" borderId="23" xfId="0" applyNumberFormat="1" applyFill="1" applyBorder="1"/>
    <xf numFmtId="164" fontId="0" fillId="2" borderId="24" xfId="0" applyNumberFormat="1" applyFill="1" applyBorder="1"/>
    <xf numFmtId="164" fontId="4" fillId="2" borderId="24" xfId="0" applyNumberFormat="1" applyFont="1" applyFill="1" applyBorder="1"/>
    <xf numFmtId="0" fontId="9" fillId="3" borderId="8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right"/>
    </xf>
    <xf numFmtId="164" fontId="9" fillId="2" borderId="52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0" fontId="1" fillId="0" borderId="9" xfId="0" applyNumberFormat="1" applyFont="1" applyFill="1" applyBorder="1" applyAlignment="1">
      <alignment horizontal="center"/>
    </xf>
    <xf numFmtId="164" fontId="1" fillId="0" borderId="48" xfId="0" applyNumberFormat="1" applyFont="1" applyFill="1" applyBorder="1" applyAlignment="1">
      <alignment horizontal="left"/>
    </xf>
    <xf numFmtId="2" fontId="1" fillId="0" borderId="38" xfId="0" applyNumberFormat="1" applyFont="1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left"/>
    </xf>
    <xf numFmtId="164" fontId="1" fillId="2" borderId="24" xfId="0" applyNumberFormat="1" applyFont="1" applyFill="1" applyBorder="1"/>
    <xf numFmtId="0" fontId="1" fillId="0" borderId="0" xfId="0" applyFont="1" applyFill="1"/>
    <xf numFmtId="2" fontId="4" fillId="0" borderId="0" xfId="0" applyNumberFormat="1" applyFont="1" applyAlignment="1">
      <alignment vertical="center"/>
    </xf>
    <xf numFmtId="164" fontId="12" fillId="2" borderId="3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3" xfId="0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13" fillId="0" borderId="4" xfId="0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3" fillId="0" borderId="12" xfId="0" applyNumberFormat="1" applyFont="1" applyFill="1" applyBorder="1" applyAlignment="1">
      <alignment vertical="center"/>
    </xf>
    <xf numFmtId="4" fontId="2" fillId="2" borderId="12" xfId="0" applyNumberFormat="1" applyFont="1" applyFill="1" applyBorder="1" applyAlignment="1">
      <alignment vertical="center"/>
    </xf>
    <xf numFmtId="2" fontId="1" fillId="0" borderId="47" xfId="0" quotePrefix="1" applyNumberFormat="1" applyFont="1" applyFill="1" applyBorder="1" applyAlignment="1">
      <alignment horizontal="center"/>
    </xf>
    <xf numFmtId="0" fontId="1" fillId="0" borderId="30" xfId="0" quotePrefix="1" applyFont="1" applyFill="1" applyBorder="1" applyAlignment="1">
      <alignment horizontal="left"/>
    </xf>
    <xf numFmtId="2" fontId="1" fillId="0" borderId="49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/>
    </xf>
    <xf numFmtId="164" fontId="1" fillId="0" borderId="50" xfId="0" applyNumberFormat="1" applyFont="1" applyFill="1" applyBorder="1" applyAlignment="1">
      <alignment horizontal="left"/>
    </xf>
    <xf numFmtId="2" fontId="1" fillId="0" borderId="3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2" borderId="21" xfId="0" applyNumberFormat="1" applyFont="1" applyFill="1" applyBorder="1"/>
    <xf numFmtId="0" fontId="2" fillId="0" borderId="0" xfId="0" applyFont="1" applyAlignment="1">
      <alignment horizontal="right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2" fontId="9" fillId="3" borderId="29" xfId="0" applyNumberFormat="1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showGridLines="0" tabSelected="1" zoomScale="90" zoomScaleNormal="90" workbookViewId="0">
      <selection activeCell="J9" sqref="J9"/>
    </sheetView>
  </sheetViews>
  <sheetFormatPr defaultRowHeight="12.75" x14ac:dyDescent="0.2"/>
  <cols>
    <col min="1" max="1" width="61.5703125" customWidth="1"/>
    <col min="2" max="2" width="16.140625" customWidth="1"/>
    <col min="3" max="3" width="12.5703125" customWidth="1"/>
    <col min="4" max="4" width="17.28515625" customWidth="1"/>
    <col min="5" max="5" width="15.7109375" style="8" customWidth="1"/>
    <col min="6" max="6" width="13.85546875" customWidth="1"/>
    <col min="7" max="7" width="16.85546875" customWidth="1"/>
    <col min="8" max="8" width="24.5703125" customWidth="1"/>
  </cols>
  <sheetData>
    <row r="1" spans="1:8" s="3" customFormat="1" ht="30" customHeight="1" x14ac:dyDescent="0.25">
      <c r="A1" s="9" t="s">
        <v>7</v>
      </c>
      <c r="E1" s="7"/>
      <c r="F1" s="81"/>
      <c r="G1" s="81"/>
      <c r="H1" s="45" t="s">
        <v>49</v>
      </c>
    </row>
    <row r="2" spans="1:8" s="3" customFormat="1" ht="15.75" x14ac:dyDescent="0.25">
      <c r="A2" s="9" t="s">
        <v>45</v>
      </c>
      <c r="E2" s="7"/>
    </row>
    <row r="3" spans="1:8" ht="13.5" thickBot="1" x14ac:dyDescent="0.25"/>
    <row r="4" spans="1:8" x14ac:dyDescent="0.2">
      <c r="A4" s="85" t="s">
        <v>1</v>
      </c>
      <c r="B4" s="88" t="s">
        <v>12</v>
      </c>
      <c r="C4" s="90" t="s">
        <v>2</v>
      </c>
      <c r="D4" s="92" t="s">
        <v>11</v>
      </c>
      <c r="E4" s="94" t="s">
        <v>13</v>
      </c>
      <c r="F4" s="96" t="s">
        <v>3</v>
      </c>
      <c r="G4" s="99" t="s">
        <v>44</v>
      </c>
      <c r="H4" s="82" t="s">
        <v>46</v>
      </c>
    </row>
    <row r="5" spans="1:8" x14ac:dyDescent="0.2">
      <c r="A5" s="86"/>
      <c r="B5" s="89"/>
      <c r="C5" s="91"/>
      <c r="D5" s="93"/>
      <c r="E5" s="95"/>
      <c r="F5" s="97"/>
      <c r="G5" s="100"/>
      <c r="H5" s="83"/>
    </row>
    <row r="6" spans="1:8" x14ac:dyDescent="0.2">
      <c r="A6" s="86"/>
      <c r="B6" s="89"/>
      <c r="C6" s="91"/>
      <c r="D6" s="93"/>
      <c r="E6" s="95"/>
      <c r="F6" s="97"/>
      <c r="G6" s="100"/>
      <c r="H6" s="83"/>
    </row>
    <row r="7" spans="1:8" x14ac:dyDescent="0.2">
      <c r="A7" s="87"/>
      <c r="B7" s="89"/>
      <c r="C7" s="91"/>
      <c r="D7" s="93"/>
      <c r="E7" s="95"/>
      <c r="F7" s="98"/>
      <c r="G7" s="100"/>
      <c r="H7" s="84"/>
    </row>
    <row r="8" spans="1:8" s="4" customFormat="1" x14ac:dyDescent="0.2">
      <c r="A8" s="32" t="s">
        <v>18</v>
      </c>
      <c r="B8" s="26">
        <v>2.4300000000000002</v>
      </c>
      <c r="C8" s="12">
        <f t="shared" ref="C8:C40" si="0">B8/$B$41</f>
        <v>9.9369973918857741E-5</v>
      </c>
      <c r="D8" s="20">
        <f t="shared" ref="D8:D40" si="1">C8*$B$46</f>
        <v>38.408482319116892</v>
      </c>
      <c r="E8" s="23">
        <v>37</v>
      </c>
      <c r="F8" s="12">
        <f t="shared" ref="F8:F40" si="2">$E8/$E$41</f>
        <v>1.9838078387217849E-3</v>
      </c>
      <c r="G8" s="13">
        <f t="shared" ref="G8:G40" si="3">F8*$B$47</f>
        <v>702.02595035118782</v>
      </c>
      <c r="H8" s="35">
        <f t="shared" ref="H8:H40" si="4">D8+G8</f>
        <v>740.43443267030466</v>
      </c>
    </row>
    <row r="9" spans="1:8" s="4" customFormat="1" x14ac:dyDescent="0.2">
      <c r="A9" s="33" t="s">
        <v>51</v>
      </c>
      <c r="B9" s="27">
        <v>0.5</v>
      </c>
      <c r="C9" s="10">
        <f t="shared" si="0"/>
        <v>2.0446496691122992E-5</v>
      </c>
      <c r="D9" s="21">
        <f t="shared" si="1"/>
        <v>7.9029799010528583</v>
      </c>
      <c r="E9" s="24">
        <v>54</v>
      </c>
      <c r="F9" s="10">
        <f t="shared" si="2"/>
        <v>2.8952871159723345E-3</v>
      </c>
      <c r="G9" s="14">
        <f t="shared" si="3"/>
        <v>1024.5784140260578</v>
      </c>
      <c r="H9" s="36">
        <f t="shared" si="4"/>
        <v>1032.4813939271107</v>
      </c>
    </row>
    <row r="10" spans="1:8" s="4" customFormat="1" x14ac:dyDescent="0.2">
      <c r="A10" s="31" t="s">
        <v>36</v>
      </c>
      <c r="B10" s="27">
        <v>36</v>
      </c>
      <c r="C10" s="10">
        <f t="shared" si="0"/>
        <v>1.4721477617608554E-3</v>
      </c>
      <c r="D10" s="21">
        <f t="shared" si="1"/>
        <v>569.01455287580586</v>
      </c>
      <c r="E10" s="24">
        <v>105</v>
      </c>
      <c r="F10" s="10">
        <f t="shared" si="2"/>
        <v>5.6297249477239835E-3</v>
      </c>
      <c r="G10" s="14">
        <f t="shared" si="3"/>
        <v>1992.2358050506678</v>
      </c>
      <c r="H10" s="36">
        <f>D10+G10</f>
        <v>2561.2503579264735</v>
      </c>
    </row>
    <row r="11" spans="1:8" s="4" customFormat="1" x14ac:dyDescent="0.2">
      <c r="A11" s="31" t="s">
        <v>19</v>
      </c>
      <c r="B11" s="27">
        <v>3414.63</v>
      </c>
      <c r="C11" s="10">
        <f t="shared" si="0"/>
        <v>0.1396344419928186</v>
      </c>
      <c r="D11" s="21">
        <f t="shared" si="1"/>
        <v>53971.504519064249</v>
      </c>
      <c r="E11" s="24">
        <v>1409.6</v>
      </c>
      <c r="F11" s="10">
        <f t="shared" si="2"/>
        <v>7.5577717012492635E-2</v>
      </c>
      <c r="G11" s="14">
        <f t="shared" si="3"/>
        <v>26745.291340946867</v>
      </c>
      <c r="H11" s="37">
        <f t="shared" si="4"/>
        <v>80716.795860011116</v>
      </c>
    </row>
    <row r="12" spans="1:8" s="4" customFormat="1" x14ac:dyDescent="0.2">
      <c r="A12" s="31" t="s">
        <v>37</v>
      </c>
      <c r="B12" s="27">
        <v>10</v>
      </c>
      <c r="C12" s="10">
        <f t="shared" si="0"/>
        <v>4.0892993382245983E-4</v>
      </c>
      <c r="D12" s="21">
        <f t="shared" si="1"/>
        <v>158.05959802105718</v>
      </c>
      <c r="E12" s="24">
        <v>11.5</v>
      </c>
      <c r="F12" s="10">
        <f t="shared" si="2"/>
        <v>6.1658892284596008E-4</v>
      </c>
      <c r="G12" s="14">
        <f t="shared" si="3"/>
        <v>218.19725483888266</v>
      </c>
      <c r="H12" s="36">
        <f t="shared" si="4"/>
        <v>376.25685285993984</v>
      </c>
    </row>
    <row r="13" spans="1:8" s="4" customFormat="1" x14ac:dyDescent="0.2">
      <c r="A13" s="31" t="s">
        <v>20</v>
      </c>
      <c r="B13" s="27">
        <v>36.729999999999997</v>
      </c>
      <c r="C13" s="10">
        <f t="shared" si="0"/>
        <v>1.5019996469298948E-3</v>
      </c>
      <c r="D13" s="21">
        <f t="shared" si="1"/>
        <v>580.55290353134296</v>
      </c>
      <c r="E13" s="24">
        <v>470.5</v>
      </c>
      <c r="F13" s="10">
        <f t="shared" si="2"/>
        <v>2.5226529408610802E-2</v>
      </c>
      <c r="G13" s="14">
        <f t="shared" si="3"/>
        <v>8927.1137740603735</v>
      </c>
      <c r="H13" s="36">
        <f t="shared" si="4"/>
        <v>9507.6666775917165</v>
      </c>
    </row>
    <row r="14" spans="1:8" s="4" customFormat="1" x14ac:dyDescent="0.2">
      <c r="A14" s="31" t="s">
        <v>40</v>
      </c>
      <c r="B14" s="27">
        <v>3.25</v>
      </c>
      <c r="C14" s="10">
        <f t="shared" si="0"/>
        <v>1.3290222849229944E-4</v>
      </c>
      <c r="D14" s="21">
        <f t="shared" si="1"/>
        <v>51.369369356843585</v>
      </c>
      <c r="E14" s="24">
        <v>27.5</v>
      </c>
      <c r="F14" s="10">
        <f t="shared" si="2"/>
        <v>1.4744517720229481E-3</v>
      </c>
      <c r="G14" s="14">
        <f t="shared" si="3"/>
        <v>521.77604417993678</v>
      </c>
      <c r="H14" s="36">
        <f t="shared" si="4"/>
        <v>573.14541353678032</v>
      </c>
    </row>
    <row r="15" spans="1:8" s="4" customFormat="1" x14ac:dyDescent="0.2">
      <c r="A15" s="16" t="s">
        <v>39</v>
      </c>
      <c r="B15" s="27">
        <v>4490</v>
      </c>
      <c r="C15" s="10">
        <f t="shared" si="0"/>
        <v>0.18360954028628446</v>
      </c>
      <c r="D15" s="21">
        <f t="shared" si="1"/>
        <v>70968.759511454671</v>
      </c>
      <c r="E15" s="24">
        <v>3846.1</v>
      </c>
      <c r="F15" s="10">
        <f t="shared" si="2"/>
        <v>0.20621414401372584</v>
      </c>
      <c r="G15" s="14">
        <f t="shared" si="3"/>
        <v>72974.64885528927</v>
      </c>
      <c r="H15" s="37">
        <f t="shared" si="4"/>
        <v>143943.40836674394</v>
      </c>
    </row>
    <row r="16" spans="1:8" s="5" customFormat="1" x14ac:dyDescent="0.2">
      <c r="A16" s="31" t="s">
        <v>10</v>
      </c>
      <c r="B16" s="29">
        <v>157</v>
      </c>
      <c r="C16" s="50">
        <f t="shared" si="0"/>
        <v>6.420199961012619E-3</v>
      </c>
      <c r="D16" s="51">
        <f t="shared" si="1"/>
        <v>2481.5356889305976</v>
      </c>
      <c r="E16" s="52">
        <v>653.5</v>
      </c>
      <c r="F16" s="50">
        <f t="shared" si="2"/>
        <v>3.5038335746072603E-2</v>
      </c>
      <c r="G16" s="53">
        <f t="shared" si="3"/>
        <v>12399.296177148681</v>
      </c>
      <c r="H16" s="54">
        <f t="shared" si="4"/>
        <v>14880.831866079279</v>
      </c>
    </row>
    <row r="17" spans="1:8" s="55" customFormat="1" x14ac:dyDescent="0.2">
      <c r="A17" s="31" t="s">
        <v>9</v>
      </c>
      <c r="B17" s="29">
        <v>0.04</v>
      </c>
      <c r="C17" s="50">
        <f t="shared" si="0"/>
        <v>1.6357197352898394E-6</v>
      </c>
      <c r="D17" s="51">
        <f t="shared" si="1"/>
        <v>0.63223839208422872</v>
      </c>
      <c r="E17" s="52">
        <v>25</v>
      </c>
      <c r="F17" s="50">
        <f t="shared" si="2"/>
        <v>1.3404107018390437E-3</v>
      </c>
      <c r="G17" s="53">
        <f t="shared" si="3"/>
        <v>474.3418583453971</v>
      </c>
      <c r="H17" s="54">
        <f t="shared" si="4"/>
        <v>474.97409673748132</v>
      </c>
    </row>
    <row r="18" spans="1:8" s="4" customFormat="1" x14ac:dyDescent="0.2">
      <c r="A18" s="31" t="s">
        <v>21</v>
      </c>
      <c r="B18" s="29">
        <v>122.723</v>
      </c>
      <c r="C18" s="50">
        <f t="shared" si="0"/>
        <v>5.018510826849374E-3</v>
      </c>
      <c r="D18" s="51">
        <f t="shared" si="1"/>
        <v>1939.7548047938201</v>
      </c>
      <c r="E18" s="52">
        <v>182.5</v>
      </c>
      <c r="F18" s="50">
        <f t="shared" si="2"/>
        <v>9.7849981234250198E-3</v>
      </c>
      <c r="G18" s="53">
        <f t="shared" si="3"/>
        <v>3462.6955659213991</v>
      </c>
      <c r="H18" s="54">
        <f t="shared" si="4"/>
        <v>5402.4503707152189</v>
      </c>
    </row>
    <row r="19" spans="1:8" s="4" customFormat="1" x14ac:dyDescent="0.2">
      <c r="A19" s="31" t="s">
        <v>22</v>
      </c>
      <c r="B19" s="29">
        <v>93.61</v>
      </c>
      <c r="C19" s="50">
        <f t="shared" si="0"/>
        <v>3.8279931105120466E-3</v>
      </c>
      <c r="D19" s="51">
        <f t="shared" si="1"/>
        <v>1479.5958970751162</v>
      </c>
      <c r="E19" s="52">
        <v>201.7</v>
      </c>
      <c r="F19" s="50">
        <f t="shared" si="2"/>
        <v>1.0814433542437404E-2</v>
      </c>
      <c r="G19" s="53">
        <f t="shared" si="3"/>
        <v>3826.9901131306638</v>
      </c>
      <c r="H19" s="54">
        <f t="shared" si="4"/>
        <v>5306.5860102057795</v>
      </c>
    </row>
    <row r="20" spans="1:8" s="4" customFormat="1" x14ac:dyDescent="0.2">
      <c r="A20" s="31" t="s">
        <v>23</v>
      </c>
      <c r="B20" s="29">
        <v>1.32</v>
      </c>
      <c r="C20" s="50">
        <f t="shared" si="0"/>
        <v>5.3978751264564702E-5</v>
      </c>
      <c r="D20" s="51">
        <f t="shared" si="1"/>
        <v>20.863866938779548</v>
      </c>
      <c r="E20" s="52">
        <v>150.5</v>
      </c>
      <c r="F20" s="50">
        <f t="shared" si="2"/>
        <v>8.0692724250710432E-3</v>
      </c>
      <c r="G20" s="53">
        <f t="shared" si="3"/>
        <v>2855.5379872392905</v>
      </c>
      <c r="H20" s="54">
        <f t="shared" si="4"/>
        <v>2876.4018541780702</v>
      </c>
    </row>
    <row r="21" spans="1:8" s="4" customFormat="1" x14ac:dyDescent="0.2">
      <c r="A21" s="31" t="s">
        <v>47</v>
      </c>
      <c r="B21" s="27">
        <v>308.7</v>
      </c>
      <c r="C21" s="10">
        <f t="shared" si="0"/>
        <v>1.2623667057099334E-2</v>
      </c>
      <c r="D21" s="21">
        <f t="shared" si="1"/>
        <v>4879.2997909100341</v>
      </c>
      <c r="E21" s="24">
        <v>416</v>
      </c>
      <c r="F21" s="10">
        <f t="shared" si="2"/>
        <v>2.2304434078601689E-2</v>
      </c>
      <c r="G21" s="14">
        <f t="shared" si="3"/>
        <v>7893.0485228674088</v>
      </c>
      <c r="H21" s="36">
        <f>D21+G21</f>
        <v>12772.348313777442</v>
      </c>
    </row>
    <row r="22" spans="1:8" s="4" customFormat="1" x14ac:dyDescent="0.2">
      <c r="A22" s="31" t="s">
        <v>24</v>
      </c>
      <c r="B22" s="27">
        <v>1.04</v>
      </c>
      <c r="C22" s="10">
        <f t="shared" si="0"/>
        <v>4.2528713117535824E-5</v>
      </c>
      <c r="D22" s="21">
        <f t="shared" si="1"/>
        <v>16.438198194189948</v>
      </c>
      <c r="E22" s="24">
        <v>565</v>
      </c>
      <c r="F22" s="10">
        <f t="shared" si="2"/>
        <v>3.0293281861562389E-2</v>
      </c>
      <c r="G22" s="14">
        <f t="shared" si="3"/>
        <v>10720.125998605976</v>
      </c>
      <c r="H22" s="36">
        <f t="shared" si="4"/>
        <v>10736.564196800166</v>
      </c>
    </row>
    <row r="23" spans="1:8" s="4" customFormat="1" x14ac:dyDescent="0.2">
      <c r="A23" s="17" t="s">
        <v>0</v>
      </c>
      <c r="B23" s="27">
        <v>3</v>
      </c>
      <c r="C23" s="10">
        <f t="shared" si="0"/>
        <v>1.2267898014673795E-4</v>
      </c>
      <c r="D23" s="21">
        <f t="shared" si="1"/>
        <v>47.417879406317155</v>
      </c>
      <c r="E23" s="52">
        <v>105.5</v>
      </c>
      <c r="F23" s="50">
        <f t="shared" si="2"/>
        <v>5.6565331617607646E-3</v>
      </c>
      <c r="G23" s="53">
        <f t="shared" si="3"/>
        <v>2001.7226422175759</v>
      </c>
      <c r="H23" s="54">
        <f t="shared" si="4"/>
        <v>2049.1405216238932</v>
      </c>
    </row>
    <row r="24" spans="1:8" s="6" customFormat="1" x14ac:dyDescent="0.2">
      <c r="A24" s="31" t="s">
        <v>25</v>
      </c>
      <c r="B24" s="28">
        <v>1</v>
      </c>
      <c r="C24" s="11">
        <f t="shared" si="0"/>
        <v>4.0892993382245983E-5</v>
      </c>
      <c r="D24" s="22">
        <f t="shared" si="1"/>
        <v>15.805959802105717</v>
      </c>
      <c r="E24" s="52">
        <v>59.5</v>
      </c>
      <c r="F24" s="50">
        <f t="shared" si="2"/>
        <v>3.1901774703769242E-3</v>
      </c>
      <c r="G24" s="53">
        <f t="shared" si="3"/>
        <v>1128.9336228620452</v>
      </c>
      <c r="H24" s="54">
        <f t="shared" si="4"/>
        <v>1144.7395826641509</v>
      </c>
    </row>
    <row r="25" spans="1:8" s="4" customFormat="1" x14ac:dyDescent="0.2">
      <c r="A25" s="34" t="s">
        <v>26</v>
      </c>
      <c r="B25" s="27">
        <v>18</v>
      </c>
      <c r="C25" s="10">
        <f t="shared" si="0"/>
        <v>7.3607388088042769E-4</v>
      </c>
      <c r="D25" s="21">
        <f t="shared" si="1"/>
        <v>284.50727643790293</v>
      </c>
      <c r="E25" s="24">
        <v>246.5</v>
      </c>
      <c r="F25" s="10">
        <f t="shared" si="2"/>
        <v>1.3216449520132971E-2</v>
      </c>
      <c r="G25" s="14">
        <f t="shared" si="3"/>
        <v>4677.0107232856153</v>
      </c>
      <c r="H25" s="36">
        <f t="shared" si="4"/>
        <v>4961.5179997235182</v>
      </c>
    </row>
    <row r="26" spans="1:8" s="4" customFormat="1" x14ac:dyDescent="0.2">
      <c r="A26" s="16" t="s">
        <v>8</v>
      </c>
      <c r="B26" s="27">
        <v>4</v>
      </c>
      <c r="C26" s="10">
        <f t="shared" si="0"/>
        <v>1.6357197352898393E-4</v>
      </c>
      <c r="D26" s="21">
        <f t="shared" si="1"/>
        <v>63.223839208422866</v>
      </c>
      <c r="E26" s="24">
        <v>129.5</v>
      </c>
      <c r="F26" s="10">
        <f t="shared" si="2"/>
        <v>6.943327435526247E-3</v>
      </c>
      <c r="G26" s="14">
        <f t="shared" si="3"/>
        <v>2457.0908262291573</v>
      </c>
      <c r="H26" s="36">
        <f t="shared" si="4"/>
        <v>2520.3146654375801</v>
      </c>
    </row>
    <row r="27" spans="1:8" s="4" customFormat="1" x14ac:dyDescent="0.2">
      <c r="A27" s="31" t="s">
        <v>27</v>
      </c>
      <c r="B27" s="27">
        <v>14.25</v>
      </c>
      <c r="C27" s="10">
        <f t="shared" si="0"/>
        <v>5.8272515569700528E-4</v>
      </c>
      <c r="D27" s="21">
        <f t="shared" si="1"/>
        <v>225.23492718000648</v>
      </c>
      <c r="E27" s="24">
        <v>71</v>
      </c>
      <c r="F27" s="10">
        <f t="shared" si="2"/>
        <v>3.8067663932228844E-3</v>
      </c>
      <c r="G27" s="14">
        <f t="shared" si="3"/>
        <v>1347.1308777009278</v>
      </c>
      <c r="H27" s="36">
        <f t="shared" si="4"/>
        <v>1572.3658048809343</v>
      </c>
    </row>
    <row r="28" spans="1:8" s="4" customFormat="1" x14ac:dyDescent="0.2">
      <c r="A28" s="31" t="s">
        <v>29</v>
      </c>
      <c r="B28" s="29">
        <v>1702.7</v>
      </c>
      <c r="C28" s="10">
        <f t="shared" si="0"/>
        <v>6.9628499831950241E-2</v>
      </c>
      <c r="D28" s="21">
        <f t="shared" si="1"/>
        <v>26912.807755045407</v>
      </c>
      <c r="E28" s="24">
        <v>682</v>
      </c>
      <c r="F28" s="10">
        <f t="shared" si="2"/>
        <v>3.6566403946169113E-2</v>
      </c>
      <c r="G28" s="14">
        <f t="shared" si="3"/>
        <v>12940.045895662433</v>
      </c>
      <c r="H28" s="37">
        <f t="shared" si="4"/>
        <v>39852.853650707839</v>
      </c>
    </row>
    <row r="29" spans="1:8" s="4" customFormat="1" x14ac:dyDescent="0.2">
      <c r="A29" s="31" t="s">
        <v>41</v>
      </c>
      <c r="B29" s="27">
        <v>1309.8040000000001</v>
      </c>
      <c r="C29" s="10">
        <f t="shared" si="0"/>
        <v>5.3561806304039325E-2</v>
      </c>
      <c r="D29" s="21">
        <f t="shared" si="1"/>
        <v>20702.70937263728</v>
      </c>
      <c r="E29" s="24">
        <v>1214</v>
      </c>
      <c r="F29" s="10">
        <f t="shared" si="2"/>
        <v>6.5090343681303967E-2</v>
      </c>
      <c r="G29" s="14">
        <f t="shared" si="3"/>
        <v>23034.040641252486</v>
      </c>
      <c r="H29" s="36">
        <f>D29+G29</f>
        <v>43736.750013889767</v>
      </c>
    </row>
    <row r="30" spans="1:8" s="5" customFormat="1" x14ac:dyDescent="0.2">
      <c r="A30" s="31" t="s">
        <v>28</v>
      </c>
      <c r="B30" s="73">
        <v>4.03</v>
      </c>
      <c r="C30" s="50">
        <f t="shared" si="0"/>
        <v>1.6479876333045133E-4</v>
      </c>
      <c r="D30" s="51">
        <f t="shared" si="1"/>
        <v>63.698018002486045</v>
      </c>
      <c r="E30" s="52">
        <v>254.5</v>
      </c>
      <c r="F30" s="50">
        <f t="shared" si="2"/>
        <v>1.3645380944721465E-2</v>
      </c>
      <c r="G30" s="53">
        <f t="shared" si="3"/>
        <v>4828.8001179561425</v>
      </c>
      <c r="H30" s="54">
        <f>D30+G30</f>
        <v>4892.4981359586282</v>
      </c>
    </row>
    <row r="31" spans="1:8" s="5" customFormat="1" x14ac:dyDescent="0.2">
      <c r="A31" s="31" t="s">
        <v>17</v>
      </c>
      <c r="B31" s="29">
        <v>393</v>
      </c>
      <c r="C31" s="50">
        <f t="shared" si="0"/>
        <v>1.6070946399222671E-2</v>
      </c>
      <c r="D31" s="51">
        <f t="shared" si="1"/>
        <v>6211.7422022275468</v>
      </c>
      <c r="E31" s="52">
        <v>669.5</v>
      </c>
      <c r="F31" s="50">
        <f t="shared" si="2"/>
        <v>3.589619859524959E-2</v>
      </c>
      <c r="G31" s="53">
        <f t="shared" si="3"/>
        <v>12702.874966489735</v>
      </c>
      <c r="H31" s="54">
        <f t="shared" si="4"/>
        <v>18914.617168717283</v>
      </c>
    </row>
    <row r="32" spans="1:8" s="5" customFormat="1" x14ac:dyDescent="0.2">
      <c r="A32" s="74" t="s">
        <v>43</v>
      </c>
      <c r="B32" s="75">
        <v>129</v>
      </c>
      <c r="C32" s="76">
        <f t="shared" si="0"/>
        <v>5.2751961463097319E-3</v>
      </c>
      <c r="D32" s="77">
        <f t="shared" si="1"/>
        <v>2038.9688144716376</v>
      </c>
      <c r="E32" s="78">
        <v>695.3</v>
      </c>
      <c r="F32" s="76">
        <f t="shared" si="2"/>
        <v>3.7279502439547481E-2</v>
      </c>
      <c r="G32" s="79">
        <f t="shared" si="3"/>
        <v>13192.395764302184</v>
      </c>
      <c r="H32" s="80">
        <f>D32+G32</f>
        <v>15231.364578773822</v>
      </c>
    </row>
    <row r="33" spans="1:8" s="4" customFormat="1" x14ac:dyDescent="0.2">
      <c r="A33" s="31" t="s">
        <v>30</v>
      </c>
      <c r="B33" s="27">
        <v>12101.434999999999</v>
      </c>
      <c r="C33" s="10">
        <f t="shared" si="0"/>
        <v>0.49486390137067993</v>
      </c>
      <c r="D33" s="21">
        <f t="shared" si="1"/>
        <v>191274.79515779522</v>
      </c>
      <c r="E33" s="24">
        <v>5301.5</v>
      </c>
      <c r="F33" s="10">
        <f t="shared" si="2"/>
        <v>0.28424749343198763</v>
      </c>
      <c r="G33" s="14">
        <f t="shared" si="3"/>
        <v>100588.93448072491</v>
      </c>
      <c r="H33" s="37">
        <f t="shared" si="4"/>
        <v>291863.72963852016</v>
      </c>
    </row>
    <row r="34" spans="1:8" s="4" customFormat="1" x14ac:dyDescent="0.2">
      <c r="A34" s="34" t="s">
        <v>31</v>
      </c>
      <c r="B34" s="27">
        <v>15.4</v>
      </c>
      <c r="C34" s="10">
        <f t="shared" si="0"/>
        <v>6.2975209808658814E-4</v>
      </c>
      <c r="D34" s="21">
        <f t="shared" si="1"/>
        <v>243.41178095242805</v>
      </c>
      <c r="E34" s="24">
        <v>188</v>
      </c>
      <c r="F34" s="10">
        <f t="shared" si="2"/>
        <v>1.007988847782961E-2</v>
      </c>
      <c r="G34" s="14">
        <f t="shared" si="3"/>
        <v>3567.0507747573865</v>
      </c>
      <c r="H34" s="36">
        <f t="shared" si="4"/>
        <v>3810.4625557098148</v>
      </c>
    </row>
    <row r="35" spans="1:8" s="4" customFormat="1" x14ac:dyDescent="0.2">
      <c r="A35" s="34" t="s">
        <v>42</v>
      </c>
      <c r="B35" s="27">
        <v>3.64</v>
      </c>
      <c r="C35" s="10">
        <f t="shared" si="0"/>
        <v>1.4885049591137537E-4</v>
      </c>
      <c r="D35" s="21">
        <f t="shared" si="1"/>
        <v>57.533693679664808</v>
      </c>
      <c r="E35" s="24">
        <v>227</v>
      </c>
      <c r="F35" s="10">
        <f t="shared" si="2"/>
        <v>1.2170929172698517E-2</v>
      </c>
      <c r="G35" s="14">
        <f t="shared" si="3"/>
        <v>4307.024073776206</v>
      </c>
      <c r="H35" s="36">
        <f t="shared" si="4"/>
        <v>4364.5577674558708</v>
      </c>
    </row>
    <row r="36" spans="1:8" s="4" customFormat="1" x14ac:dyDescent="0.2">
      <c r="A36" s="33" t="s">
        <v>32</v>
      </c>
      <c r="B36" s="27">
        <v>1</v>
      </c>
      <c r="C36" s="10">
        <f t="shared" si="0"/>
        <v>4.0892993382245983E-5</v>
      </c>
      <c r="D36" s="21">
        <f t="shared" si="1"/>
        <v>15.805959802105717</v>
      </c>
      <c r="E36" s="24">
        <v>76</v>
      </c>
      <c r="F36" s="10">
        <f t="shared" si="2"/>
        <v>4.0748485335906932E-3</v>
      </c>
      <c r="G36" s="14">
        <f t="shared" si="3"/>
        <v>1441.9992493700074</v>
      </c>
      <c r="H36" s="36">
        <f t="shared" si="4"/>
        <v>1457.8052091721131</v>
      </c>
    </row>
    <row r="37" spans="1:8" s="4" customFormat="1" x14ac:dyDescent="0.2">
      <c r="A37" s="33" t="s">
        <v>33</v>
      </c>
      <c r="B37" s="27">
        <v>8.5000000000000006E-2</v>
      </c>
      <c r="C37" s="10">
        <f t="shared" si="0"/>
        <v>3.4759044374909089E-6</v>
      </c>
      <c r="D37" s="21">
        <f t="shared" si="1"/>
        <v>1.3435065831789861</v>
      </c>
      <c r="E37" s="24">
        <v>31</v>
      </c>
      <c r="F37" s="10">
        <f t="shared" si="2"/>
        <v>1.6621092702804143E-3</v>
      </c>
      <c r="G37" s="14">
        <f t="shared" si="3"/>
        <v>588.18390434829246</v>
      </c>
      <c r="H37" s="36">
        <f t="shared" si="4"/>
        <v>589.52741093147142</v>
      </c>
    </row>
    <row r="38" spans="1:8" s="4" customFormat="1" x14ac:dyDescent="0.2">
      <c r="A38" s="31" t="s">
        <v>34</v>
      </c>
      <c r="B38" s="27">
        <v>2.95</v>
      </c>
      <c r="C38" s="10">
        <f t="shared" si="0"/>
        <v>1.2063433047762566E-4</v>
      </c>
      <c r="D38" s="21">
        <f t="shared" si="1"/>
        <v>46.627581416211875</v>
      </c>
      <c r="E38" s="24">
        <v>168.5</v>
      </c>
      <c r="F38" s="10">
        <f t="shared" si="2"/>
        <v>9.0343681303951557E-3</v>
      </c>
      <c r="G38" s="14">
        <f t="shared" si="3"/>
        <v>3197.0641252479768</v>
      </c>
      <c r="H38" s="36">
        <f t="shared" si="4"/>
        <v>3243.6917066641886</v>
      </c>
    </row>
    <row r="39" spans="1:8" s="5" customFormat="1" x14ac:dyDescent="0.2">
      <c r="A39" s="31" t="s">
        <v>50</v>
      </c>
      <c r="B39" s="29">
        <v>63.8</v>
      </c>
      <c r="C39" s="50">
        <f t="shared" si="0"/>
        <v>2.6089729777872936E-3</v>
      </c>
      <c r="D39" s="51">
        <f t="shared" si="1"/>
        <v>1008.4202353743448</v>
      </c>
      <c r="E39" s="52">
        <v>334</v>
      </c>
      <c r="F39" s="50">
        <f t="shared" si="2"/>
        <v>1.7907886976569625E-2</v>
      </c>
      <c r="G39" s="53">
        <f t="shared" si="3"/>
        <v>6337.2072274945058</v>
      </c>
      <c r="H39" s="54">
        <f>D39+G39</f>
        <v>7345.6274628688507</v>
      </c>
    </row>
    <row r="40" spans="1:8" s="4" customFormat="1" x14ac:dyDescent="0.2">
      <c r="A40" s="31" t="s">
        <v>35</v>
      </c>
      <c r="B40" s="27">
        <v>9</v>
      </c>
      <c r="C40" s="10">
        <f t="shared" si="0"/>
        <v>3.6803694044021385E-4</v>
      </c>
      <c r="D40" s="21">
        <f t="shared" si="1"/>
        <v>142.25363821895147</v>
      </c>
      <c r="E40" s="24">
        <v>42.3</v>
      </c>
      <c r="F40" s="10">
        <f t="shared" si="2"/>
        <v>2.267974907511662E-3</v>
      </c>
      <c r="G40" s="14">
        <f t="shared" si="3"/>
        <v>802.58642432041188</v>
      </c>
      <c r="H40" s="36">
        <f t="shared" si="4"/>
        <v>944.84006253936332</v>
      </c>
    </row>
    <row r="41" spans="1:8" ht="21.75" customHeight="1" thickBot="1" x14ac:dyDescent="0.25">
      <c r="A41" s="18"/>
      <c r="B41" s="30">
        <f t="shared" ref="B41:G41" si="5">SUM(B8:B40)</f>
        <v>24454.067000000003</v>
      </c>
      <c r="C41" s="19">
        <f t="shared" si="5"/>
        <v>1</v>
      </c>
      <c r="D41" s="46">
        <f t="shared" si="5"/>
        <v>386520.00000000012</v>
      </c>
      <c r="E41" s="25">
        <f>SUM(E8:E40)</f>
        <v>18650.999999999996</v>
      </c>
      <c r="F41" s="19">
        <f t="shared" si="5"/>
        <v>1.0000000000000002</v>
      </c>
      <c r="G41" s="47">
        <f t="shared" si="5"/>
        <v>353878.00000000006</v>
      </c>
      <c r="H41" s="15">
        <f>SUM(H8:H40)</f>
        <v>740397.99999999965</v>
      </c>
    </row>
    <row r="42" spans="1:8" ht="22.5" customHeight="1" x14ac:dyDescent="0.2">
      <c r="A42" s="1"/>
      <c r="B42" s="2"/>
    </row>
    <row r="43" spans="1:8" s="40" customFormat="1" ht="20.25" customHeight="1" x14ac:dyDescent="0.2">
      <c r="A43" s="65" t="s">
        <v>14</v>
      </c>
      <c r="B43" s="72">
        <v>1932600</v>
      </c>
      <c r="C43" s="60"/>
      <c r="E43" s="41"/>
    </row>
    <row r="44" spans="1:8" s="40" customFormat="1" ht="20.25" customHeight="1" x14ac:dyDescent="0.2">
      <c r="A44" s="61" t="s">
        <v>38</v>
      </c>
      <c r="B44" s="69">
        <v>1192202</v>
      </c>
      <c r="C44" s="60"/>
      <c r="E44" s="56"/>
      <c r="F44" s="48"/>
      <c r="G44" s="42"/>
      <c r="H44" s="42"/>
    </row>
    <row r="45" spans="1:8" s="40" customFormat="1" ht="24.75" customHeight="1" x14ac:dyDescent="0.2">
      <c r="A45" s="38" t="s">
        <v>4</v>
      </c>
      <c r="B45" s="39">
        <f>B43-B44</f>
        <v>740398</v>
      </c>
      <c r="H45" s="42"/>
    </row>
    <row r="46" spans="1:8" s="40" customFormat="1" ht="24.75" customHeight="1" x14ac:dyDescent="0.2">
      <c r="A46" s="67" t="s">
        <v>15</v>
      </c>
      <c r="B46" s="71">
        <v>386520</v>
      </c>
      <c r="C46" s="70"/>
      <c r="D46" s="49"/>
      <c r="E46" s="56"/>
      <c r="F46" s="42"/>
      <c r="G46" s="48"/>
      <c r="H46" s="59"/>
    </row>
    <row r="47" spans="1:8" s="40" customFormat="1" ht="24.75" customHeight="1" x14ac:dyDescent="0.2">
      <c r="A47" s="68" t="s">
        <v>16</v>
      </c>
      <c r="B47" s="66">
        <f>B45-B46</f>
        <v>353878</v>
      </c>
      <c r="D47" s="48"/>
      <c r="E47" s="41"/>
      <c r="G47" s="42"/>
    </row>
    <row r="48" spans="1:8" s="40" customFormat="1" ht="18" customHeight="1" x14ac:dyDescent="0.2">
      <c r="A48" s="43"/>
      <c r="B48" s="44"/>
      <c r="E48" s="41"/>
    </row>
    <row r="49" spans="1:5" s="40" customFormat="1" ht="21.75" customHeight="1" x14ac:dyDescent="0.2">
      <c r="A49" s="58" t="s">
        <v>5</v>
      </c>
      <c r="B49" s="57">
        <f>H11+H15+H28+H33</f>
        <v>556376.7875159831</v>
      </c>
      <c r="C49" s="60"/>
      <c r="E49" s="41"/>
    </row>
    <row r="50" spans="1:5" s="40" customFormat="1" ht="22.5" customHeight="1" x14ac:dyDescent="0.2">
      <c r="A50" s="61" t="s">
        <v>6</v>
      </c>
      <c r="B50" s="62">
        <f>H41-B49</f>
        <v>184021.21248401655</v>
      </c>
      <c r="C50" s="60"/>
      <c r="E50" s="41"/>
    </row>
    <row r="51" spans="1:5" s="40" customFormat="1" ht="23.25" customHeight="1" x14ac:dyDescent="0.2">
      <c r="A51" s="63" t="s">
        <v>48</v>
      </c>
      <c r="B51" s="64">
        <f>SUM(B49:B50)</f>
        <v>740397.99999999965</v>
      </c>
      <c r="E51" s="41"/>
    </row>
  </sheetData>
  <mergeCells count="9">
    <mergeCell ref="F1:G1"/>
    <mergeCell ref="H4:H7"/>
    <mergeCell ref="A4:A7"/>
    <mergeCell ref="B4:B7"/>
    <mergeCell ref="C4:C7"/>
    <mergeCell ref="D4:D7"/>
    <mergeCell ref="E4:E7"/>
    <mergeCell ref="F4:F7"/>
    <mergeCell ref="G4:G7"/>
  </mergeCells>
  <printOptions horizontalCentered="1"/>
  <pageMargins left="0.45" right="0.45" top="0.25" bottom="0" header="0.3" footer="0.3"/>
  <pageSetup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P</Prefix>
    <DocumentSetType xmlns="dc463f71-b30c-4ab2-9473-d307f9d35888">Order - Final</DocumentSetType>
    <IsConfidential xmlns="dc463f71-b30c-4ab2-9473-d307f9d35888">false</IsConfidential>
    <AgendaOrder xmlns="dc463f71-b30c-4ab2-9473-d307f9d35888">true</AgendaOrder>
    <CaseType xmlns="dc463f71-b30c-4ab2-9473-d307f9d35888">Regulatory Fees</CaseType>
    <IndustryCode xmlns="dc463f71-b30c-4ab2-9473-d307f9d35888">504</IndustryCode>
    <CaseStatus xmlns="dc463f71-b30c-4ab2-9473-d307f9d35888">Closed</CaseStatus>
    <OpenedDate xmlns="dc463f71-b30c-4ab2-9473-d307f9d35888">2013-07-09T07:00:00+00:00</OpenedDate>
    <Date1 xmlns="dc463f71-b30c-4ab2-9473-d307f9d35888">2013-08-15T07:00:00+00:00</Date1>
    <IsDocumentOrder xmlns="dc463f71-b30c-4ab2-9473-d307f9d35888">true</IsDocumentOrder>
    <IsHighlyConfidential xmlns="dc463f71-b30c-4ab2-9473-d307f9d35888">false</IsHighlyConfidential>
    <CaseCompanyNames xmlns="dc463f71-b30c-4ab2-9473-d307f9d35888" xsi:nil="true"/>
    <DocketNumber xmlns="dc463f71-b30c-4ab2-9473-d307f9d35888">131275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9139530D13FF498C40985A41BD09F9" ma:contentTypeVersion="135" ma:contentTypeDescription="" ma:contentTypeScope="" ma:versionID="ff914df444ed2d0c73aa9beb2d53ec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8EFA3A9-69FE-4FEF-82DD-D23832DE54FE}"/>
</file>

<file path=customXml/itemProps2.xml><?xml version="1.0" encoding="utf-8"?>
<ds:datastoreItem xmlns:ds="http://schemas.openxmlformats.org/officeDocument/2006/customXml" ds:itemID="{C47B0642-27D6-41A0-A40B-B282241BA25E}"/>
</file>

<file path=customXml/itemProps3.xml><?xml version="1.0" encoding="utf-8"?>
<ds:datastoreItem xmlns:ds="http://schemas.openxmlformats.org/officeDocument/2006/customXml" ds:itemID="{E750AA97-2F40-4446-8A82-C07C59D5D5C1}"/>
</file>

<file path=customXml/itemProps4.xml><?xml version="1.0" encoding="utf-8"?>
<ds:datastoreItem xmlns:ds="http://schemas.openxmlformats.org/officeDocument/2006/customXml" ds:itemID="{3E9D0536-C062-4013-885E-FB098CDBE6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Appropriation Level</vt:lpstr>
    </vt:vector>
  </TitlesOfParts>
  <Company>WUTC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Woodard, Marina (UTC)</dc:creator>
  <cp:lastModifiedBy>Woodard, Marina (UTC)</cp:lastModifiedBy>
  <cp:lastPrinted>2013-07-23T22:44:50Z</cp:lastPrinted>
  <dcterms:created xsi:type="dcterms:W3CDTF">2006-04-13T18:44:03Z</dcterms:created>
  <dcterms:modified xsi:type="dcterms:W3CDTF">2013-07-29T21:48:47Z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0x0101006E56B4D1795A2E4DB2F0B01679ED314A009A9139530D13FF498C40985A41BD09F9</vt:lpwstr>
  </property>
  <property fmtid="{D5CDD505-2E9C-101B-9397-08002B2CF9AE}" pid="3" name="_docset_NoMedatataSyncRequired">
    <vt:lpwstr>False</vt:lpwstr>
  </property>
</Properties>
</file>