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480" windowWidth="16545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<sst xmlns="http://schemas.openxmlformats.org/spreadsheetml/2006/main" count="92" uniqueCount="65">
  <si>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Miles</t>
  </si>
  <si>
    <t>KB Pipeline</t>
  </si>
  <si>
    <t>TransCanada's GTN System</t>
  </si>
  <si>
    <t>Williams</t>
  </si>
  <si>
    <t>PSE - Jackson Prarie</t>
  </si>
  <si>
    <t>Chevron</t>
  </si>
  <si>
    <t>Exxon</t>
  </si>
  <si>
    <t xml:space="preserve">Terasen Pipelines </t>
  </si>
  <si>
    <t>NW Natural</t>
  </si>
  <si>
    <t>Avista</t>
  </si>
  <si>
    <t>Cascade</t>
  </si>
  <si>
    <t>PSE</t>
  </si>
  <si>
    <t>Buckley</t>
  </si>
  <si>
    <t>Ellensburg</t>
  </si>
  <si>
    <t>Enumclaw</t>
  </si>
  <si>
    <t>Inland Empire Paper Co.</t>
  </si>
  <si>
    <t>Georgia Pacific Corp-Camas Mill</t>
  </si>
  <si>
    <t>Sumas Cogeneration Co.</t>
  </si>
  <si>
    <t>Weyerhaeuser Paper</t>
  </si>
  <si>
    <t>Ochoa</t>
  </si>
  <si>
    <t>Tidewater</t>
  </si>
  <si>
    <t>Kaneb</t>
  </si>
  <si>
    <t>McChord Pipeline Co.</t>
  </si>
  <si>
    <t>Company</t>
  </si>
  <si>
    <t>% Of Miles</t>
  </si>
  <si>
    <t>Hours</t>
  </si>
  <si>
    <t>Yellowstone Pipeline - Spokane+ Moses Lake</t>
  </si>
  <si>
    <t>BP Olympic Pipeline  Interstate and Intrastate</t>
  </si>
  <si>
    <t>Agrium - Liquid and Gas</t>
  </si>
  <si>
    <t>% of Hours</t>
  </si>
  <si>
    <t>Overhead</t>
  </si>
  <si>
    <t>Allocation</t>
  </si>
  <si>
    <t>as a %</t>
  </si>
  <si>
    <t>Net Program</t>
  </si>
  <si>
    <t>Cost based</t>
  </si>
  <si>
    <t>on % of hours</t>
  </si>
  <si>
    <t xml:space="preserve">Total </t>
  </si>
  <si>
    <t>Fee</t>
  </si>
  <si>
    <t>2006/2007</t>
  </si>
  <si>
    <t>Difference</t>
  </si>
  <si>
    <t>Program Cost</t>
  </si>
  <si>
    <t>Under Collection Fed Rmb.</t>
  </si>
  <si>
    <t>Total Program Cost</t>
  </si>
  <si>
    <t>Less Federal Rmb. Credit</t>
  </si>
  <si>
    <t>Program Cost distributed based on hours</t>
  </si>
  <si>
    <t>Overhead Cost distributed based on miles</t>
  </si>
  <si>
    <t xml:space="preserve">LDC Transfer </t>
  </si>
  <si>
    <t>Fees to be billed</t>
  </si>
  <si>
    <t xml:space="preserve">  </t>
  </si>
  <si>
    <t>Cardinal</t>
  </si>
  <si>
    <t>Kinder Morgan (Teresan)</t>
  </si>
  <si>
    <t>BP Olympic Pipeline  Interstate and Intrastate (bp cherry point and ferndal)</t>
  </si>
  <si>
    <t>Valero (Kaneb)</t>
  </si>
  <si>
    <t>Conoco/Phillips (Yellowstone Pipeline - Spokane+ Moses Lake)</t>
  </si>
  <si>
    <t>Hours Charged to Companies for Calendar Years 2005/2006</t>
  </si>
  <si>
    <t>Made up of 4 Reports</t>
  </si>
  <si>
    <t>Report 1</t>
  </si>
  <si>
    <t>Report 2</t>
  </si>
  <si>
    <t>Report 3</t>
  </si>
  <si>
    <t>Report 4</t>
  </si>
  <si>
    <t>Total</t>
  </si>
  <si>
    <t>2007/2008</t>
  </si>
  <si>
    <t>2007/2008 Fee Calculations</t>
  </si>
  <si>
    <t>Total fees for 2007/2008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</si>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</sst>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3">
      <selection activeCell="F40" sqref="F40"/>
    </sheetView>
  </sheetViews>
  <sheetFormatPr defaultColWidth="9.140625" defaultRowHeight="12.75"/>
  <cols>
    <col min="1" max="1" width="35.57421875" style="0" customWidth="1"/>
    <col min="2" max="2" width="12.57421875" style="0" customWidth="1"/>
    <col min="3" max="3" width="3.421875" style="0" customWidth="1"/>
    <col min="4" max="4" width="11.28125" style="0" customWidth="1"/>
    <col min="5" max="5" width="11.57421875" style="0" customWidth="1"/>
    <col min="6" max="6" width="3.7109375" style="0" customWidth="1"/>
    <col min="8" max="8" width="1.8515625" style="0" customWidth="1"/>
    <col min="9" max="9" width="12.140625" style="0" customWidth="1"/>
    <col min="10" max="10" width="14.00390625" style="0" customWidth="1"/>
    <col min="11" max="11" width="2.00390625" style="0" customWidth="1"/>
    <col min="12" max="12" width="13.140625" style="0" customWidth="1"/>
    <col min="13" max="13" width="1.8515625" style="0" customWidth="1"/>
    <col min="14" max="14" width="12.7109375" style="0" bestFit="1" customWidth="1"/>
    <col min="15" max="15" width="3.140625" style="0" customWidth="1"/>
    <col min="16" max="16" width="13.57421875" style="0" customWidth="1"/>
  </cols>
  <sheetData>
    <row r="1" ht="12.75">
      <c r="A1" s="6" t="s">
        <v>62</v>
      </c>
    </row>
    <row r="5" spans="1:16" ht="12.75">
      <c r="A5" s="7" t="s">
        <v>23</v>
      </c>
      <c r="B5" s="7" t="s">
        <v>0</v>
      </c>
      <c r="C5" s="7"/>
      <c r="D5" s="7" t="s">
        <v>24</v>
      </c>
      <c r="E5" s="7" t="s">
        <v>30</v>
      </c>
      <c r="F5" s="7"/>
      <c r="G5" s="7" t="s">
        <v>25</v>
      </c>
      <c r="H5" s="7"/>
      <c r="I5" s="7" t="s">
        <v>29</v>
      </c>
      <c r="J5" s="7" t="s">
        <v>33</v>
      </c>
      <c r="L5" s="7" t="s">
        <v>36</v>
      </c>
      <c r="N5" s="7" t="s">
        <v>38</v>
      </c>
      <c r="O5" s="7"/>
      <c r="P5" s="7" t="s">
        <v>39</v>
      </c>
    </row>
    <row r="6" spans="1:16" ht="12.75">
      <c r="A6" s="7"/>
      <c r="B6" s="7"/>
      <c r="C6" s="7"/>
      <c r="D6" s="7"/>
      <c r="E6" s="7" t="s">
        <v>31</v>
      </c>
      <c r="F6" s="7"/>
      <c r="G6" s="7"/>
      <c r="H6" s="7"/>
      <c r="I6" s="7"/>
      <c r="J6" s="7" t="s">
        <v>34</v>
      </c>
      <c r="L6" s="7" t="s">
        <v>23</v>
      </c>
      <c r="N6" s="7" t="s">
        <v>37</v>
      </c>
      <c r="O6" s="7"/>
      <c r="P6" s="7"/>
    </row>
    <row r="7" spans="1:12" ht="12.75">
      <c r="A7" s="7"/>
      <c r="B7" s="7"/>
      <c r="C7" s="7"/>
      <c r="D7" s="7"/>
      <c r="E7" s="7" t="s">
        <v>32</v>
      </c>
      <c r="F7" s="7"/>
      <c r="G7" s="7"/>
      <c r="H7" s="7"/>
      <c r="I7" s="7"/>
      <c r="J7" s="7" t="s">
        <v>35</v>
      </c>
      <c r="L7" s="7" t="s">
        <v>61</v>
      </c>
    </row>
    <row r="8" spans="1:12" ht="12.75">
      <c r="A8" s="7"/>
      <c r="B8" s="7"/>
      <c r="C8" s="7"/>
      <c r="D8" s="7"/>
      <c r="E8" s="7" t="s">
        <v>0</v>
      </c>
      <c r="F8" s="7"/>
      <c r="G8" s="7"/>
      <c r="H8" s="7"/>
      <c r="I8" s="7"/>
      <c r="J8" s="9"/>
      <c r="L8" s="7" t="s">
        <v>37</v>
      </c>
    </row>
    <row r="9" spans="1:16" ht="12.75">
      <c r="A9" s="1" t="s">
        <v>28</v>
      </c>
      <c r="B9" s="8">
        <f>1+1</f>
        <v>2</v>
      </c>
      <c r="C9" s="9"/>
      <c r="D9" s="10">
        <f aca="true" t="shared" si="0" ref="D9:D34">B9/$B$36</f>
        <v>8.483041339981212E-05</v>
      </c>
      <c r="E9" s="14">
        <f aca="true" t="shared" si="1" ref="E9:E34">D9*$B$45</f>
        <v>29.690644689934242</v>
      </c>
      <c r="F9" s="14"/>
      <c r="G9" s="9">
        <v>182</v>
      </c>
      <c r="H9" s="9"/>
      <c r="I9" s="10">
        <f aca="true" t="shared" si="2" ref="I9:I34">$G9/$G$36</f>
        <v>0.010924750081335366</v>
      </c>
      <c r="J9" s="14">
        <f aca="true" t="shared" si="3" ref="J9:J34">I9*$B$47</f>
        <v>10651.554856051413</v>
      </c>
      <c r="L9" s="12">
        <f>E9+J9</f>
        <v>10681.245500741346</v>
      </c>
      <c r="N9" s="12">
        <v>15298.46</v>
      </c>
      <c r="O9" s="12"/>
      <c r="P9" s="12">
        <f>L9-N9</f>
        <v>-4617.214499258653</v>
      </c>
    </row>
    <row r="10" spans="1:16" ht="12.75">
      <c r="A10" s="1" t="s">
        <v>9</v>
      </c>
      <c r="B10" s="8">
        <v>3422</v>
      </c>
      <c r="C10" s="9"/>
      <c r="D10" s="10">
        <f t="shared" si="0"/>
        <v>0.14514483732707853</v>
      </c>
      <c r="E10" s="14">
        <f t="shared" si="1"/>
        <v>50800.693064477484</v>
      </c>
      <c r="F10" s="14"/>
      <c r="G10" s="9">
        <v>731.3</v>
      </c>
      <c r="H10" s="9"/>
      <c r="I10" s="10">
        <f t="shared" si="2"/>
        <v>0.04389708645318985</v>
      </c>
      <c r="J10" s="14">
        <f t="shared" si="3"/>
        <v>42799.35201225493</v>
      </c>
      <c r="L10" s="12">
        <f aca="true" t="shared" si="4" ref="L10:L34">E10+J10</f>
        <v>93600.04507673241</v>
      </c>
      <c r="N10" s="12">
        <v>79975.56</v>
      </c>
      <c r="O10" s="12"/>
      <c r="P10" s="12">
        <f aca="true" t="shared" si="5" ref="P10:P36">L10-N10</f>
        <v>13624.48507673241</v>
      </c>
    </row>
    <row r="11" spans="1:16" ht="12.75">
      <c r="A11" s="1" t="s">
        <v>27</v>
      </c>
      <c r="B11" s="8">
        <f>350+41+10.3+36.5</f>
        <v>437.8</v>
      </c>
      <c r="C11" s="9"/>
      <c r="D11" s="10">
        <f t="shared" si="0"/>
        <v>0.01856937749321887</v>
      </c>
      <c r="E11" s="14">
        <f t="shared" si="1"/>
        <v>6499.282122626604</v>
      </c>
      <c r="F11" s="14"/>
      <c r="G11" s="9">
        <v>909.5</v>
      </c>
      <c r="H11" s="9"/>
      <c r="I11" s="10">
        <f t="shared" si="2"/>
        <v>0.05459373735700283</v>
      </c>
      <c r="J11" s="14">
        <f t="shared" si="3"/>
        <v>53228.511766916265</v>
      </c>
      <c r="L11" s="12">
        <f t="shared" si="4"/>
        <v>59727.79388954287</v>
      </c>
      <c r="N11" s="12">
        <f>67109.36+10571.23+5691.87</f>
        <v>83372.45999999999</v>
      </c>
      <c r="O11" s="12"/>
      <c r="P11" s="12">
        <f t="shared" si="5"/>
        <v>-23644.666110457125</v>
      </c>
    </row>
    <row r="12" spans="1:16" ht="12.75">
      <c r="A12" s="1" t="s">
        <v>12</v>
      </c>
      <c r="B12" s="8">
        <v>35.61</v>
      </c>
      <c r="C12" s="9"/>
      <c r="D12" s="10">
        <f t="shared" si="0"/>
        <v>0.0015104055105836546</v>
      </c>
      <c r="E12" s="14">
        <f t="shared" si="1"/>
        <v>528.6419287042792</v>
      </c>
      <c r="F12" s="14"/>
      <c r="G12" s="9">
        <v>418.7</v>
      </c>
      <c r="H12" s="9"/>
      <c r="I12" s="10">
        <f t="shared" si="2"/>
        <v>0.02513292779700614</v>
      </c>
      <c r="J12" s="14">
        <f t="shared" si="3"/>
        <v>24504.428671586407</v>
      </c>
      <c r="L12" s="12">
        <f t="shared" si="4"/>
        <v>25033.070600290688</v>
      </c>
      <c r="N12" s="12">
        <v>9868.38</v>
      </c>
      <c r="O12" s="12"/>
      <c r="P12" s="12">
        <f t="shared" si="5"/>
        <v>15164.690600290689</v>
      </c>
    </row>
    <row r="13" spans="1:16" ht="12.75">
      <c r="A13" s="15" t="s">
        <v>49</v>
      </c>
      <c r="B13" s="8">
        <v>3.25</v>
      </c>
      <c r="C13" s="9"/>
      <c r="D13" s="10">
        <f t="shared" si="0"/>
        <v>0.00013784942177469468</v>
      </c>
      <c r="E13" s="14">
        <f t="shared" si="1"/>
        <v>48.24729762114314</v>
      </c>
      <c r="F13" s="14"/>
      <c r="G13" s="9">
        <v>300.5</v>
      </c>
      <c r="H13" s="9"/>
      <c r="I13" s="10">
        <f t="shared" si="2"/>
        <v>0.018037842854072953</v>
      </c>
      <c r="J13" s="14">
        <f t="shared" si="3"/>
        <v>17586.77051782115</v>
      </c>
      <c r="L13" s="12">
        <f t="shared" si="4"/>
        <v>17635.017815442294</v>
      </c>
      <c r="N13" s="12">
        <v>0</v>
      </c>
      <c r="O13" s="12"/>
      <c r="P13" s="12">
        <f t="shared" si="5"/>
        <v>17635.017815442294</v>
      </c>
    </row>
    <row r="14" spans="1:16" ht="12.75">
      <c r="A14" s="1" t="s">
        <v>10</v>
      </c>
      <c r="B14" s="8">
        <v>4267</v>
      </c>
      <c r="C14" s="9"/>
      <c r="D14" s="10">
        <f t="shared" si="0"/>
        <v>0.18098568698849915</v>
      </c>
      <c r="E14" s="14">
        <f t="shared" si="1"/>
        <v>63344.990445974705</v>
      </c>
      <c r="F14" s="14"/>
      <c r="G14" s="9">
        <v>1842.17</v>
      </c>
      <c r="H14" s="9"/>
      <c r="I14" s="10">
        <f t="shared" si="2"/>
        <v>0.11057827943589875</v>
      </c>
      <c r="J14" s="14">
        <f t="shared" si="3"/>
        <v>107813.04840204523</v>
      </c>
      <c r="L14" s="12">
        <f t="shared" si="4"/>
        <v>171158.03884801993</v>
      </c>
      <c r="N14" s="12">
        <v>185783.2</v>
      </c>
      <c r="O14" s="12"/>
      <c r="P14" s="12">
        <f t="shared" si="5"/>
        <v>-14625.161151980079</v>
      </c>
    </row>
    <row r="15" spans="1:16" ht="12.75">
      <c r="A15" s="4" t="s">
        <v>5</v>
      </c>
      <c r="B15" s="8">
        <v>157</v>
      </c>
      <c r="C15" s="9"/>
      <c r="D15" s="10">
        <f t="shared" si="0"/>
        <v>0.006659187451885251</v>
      </c>
      <c r="E15" s="14">
        <f t="shared" si="1"/>
        <v>2330.7156081598378</v>
      </c>
      <c r="F15" s="14"/>
      <c r="G15" s="9">
        <v>613.5</v>
      </c>
      <c r="H15" s="9"/>
      <c r="I15" s="10">
        <f t="shared" si="2"/>
        <v>0.036826011949995865</v>
      </c>
      <c r="J15" s="14">
        <f t="shared" si="3"/>
        <v>35905.10386916232</v>
      </c>
      <c r="L15" s="12">
        <f t="shared" si="4"/>
        <v>38235.819477322155</v>
      </c>
      <c r="N15" s="12">
        <v>20927.29</v>
      </c>
      <c r="O15" s="12"/>
      <c r="P15" s="12">
        <f t="shared" si="5"/>
        <v>17308.529477322154</v>
      </c>
    </row>
    <row r="16" spans="1:16" ht="12.75">
      <c r="A16" s="1" t="s">
        <v>13</v>
      </c>
      <c r="B16" s="8">
        <v>110.65</v>
      </c>
      <c r="C16" s="9"/>
      <c r="D16" s="10">
        <f t="shared" si="0"/>
        <v>0.004693242621344605</v>
      </c>
      <c r="E16" s="14">
        <f t="shared" si="1"/>
        <v>1642.634917470612</v>
      </c>
      <c r="F16" s="14"/>
      <c r="G16" s="9">
        <v>163.5</v>
      </c>
      <c r="H16" s="9"/>
      <c r="I16" s="10">
        <f t="shared" si="2"/>
        <v>0.00981426724339743</v>
      </c>
      <c r="J16" s="14">
        <f t="shared" si="3"/>
        <v>9568.841862441792</v>
      </c>
      <c r="L16" s="12">
        <f t="shared" si="4"/>
        <v>11211.476779912404</v>
      </c>
      <c r="N16" s="12">
        <v>13086.57</v>
      </c>
      <c r="O16" s="12"/>
      <c r="P16" s="12">
        <f t="shared" si="5"/>
        <v>-1875.093220087596</v>
      </c>
    </row>
    <row r="17" spans="1:16" ht="12.75">
      <c r="A17" s="1" t="s">
        <v>14</v>
      </c>
      <c r="B17" s="8">
        <v>87.83</v>
      </c>
      <c r="C17" s="9"/>
      <c r="D17" s="10">
        <f t="shared" si="0"/>
        <v>0.0037253276044527488</v>
      </c>
      <c r="E17" s="14">
        <f t="shared" si="1"/>
        <v>1303.864661558462</v>
      </c>
      <c r="F17" s="14"/>
      <c r="G17" s="9">
        <v>405.5</v>
      </c>
      <c r="H17" s="9"/>
      <c r="I17" s="10">
        <f t="shared" si="2"/>
        <v>0.024340583285612588</v>
      </c>
      <c r="J17" s="14">
        <f t="shared" si="3"/>
        <v>23731.898319389275</v>
      </c>
      <c r="L17" s="12">
        <f t="shared" si="4"/>
        <v>25035.762980947737</v>
      </c>
      <c r="N17" s="12">
        <v>21712.84</v>
      </c>
      <c r="O17" s="12"/>
      <c r="P17" s="12">
        <f t="shared" si="5"/>
        <v>3322.9229809477365</v>
      </c>
    </row>
    <row r="18" spans="1:16" ht="12.75">
      <c r="A18" s="1" t="s">
        <v>6</v>
      </c>
      <c r="B18" s="8">
        <v>1.25</v>
      </c>
      <c r="C18" s="9"/>
      <c r="D18" s="10">
        <f t="shared" si="0"/>
        <v>5.301900837488257E-05</v>
      </c>
      <c r="E18" s="14">
        <f t="shared" si="1"/>
        <v>18.556652931208898</v>
      </c>
      <c r="F18" s="14"/>
      <c r="G18" s="9">
        <v>61</v>
      </c>
      <c r="H18" s="9"/>
      <c r="I18" s="10">
        <f t="shared" si="2"/>
        <v>0.0036615920602277876</v>
      </c>
      <c r="J18" s="14">
        <f t="shared" si="3"/>
        <v>3570.026627577671</v>
      </c>
      <c r="L18" s="12">
        <f t="shared" si="4"/>
        <v>3588.5832805088803</v>
      </c>
      <c r="N18" s="12">
        <v>3925.02</v>
      </c>
      <c r="O18" s="12"/>
      <c r="P18" s="12">
        <f t="shared" si="5"/>
        <v>-336.4367194911197</v>
      </c>
    </row>
    <row r="19" spans="1:16" ht="12.75">
      <c r="A19" s="1" t="s">
        <v>16</v>
      </c>
      <c r="B19" s="8">
        <v>1.68</v>
      </c>
      <c r="C19" s="9"/>
      <c r="D19" s="10">
        <f t="shared" si="0"/>
        <v>7.125754725584218E-05</v>
      </c>
      <c r="E19" s="14">
        <f t="shared" si="1"/>
        <v>24.94014153954476</v>
      </c>
      <c r="F19" s="14"/>
      <c r="G19" s="9">
        <v>90</v>
      </c>
      <c r="H19" s="9"/>
      <c r="I19" s="10">
        <f t="shared" si="2"/>
        <v>0.005402348941319687</v>
      </c>
      <c r="J19" s="14">
        <f t="shared" si="3"/>
        <v>5267.252401344105</v>
      </c>
      <c r="L19" s="12">
        <f t="shared" si="4"/>
        <v>5292.19254288365</v>
      </c>
      <c r="N19" s="12">
        <v>5852.31</v>
      </c>
      <c r="O19" s="12"/>
      <c r="P19" s="12">
        <f t="shared" si="5"/>
        <v>-560.1174571163501</v>
      </c>
    </row>
    <row r="20" spans="1:16" ht="12.75">
      <c r="A20" s="3" t="s">
        <v>15</v>
      </c>
      <c r="B20" s="8">
        <v>3</v>
      </c>
      <c r="C20" s="9"/>
      <c r="D20" s="10">
        <f t="shared" si="0"/>
        <v>0.00012724562009971816</v>
      </c>
      <c r="E20" s="14">
        <f t="shared" si="1"/>
        <v>44.535967034901354</v>
      </c>
      <c r="F20" s="14"/>
      <c r="G20" s="9">
        <v>2</v>
      </c>
      <c r="H20" s="9"/>
      <c r="I20" s="10">
        <f t="shared" si="2"/>
        <v>0.00012005219869599303</v>
      </c>
      <c r="J20" s="14">
        <f t="shared" si="3"/>
        <v>117.05005336320234</v>
      </c>
      <c r="L20" s="12">
        <f t="shared" si="4"/>
        <v>161.5860203981037</v>
      </c>
      <c r="N20" s="12">
        <v>7058.24</v>
      </c>
      <c r="O20" s="12"/>
      <c r="P20" s="12">
        <f t="shared" si="5"/>
        <v>-6896.653979601896</v>
      </c>
    </row>
    <row r="21" spans="1:16" ht="12.75">
      <c r="A21" s="1" t="s">
        <v>21</v>
      </c>
      <c r="B21" s="8">
        <v>4.03</v>
      </c>
      <c r="C21" s="9"/>
      <c r="D21" s="10">
        <f t="shared" si="0"/>
        <v>0.0001709332830006214</v>
      </c>
      <c r="E21" s="14">
        <f t="shared" si="1"/>
        <v>59.82664905021749</v>
      </c>
      <c r="F21" s="14"/>
      <c r="G21" s="9">
        <v>103</v>
      </c>
      <c r="H21" s="9"/>
      <c r="I21" s="10">
        <f t="shared" si="2"/>
        <v>0.0061826882328436415</v>
      </c>
      <c r="J21" s="14">
        <f t="shared" si="3"/>
        <v>6028.077748204921</v>
      </c>
      <c r="L21" s="12">
        <f t="shared" si="4"/>
        <v>6087.904397255138</v>
      </c>
      <c r="N21" s="12">
        <v>66.62</v>
      </c>
      <c r="O21" s="12"/>
      <c r="P21" s="12">
        <f t="shared" si="5"/>
        <v>6021.284397255138</v>
      </c>
    </row>
    <row r="22" spans="1:16" ht="12.75">
      <c r="A22" s="2" t="s">
        <v>1</v>
      </c>
      <c r="B22" s="8">
        <v>16</v>
      </c>
      <c r="C22" s="9"/>
      <c r="D22" s="10">
        <f t="shared" si="0"/>
        <v>0.0006786433071984969</v>
      </c>
      <c r="E22" s="14">
        <f t="shared" si="1"/>
        <v>237.52515751947394</v>
      </c>
      <c r="F22" s="14"/>
      <c r="G22" s="9">
        <v>123.5</v>
      </c>
      <c r="H22" s="9"/>
      <c r="I22" s="10">
        <f t="shared" si="2"/>
        <v>0.00741322326947757</v>
      </c>
      <c r="J22" s="14">
        <f t="shared" si="3"/>
        <v>7227.840795177744</v>
      </c>
      <c r="L22" s="12">
        <f t="shared" si="4"/>
        <v>7465.365952697219</v>
      </c>
      <c r="N22" s="12">
        <v>10057.4</v>
      </c>
      <c r="O22" s="12"/>
      <c r="P22" s="12">
        <f t="shared" si="5"/>
        <v>-2592.034047302781</v>
      </c>
    </row>
    <row r="23" spans="1:16" ht="12.75">
      <c r="A23" s="1" t="s">
        <v>22</v>
      </c>
      <c r="B23" s="8">
        <v>14.25</v>
      </c>
      <c r="C23" s="9"/>
      <c r="D23" s="10">
        <f t="shared" si="0"/>
        <v>0.0006044166954736613</v>
      </c>
      <c r="E23" s="14">
        <f t="shared" si="1"/>
        <v>211.54584341578146</v>
      </c>
      <c r="F23" s="14"/>
      <c r="G23" s="9">
        <v>39</v>
      </c>
      <c r="H23" s="9"/>
      <c r="I23" s="10">
        <f t="shared" si="2"/>
        <v>0.002341017874571864</v>
      </c>
      <c r="J23" s="14">
        <f t="shared" si="3"/>
        <v>2282.4760405824454</v>
      </c>
      <c r="L23" s="12">
        <f t="shared" si="4"/>
        <v>2494.0218839982267</v>
      </c>
      <c r="N23" s="12">
        <v>11244.58</v>
      </c>
      <c r="O23" s="12"/>
      <c r="P23" s="12">
        <f t="shared" si="5"/>
        <v>-8750.558116001774</v>
      </c>
    </row>
    <row r="24" spans="1:16" ht="12.75">
      <c r="A24" s="1" t="s">
        <v>8</v>
      </c>
      <c r="B24" s="21">
        <v>1601</v>
      </c>
      <c r="C24" s="9"/>
      <c r="D24" s="10">
        <f t="shared" si="0"/>
        <v>0.06790674592654959</v>
      </c>
      <c r="E24" s="14">
        <f t="shared" si="1"/>
        <v>23767.361074292356</v>
      </c>
      <c r="F24" s="14"/>
      <c r="G24" s="9">
        <v>733.5</v>
      </c>
      <c r="H24" s="9"/>
      <c r="I24" s="10">
        <f t="shared" si="2"/>
        <v>0.044029143871755445</v>
      </c>
      <c r="J24" s="14">
        <f t="shared" si="3"/>
        <v>42928.10707095446</v>
      </c>
      <c r="L24" s="12">
        <f t="shared" si="4"/>
        <v>66695.46814524682</v>
      </c>
      <c r="N24" s="12">
        <v>37311.85</v>
      </c>
      <c r="O24" s="12"/>
      <c r="P24" s="12">
        <f t="shared" si="5"/>
        <v>29383.618145246823</v>
      </c>
    </row>
    <row r="25" spans="1:16" ht="12.75">
      <c r="A25" s="1" t="s">
        <v>19</v>
      </c>
      <c r="B25" s="8">
        <v>4</v>
      </c>
      <c r="C25" s="9"/>
      <c r="D25" s="10">
        <f t="shared" si="0"/>
        <v>0.00016966082679962423</v>
      </c>
      <c r="E25" s="14">
        <f t="shared" si="1"/>
        <v>59.381289379868484</v>
      </c>
      <c r="F25" s="14"/>
      <c r="G25" s="9">
        <v>3</v>
      </c>
      <c r="H25" s="9"/>
      <c r="I25" s="10">
        <f t="shared" si="2"/>
        <v>0.00018007829804398955</v>
      </c>
      <c r="J25" s="14">
        <f t="shared" si="3"/>
        <v>175.5750800448035</v>
      </c>
      <c r="L25" s="12">
        <f t="shared" si="4"/>
        <v>234.956369424672</v>
      </c>
      <c r="N25" s="12">
        <v>2658.36</v>
      </c>
      <c r="O25" s="12"/>
      <c r="P25" s="12">
        <f t="shared" si="5"/>
        <v>-2423.403630575328</v>
      </c>
    </row>
    <row r="26" spans="1:16" ht="12.75">
      <c r="A26" s="1" t="s">
        <v>11</v>
      </c>
      <c r="B26" s="8">
        <v>11554</v>
      </c>
      <c r="C26" s="9"/>
      <c r="D26" s="10">
        <f t="shared" si="0"/>
        <v>0.49006529821071454</v>
      </c>
      <c r="E26" s="14">
        <f t="shared" si="1"/>
        <v>171522.8543737501</v>
      </c>
      <c r="F26" s="14"/>
      <c r="G26" s="9">
        <v>6163.15</v>
      </c>
      <c r="H26" s="9"/>
      <c r="I26" s="10">
        <f t="shared" si="2"/>
        <v>0.3699498541966047</v>
      </c>
      <c r="J26" s="14">
        <f t="shared" si="3"/>
        <v>360698.5181927102</v>
      </c>
      <c r="L26" s="12">
        <f t="shared" si="4"/>
        <v>532221.3725664603</v>
      </c>
      <c r="N26" s="12">
        <v>551745.08</v>
      </c>
      <c r="O26" s="12"/>
      <c r="P26" s="12">
        <f t="shared" si="5"/>
        <v>-19523.707433539676</v>
      </c>
    </row>
    <row r="27" spans="1:16" ht="12.75">
      <c r="A27" s="3" t="s">
        <v>4</v>
      </c>
      <c r="B27" s="8">
        <v>15</v>
      </c>
      <c r="C27" s="9"/>
      <c r="D27" s="10">
        <f t="shared" si="0"/>
        <v>0.0006362281004985909</v>
      </c>
      <c r="E27" s="14">
        <f t="shared" si="1"/>
        <v>222.6798351745068</v>
      </c>
      <c r="F27" s="14"/>
      <c r="G27" s="9">
        <v>0</v>
      </c>
      <c r="H27" s="9"/>
      <c r="I27" s="10">
        <f t="shared" si="2"/>
        <v>0</v>
      </c>
      <c r="J27" s="14">
        <f t="shared" si="3"/>
        <v>0</v>
      </c>
      <c r="L27" s="12">
        <f t="shared" si="4"/>
        <v>222.6798351745068</v>
      </c>
      <c r="N27" s="12">
        <v>5560.46</v>
      </c>
      <c r="O27" s="12"/>
      <c r="P27" s="12">
        <f t="shared" si="5"/>
        <v>-5337.780164825494</v>
      </c>
    </row>
    <row r="28" spans="1:16" ht="12.75">
      <c r="A28" s="1" t="s">
        <v>17</v>
      </c>
      <c r="B28" s="8">
        <v>4</v>
      </c>
      <c r="C28" s="9"/>
      <c r="D28" s="10">
        <f t="shared" si="0"/>
        <v>0.00016966082679962423</v>
      </c>
      <c r="E28" s="14">
        <f t="shared" si="1"/>
        <v>59.381289379868484</v>
      </c>
      <c r="F28" s="14"/>
      <c r="G28" s="9">
        <v>58</v>
      </c>
      <c r="H28" s="9"/>
      <c r="I28" s="10">
        <f t="shared" si="2"/>
        <v>0.0034815137621837977</v>
      </c>
      <c r="J28" s="14">
        <f t="shared" si="3"/>
        <v>3394.4515475328676</v>
      </c>
      <c r="L28" s="12">
        <f t="shared" si="4"/>
        <v>3453.832836912736</v>
      </c>
      <c r="N28" s="12">
        <v>7906.84</v>
      </c>
      <c r="O28" s="12"/>
      <c r="P28" s="12">
        <f t="shared" si="5"/>
        <v>-4453.007163087264</v>
      </c>
    </row>
    <row r="29" spans="1:16" ht="12.75">
      <c r="A29" s="1" t="s">
        <v>7</v>
      </c>
      <c r="B29" s="8">
        <v>63.8</v>
      </c>
      <c r="C29" s="9"/>
      <c r="D29" s="10">
        <f t="shared" si="0"/>
        <v>0.0027060901874540063</v>
      </c>
      <c r="E29" s="14">
        <f t="shared" si="1"/>
        <v>947.1315656089022</v>
      </c>
      <c r="F29" s="14"/>
      <c r="G29" s="9">
        <v>184</v>
      </c>
      <c r="H29" s="9"/>
      <c r="I29" s="10">
        <f t="shared" si="2"/>
        <v>0.011044802280031359</v>
      </c>
      <c r="J29" s="14">
        <f t="shared" si="3"/>
        <v>10768.604909414615</v>
      </c>
      <c r="L29" s="12">
        <f t="shared" si="4"/>
        <v>11715.736475023517</v>
      </c>
      <c r="N29" s="12">
        <v>15552.04</v>
      </c>
      <c r="O29" s="12"/>
      <c r="P29" s="12">
        <f t="shared" si="5"/>
        <v>-3836.3035249764835</v>
      </c>
    </row>
    <row r="30" spans="1:16" ht="12.75">
      <c r="A30" s="1" t="s">
        <v>20</v>
      </c>
      <c r="B30" s="8">
        <v>2.8</v>
      </c>
      <c r="C30" s="9"/>
      <c r="D30" s="10">
        <f t="shared" si="0"/>
        <v>0.00011876257875973695</v>
      </c>
      <c r="E30" s="14">
        <f t="shared" si="1"/>
        <v>41.56690256590793</v>
      </c>
      <c r="F30" s="14"/>
      <c r="G30" s="9">
        <v>80</v>
      </c>
      <c r="H30" s="9"/>
      <c r="I30" s="10">
        <f t="shared" si="2"/>
        <v>0.004802087947839721</v>
      </c>
      <c r="J30" s="14">
        <f t="shared" si="3"/>
        <v>4682.002134528093</v>
      </c>
      <c r="L30" s="12">
        <f t="shared" si="4"/>
        <v>4723.569037094001</v>
      </c>
      <c r="N30" s="12">
        <v>11279.32</v>
      </c>
      <c r="O30" s="12"/>
      <c r="P30" s="12">
        <f t="shared" si="5"/>
        <v>-6555.750962905999</v>
      </c>
    </row>
    <row r="31" spans="1:16" ht="12.75">
      <c r="A31" s="4" t="s">
        <v>2</v>
      </c>
      <c r="B31" s="8">
        <v>310</v>
      </c>
      <c r="C31" s="9"/>
      <c r="D31" s="10">
        <f t="shared" si="0"/>
        <v>0.013148714076970876</v>
      </c>
      <c r="E31" s="14">
        <f t="shared" si="1"/>
        <v>4602.049926939807</v>
      </c>
      <c r="F31" s="14"/>
      <c r="G31" s="9">
        <v>381</v>
      </c>
      <c r="H31" s="9"/>
      <c r="I31" s="10">
        <f t="shared" si="2"/>
        <v>0.022869943851586673</v>
      </c>
      <c r="J31" s="14">
        <f t="shared" si="3"/>
        <v>22298.035165690046</v>
      </c>
      <c r="L31" s="12">
        <f t="shared" si="4"/>
        <v>26900.08509262985</v>
      </c>
      <c r="N31" s="12">
        <v>11060.77</v>
      </c>
      <c r="O31" s="12"/>
      <c r="P31" s="12">
        <f t="shared" si="5"/>
        <v>15839.315092629851</v>
      </c>
    </row>
    <row r="32" spans="1:16" ht="12.75">
      <c r="A32" s="1" t="s">
        <v>18</v>
      </c>
      <c r="B32" s="8">
        <v>9</v>
      </c>
      <c r="C32" s="9"/>
      <c r="D32" s="10">
        <f t="shared" si="0"/>
        <v>0.0003817368602991545</v>
      </c>
      <c r="E32" s="14">
        <f t="shared" si="1"/>
        <v>133.60790110470407</v>
      </c>
      <c r="F32" s="14"/>
      <c r="G32" s="9">
        <v>486.5</v>
      </c>
      <c r="H32" s="9"/>
      <c r="I32" s="10">
        <f t="shared" si="2"/>
        <v>0.029202697332800304</v>
      </c>
      <c r="J32" s="14">
        <f t="shared" si="3"/>
        <v>28472.425480598966</v>
      </c>
      <c r="L32" s="12">
        <f t="shared" si="4"/>
        <v>28606.03338170367</v>
      </c>
      <c r="N32" s="12">
        <v>26071.16</v>
      </c>
      <c r="O32" s="12"/>
      <c r="P32" s="12">
        <f t="shared" si="5"/>
        <v>2534.87338170367</v>
      </c>
    </row>
    <row r="33" spans="1:16" ht="12.75">
      <c r="A33" s="1" t="s">
        <v>3</v>
      </c>
      <c r="B33" s="8">
        <v>1314.15</v>
      </c>
      <c r="C33" s="9"/>
      <c r="D33" s="10">
        <f t="shared" si="0"/>
        <v>0.05573994388468154</v>
      </c>
      <c r="E33" s="14">
        <f t="shared" si="1"/>
        <v>19508.98035963854</v>
      </c>
      <c r="F33" s="14"/>
      <c r="G33" s="9">
        <v>2247.1</v>
      </c>
      <c r="H33" s="9"/>
      <c r="I33" s="10">
        <f t="shared" si="2"/>
        <v>0.13488464784488297</v>
      </c>
      <c r="J33" s="14">
        <f t="shared" si="3"/>
        <v>131511.58745622597</v>
      </c>
      <c r="L33" s="12">
        <f t="shared" si="4"/>
        <v>151020.56781586452</v>
      </c>
      <c r="N33" s="12">
        <v>251672.77</v>
      </c>
      <c r="O33" s="12"/>
      <c r="P33" s="12">
        <f t="shared" si="5"/>
        <v>-100652.20218413547</v>
      </c>
    </row>
    <row r="34" spans="1:16" ht="12.75">
      <c r="A34" s="2" t="s">
        <v>26</v>
      </c>
      <c r="B34" s="8">
        <f>12.95+122.4</f>
        <v>135.35</v>
      </c>
      <c r="C34" s="9"/>
      <c r="D34" s="10">
        <f t="shared" si="0"/>
        <v>0.005740898226832284</v>
      </c>
      <c r="E34" s="14">
        <f t="shared" si="1"/>
        <v>2009.3143793912996</v>
      </c>
      <c r="F34" s="14"/>
      <c r="G34" s="9">
        <v>338</v>
      </c>
      <c r="H34" s="9"/>
      <c r="I34" s="10">
        <f t="shared" si="2"/>
        <v>0.02028882157962282</v>
      </c>
      <c r="J34" s="14">
        <f t="shared" si="3"/>
        <v>19781.459018381192</v>
      </c>
      <c r="L34" s="12">
        <f t="shared" si="4"/>
        <v>21790.773397772493</v>
      </c>
      <c r="N34" s="12">
        <v>22943.43</v>
      </c>
      <c r="O34" s="12"/>
      <c r="P34" s="12">
        <f t="shared" si="5"/>
        <v>-1152.6566022275074</v>
      </c>
    </row>
    <row r="35" spans="1:16" ht="12.75">
      <c r="A35" s="1"/>
      <c r="B35" s="8"/>
      <c r="C35" s="9"/>
      <c r="D35" s="9"/>
      <c r="E35" s="9"/>
      <c r="F35" s="9"/>
      <c r="G35" s="9"/>
      <c r="H35" s="9"/>
      <c r="I35" s="9"/>
      <c r="J35" s="9"/>
      <c r="N35" s="12"/>
      <c r="O35" s="12"/>
      <c r="P35" s="12"/>
    </row>
    <row r="36" spans="1:16" ht="12.75">
      <c r="A36" s="1"/>
      <c r="B36" s="11">
        <f>SUM(B9:B35)</f>
        <v>23576.449999999997</v>
      </c>
      <c r="C36" s="9"/>
      <c r="D36" s="10">
        <f>SUM(D9:D35)</f>
        <v>1.0000000000000002</v>
      </c>
      <c r="E36" s="18">
        <f>SUM(E9:E35)</f>
        <v>350000.00000000006</v>
      </c>
      <c r="F36" s="13"/>
      <c r="G36" s="11">
        <f>SUM(G9:G35)</f>
        <v>16659.42</v>
      </c>
      <c r="H36" s="9"/>
      <c r="I36" s="10">
        <f>SUM(I9:I35)</f>
        <v>1.0000000000000002</v>
      </c>
      <c r="J36" s="18">
        <f>SUM(J9:J35)</f>
        <v>974993.0000000002</v>
      </c>
      <c r="L36" s="17">
        <f>SUM(L9:L35)</f>
        <v>1324993.0000000002</v>
      </c>
      <c r="N36" s="12">
        <f>SUM(N9:N35)</f>
        <v>1411991.01</v>
      </c>
      <c r="O36" s="12"/>
      <c r="P36" s="12">
        <f t="shared" si="5"/>
        <v>-86998.00999999978</v>
      </c>
    </row>
    <row r="37" spans="1:14" ht="12.75">
      <c r="A37" s="1"/>
      <c r="B37" s="5"/>
      <c r="N37" s="17"/>
    </row>
    <row r="38" spans="1:2" ht="12.75">
      <c r="A38" s="1" t="s">
        <v>40</v>
      </c>
      <c r="B38" s="5">
        <v>2183402</v>
      </c>
    </row>
    <row r="39" spans="1:12" ht="12.75">
      <c r="A39" s="1" t="s">
        <v>41</v>
      </c>
      <c r="B39" s="5"/>
      <c r="L39" t="s">
        <v>64</v>
      </c>
    </row>
    <row r="40" spans="1:2" ht="12.75">
      <c r="A40" s="1" t="s">
        <v>42</v>
      </c>
      <c r="B40" s="5">
        <f>SUM(B38:B39)</f>
        <v>2183402</v>
      </c>
    </row>
    <row r="41" spans="1:2" ht="12.75">
      <c r="A41" s="1"/>
      <c r="B41" s="5"/>
    </row>
    <row r="42" spans="1:2" ht="12.75">
      <c r="A42" s="15" t="s">
        <v>43</v>
      </c>
      <c r="B42" s="5">
        <v>858409</v>
      </c>
    </row>
    <row r="43" spans="1:2" ht="12.75">
      <c r="A43" s="15" t="s">
        <v>33</v>
      </c>
      <c r="B43" s="5">
        <f>B40-B42</f>
        <v>1324993</v>
      </c>
    </row>
    <row r="44" spans="1:2" ht="12.75">
      <c r="A44" s="15"/>
      <c r="B44" s="5"/>
    </row>
    <row r="45" spans="1:7" ht="12.75">
      <c r="A45" t="s">
        <v>45</v>
      </c>
      <c r="B45" s="12">
        <v>350000</v>
      </c>
      <c r="G45" t="s">
        <v>64</v>
      </c>
    </row>
    <row r="46" ht="12.75">
      <c r="B46" s="12"/>
    </row>
    <row r="47" spans="1:2" ht="12.75">
      <c r="A47" t="s">
        <v>44</v>
      </c>
      <c r="B47" s="12">
        <f>B43-B45</f>
        <v>974993</v>
      </c>
    </row>
    <row r="48" ht="12.75">
      <c r="B48" s="12"/>
    </row>
    <row r="49" spans="2:6" ht="12.75">
      <c r="B49" s="12"/>
      <c r="F49" t="s">
        <v>48</v>
      </c>
    </row>
    <row r="50" spans="1:2" ht="12.75">
      <c r="A50" s="6" t="s">
        <v>46</v>
      </c>
      <c r="B50" s="19">
        <f>L10+L14+L24+L26</f>
        <v>863674.9246364594</v>
      </c>
    </row>
    <row r="51" spans="1:2" ht="12.75">
      <c r="A51" s="6" t="s">
        <v>47</v>
      </c>
      <c r="B51" s="19">
        <f>L36-B50</f>
        <v>461318.0753635408</v>
      </c>
    </row>
    <row r="52" spans="1:2" ht="12.75">
      <c r="A52" t="s">
        <v>63</v>
      </c>
      <c r="B52" s="19">
        <f>SUM(B50:B51)</f>
        <v>1324993.0000000002</v>
      </c>
    </row>
  </sheetData>
  <printOptions gridLines="1"/>
  <pageMargins left="0.25" right="0.25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30" sqref="E30"/>
    </sheetView>
  </sheetViews>
  <sheetFormatPr defaultColWidth="9.140625" defaultRowHeight="12.75"/>
  <cols>
    <col min="1" max="1" width="27.28125" style="0" customWidth="1"/>
    <col min="2" max="2" width="13.8515625" style="0" bestFit="1" customWidth="1"/>
  </cols>
  <sheetData>
    <row r="1" spans="2:8" ht="12.75">
      <c r="B1" s="16"/>
      <c r="C1" s="16"/>
      <c r="D1" s="16"/>
      <c r="E1" s="16"/>
      <c r="F1" s="16"/>
      <c r="G1" s="16"/>
      <c r="H1" s="16"/>
    </row>
    <row r="2" spans="2:8" ht="12.75">
      <c r="B2" s="16"/>
      <c r="C2" s="16"/>
      <c r="D2" s="16"/>
      <c r="E2" s="16"/>
      <c r="F2" s="16"/>
      <c r="G2" s="16"/>
      <c r="H2" s="16"/>
    </row>
    <row r="3" spans="2:8" ht="12.75">
      <c r="B3" s="16"/>
      <c r="C3" s="16"/>
      <c r="D3" s="16"/>
      <c r="E3" s="16"/>
      <c r="F3" s="16"/>
      <c r="G3" s="16"/>
      <c r="H3" s="16"/>
    </row>
    <row r="4" spans="2:8" ht="12.75">
      <c r="B4" s="12"/>
      <c r="C4" s="12"/>
      <c r="D4" s="12"/>
      <c r="E4" s="12"/>
      <c r="F4" s="12"/>
      <c r="G4" s="12"/>
      <c r="H4" s="16"/>
    </row>
    <row r="5" spans="2:8" ht="12.75">
      <c r="B5" s="20"/>
      <c r="C5" s="12"/>
      <c r="D5" s="12"/>
      <c r="E5" s="12"/>
      <c r="F5" s="12"/>
      <c r="G5" s="12"/>
      <c r="H5" s="16"/>
    </row>
    <row r="6" spans="2:8" ht="12.75">
      <c r="B6" s="17"/>
      <c r="C6" s="12"/>
      <c r="D6" s="12"/>
      <c r="E6" s="12"/>
      <c r="F6" s="12"/>
      <c r="G6" s="12"/>
      <c r="H6" s="16"/>
    </row>
    <row r="7" spans="2:8" ht="12.75">
      <c r="B7" s="12"/>
      <c r="C7" s="12"/>
      <c r="D7" s="12"/>
      <c r="E7" s="12"/>
      <c r="F7" s="12"/>
      <c r="G7" s="12"/>
      <c r="H7" s="16"/>
    </row>
    <row r="8" spans="2:8" ht="12.75">
      <c r="B8" s="12"/>
      <c r="C8" s="12"/>
      <c r="D8" s="12"/>
      <c r="E8" s="12"/>
      <c r="F8" s="12"/>
      <c r="G8" s="12"/>
      <c r="H8" s="16"/>
    </row>
    <row r="9" spans="2:8" ht="12.75">
      <c r="B9" s="20"/>
      <c r="C9" s="12"/>
      <c r="D9" s="12"/>
      <c r="E9" s="12"/>
      <c r="F9" s="12"/>
      <c r="G9" s="12"/>
      <c r="H9" s="16"/>
    </row>
    <row r="10" spans="2:8" ht="12.75">
      <c r="B10" s="17"/>
      <c r="C10" s="12"/>
      <c r="D10" s="12"/>
      <c r="E10" s="12"/>
      <c r="F10" s="12"/>
      <c r="G10" s="12"/>
      <c r="H10" s="16"/>
    </row>
    <row r="11" spans="2:8" ht="12.75">
      <c r="B11" s="12"/>
      <c r="C11" s="12"/>
      <c r="D11" s="12"/>
      <c r="E11" s="12"/>
      <c r="F11" s="12"/>
      <c r="G11" s="12"/>
      <c r="H11" s="16"/>
    </row>
    <row r="12" spans="2:8" ht="12.75">
      <c r="B12" s="12"/>
      <c r="C12" s="12"/>
      <c r="D12" s="12"/>
      <c r="E12" s="12"/>
      <c r="F12" s="12"/>
      <c r="G12" s="12"/>
      <c r="H12" s="16"/>
    </row>
    <row r="13" spans="2:8" ht="12.75">
      <c r="B13" s="20"/>
      <c r="C13" s="12"/>
      <c r="D13" s="12"/>
      <c r="E13" s="12"/>
      <c r="F13" s="12"/>
      <c r="G13" s="12"/>
      <c r="H13" s="16"/>
    </row>
    <row r="14" spans="2:8" ht="12.75">
      <c r="B14" s="17"/>
      <c r="C14" s="12"/>
      <c r="D14" s="12"/>
      <c r="E14" s="12"/>
      <c r="F14" s="12"/>
      <c r="G14" s="12"/>
      <c r="H14" s="16"/>
    </row>
    <row r="15" spans="2:8" ht="12.75">
      <c r="B15" s="12"/>
      <c r="C15" s="12"/>
      <c r="D15" s="12"/>
      <c r="E15" s="12"/>
      <c r="F15" s="12"/>
      <c r="G15" s="12"/>
      <c r="H15" s="16"/>
    </row>
    <row r="16" spans="2:8" ht="12.75">
      <c r="B16" s="12"/>
      <c r="C16" s="12"/>
      <c r="D16" s="12"/>
      <c r="E16" s="12"/>
      <c r="F16" s="12"/>
      <c r="G16" s="12"/>
      <c r="H16" s="16"/>
    </row>
    <row r="17" spans="2:8" ht="12.75">
      <c r="B17" s="20"/>
      <c r="C17" s="12"/>
      <c r="D17" s="12"/>
      <c r="E17" s="12"/>
      <c r="F17" s="12"/>
      <c r="G17" s="12"/>
      <c r="H17" s="16"/>
    </row>
    <row r="18" spans="2:8" ht="12.75">
      <c r="B18" s="17"/>
      <c r="C18" s="12"/>
      <c r="D18" s="12"/>
      <c r="E18" s="12"/>
      <c r="F18" s="12"/>
      <c r="G18" s="12"/>
      <c r="H18" s="16"/>
    </row>
    <row r="19" spans="2:8" ht="12.75">
      <c r="B19" s="12"/>
      <c r="C19" s="12"/>
      <c r="D19" s="12"/>
      <c r="E19" s="12"/>
      <c r="F19" s="12"/>
      <c r="G19" s="12"/>
      <c r="H19" s="16"/>
    </row>
    <row r="20" spans="2:8" ht="12.75">
      <c r="B20" s="12"/>
      <c r="C20" s="12"/>
      <c r="D20" s="12"/>
      <c r="E20" s="12"/>
      <c r="F20" s="12"/>
      <c r="G20" s="12"/>
      <c r="H20" s="16"/>
    </row>
    <row r="21" spans="2:8" ht="12.75">
      <c r="B21" s="20"/>
      <c r="C21" s="12"/>
      <c r="D21" s="12"/>
      <c r="E21" s="12"/>
      <c r="F21" s="12"/>
      <c r="G21" s="12"/>
      <c r="H21" s="16"/>
    </row>
    <row r="22" spans="2:8" ht="12.75">
      <c r="B22" s="17"/>
      <c r="C22" s="12"/>
      <c r="D22" s="12"/>
      <c r="E22" s="12"/>
      <c r="F22" s="12"/>
      <c r="G22" s="12"/>
      <c r="H22" s="16"/>
    </row>
    <row r="23" spans="2:8" ht="12.75">
      <c r="B23" s="12"/>
      <c r="C23" s="12"/>
      <c r="D23" s="12"/>
      <c r="E23" s="12"/>
      <c r="F23" s="12"/>
      <c r="G23" s="12"/>
      <c r="H23" s="16"/>
    </row>
    <row r="24" spans="2:8" ht="12.75">
      <c r="B24" s="12"/>
      <c r="C24" s="16"/>
      <c r="D24" s="16"/>
      <c r="E24" s="16"/>
      <c r="F24" s="16"/>
      <c r="G24" s="16"/>
      <c r="H24" s="16"/>
    </row>
    <row r="25" spans="2:8" ht="12.75">
      <c r="B25" s="20"/>
      <c r="C25" s="16"/>
      <c r="D25" s="16"/>
      <c r="E25" s="16"/>
      <c r="F25" s="16"/>
      <c r="G25" s="16"/>
      <c r="H25" s="16"/>
    </row>
    <row r="26" spans="2:8" ht="12.75">
      <c r="B26" s="17"/>
      <c r="C26" s="16"/>
      <c r="D26" s="16"/>
      <c r="E26" s="16"/>
      <c r="F26" s="16"/>
      <c r="G26" s="16"/>
      <c r="H26" s="16"/>
    </row>
    <row r="27" spans="2:8" ht="12.75">
      <c r="B27" s="16"/>
      <c r="C27" s="16"/>
      <c r="D27" s="16"/>
      <c r="E27" s="16"/>
      <c r="F27" s="16"/>
      <c r="G27" s="16"/>
      <c r="H27" s="16"/>
    </row>
    <row r="28" ht="12.75">
      <c r="B28" s="12"/>
    </row>
    <row r="29" ht="12.75">
      <c r="B29" s="20"/>
    </row>
    <row r="30" ht="12.75">
      <c r="B30" s="17"/>
    </row>
    <row r="32" ht="12.75">
      <c r="B32" s="12"/>
    </row>
    <row r="33" ht="12.75">
      <c r="B33" s="20"/>
    </row>
    <row r="34" ht="12.75">
      <c r="B34" s="17"/>
    </row>
    <row r="37" spans="1:2" ht="12.75">
      <c r="A37" s="6"/>
      <c r="B37" s="17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5" sqref="F15"/>
    </sheetView>
  </sheetViews>
  <sheetFormatPr defaultColWidth="9.140625" defaultRowHeight="12.75"/>
  <cols>
    <col min="1" max="1" width="70.8515625" style="0" customWidth="1"/>
  </cols>
  <sheetData>
    <row r="1" ht="12.75">
      <c r="A1" t="s">
        <v>54</v>
      </c>
    </row>
    <row r="3" ht="12.75">
      <c r="A3" t="s">
        <v>55</v>
      </c>
    </row>
    <row r="4" spans="2:6" ht="12.75">
      <c r="B4" t="s">
        <v>56</v>
      </c>
      <c r="C4" t="s">
        <v>57</v>
      </c>
      <c r="D4" t="s">
        <v>58</v>
      </c>
      <c r="E4" t="s">
        <v>59</v>
      </c>
      <c r="F4" t="s">
        <v>60</v>
      </c>
    </row>
    <row r="6" spans="1:6" ht="12.75">
      <c r="A6" s="1" t="s">
        <v>28</v>
      </c>
      <c r="B6">
        <v>181.5</v>
      </c>
      <c r="C6" s="9"/>
      <c r="D6" s="9"/>
      <c r="E6">
        <v>0.5</v>
      </c>
      <c r="F6">
        <f>SUM(B6:E6)</f>
        <v>182</v>
      </c>
    </row>
    <row r="7" spans="1:6" ht="12.75">
      <c r="A7" s="1" t="s">
        <v>9</v>
      </c>
      <c r="B7">
        <v>689.5</v>
      </c>
      <c r="C7" s="9">
        <v>15.8</v>
      </c>
      <c r="D7" s="9">
        <v>19</v>
      </c>
      <c r="E7" s="9">
        <v>7</v>
      </c>
      <c r="F7">
        <f aca="true" t="shared" si="0" ref="F7:F32">SUM(B7:E7)</f>
        <v>731.3</v>
      </c>
    </row>
    <row r="8" spans="1:4" ht="12.75">
      <c r="A8" s="1"/>
      <c r="C8" s="9"/>
      <c r="D8" s="9"/>
    </row>
    <row r="9" spans="1:6" ht="12.75">
      <c r="A9" s="1" t="s">
        <v>51</v>
      </c>
      <c r="B9">
        <f>279+229.5+265.5</f>
        <v>774</v>
      </c>
      <c r="C9" s="9">
        <v>0.5</v>
      </c>
      <c r="D9" s="9"/>
      <c r="E9">
        <v>135</v>
      </c>
      <c r="F9">
        <f t="shared" si="0"/>
        <v>909.5</v>
      </c>
    </row>
    <row r="10" spans="1:6" ht="12.75">
      <c r="A10" s="1" t="s">
        <v>12</v>
      </c>
      <c r="B10">
        <v>398.7</v>
      </c>
      <c r="C10" s="9"/>
      <c r="D10" s="9">
        <v>9.5</v>
      </c>
      <c r="E10">
        <v>10.5</v>
      </c>
      <c r="F10">
        <f t="shared" si="0"/>
        <v>418.7</v>
      </c>
    </row>
    <row r="11" spans="1:6" ht="12.75">
      <c r="A11" s="15" t="s">
        <v>49</v>
      </c>
      <c r="B11">
        <v>292</v>
      </c>
      <c r="C11" s="9"/>
      <c r="D11" s="9">
        <v>5</v>
      </c>
      <c r="E11">
        <v>3.5</v>
      </c>
      <c r="F11">
        <f t="shared" si="0"/>
        <v>300.5</v>
      </c>
    </row>
    <row r="12" spans="1:6" ht="12.75">
      <c r="A12" s="1" t="s">
        <v>10</v>
      </c>
      <c r="B12">
        <v>1640.7</v>
      </c>
      <c r="C12" s="9">
        <v>19.9</v>
      </c>
      <c r="D12" s="9">
        <v>137.57</v>
      </c>
      <c r="E12" s="9">
        <v>44</v>
      </c>
      <c r="F12">
        <f t="shared" si="0"/>
        <v>1842.17</v>
      </c>
    </row>
    <row r="13" spans="1:6" ht="12.75">
      <c r="A13" s="4" t="s">
        <v>5</v>
      </c>
      <c r="B13">
        <v>607.5</v>
      </c>
      <c r="C13" s="9">
        <v>1</v>
      </c>
      <c r="D13" s="9"/>
      <c r="E13">
        <v>5</v>
      </c>
      <c r="F13">
        <f t="shared" si="0"/>
        <v>613.5</v>
      </c>
    </row>
    <row r="14" spans="1:6" ht="12.75">
      <c r="A14" s="1" t="s">
        <v>13</v>
      </c>
      <c r="B14">
        <v>143.5</v>
      </c>
      <c r="C14" s="9"/>
      <c r="D14" s="9">
        <v>18</v>
      </c>
      <c r="E14">
        <v>2</v>
      </c>
      <c r="F14">
        <f t="shared" si="0"/>
        <v>163.5</v>
      </c>
    </row>
    <row r="15" spans="1:6" ht="12.75">
      <c r="A15" s="1" t="s">
        <v>14</v>
      </c>
      <c r="B15">
        <v>349.5</v>
      </c>
      <c r="C15" s="9">
        <v>7</v>
      </c>
      <c r="D15" s="9">
        <v>12</v>
      </c>
      <c r="E15" s="9">
        <v>37</v>
      </c>
      <c r="F15">
        <f t="shared" si="0"/>
        <v>405.5</v>
      </c>
    </row>
    <row r="16" spans="1:6" ht="12.75">
      <c r="A16" s="1" t="s">
        <v>6</v>
      </c>
      <c r="B16">
        <v>61</v>
      </c>
      <c r="C16" s="9"/>
      <c r="D16" s="9"/>
      <c r="F16">
        <f t="shared" si="0"/>
        <v>61</v>
      </c>
    </row>
    <row r="17" spans="1:6" ht="12.75">
      <c r="A17" s="1" t="s">
        <v>16</v>
      </c>
      <c r="B17">
        <v>88</v>
      </c>
      <c r="C17" s="9"/>
      <c r="D17" s="9"/>
      <c r="E17">
        <v>2</v>
      </c>
      <c r="F17">
        <f t="shared" si="0"/>
        <v>90</v>
      </c>
    </row>
    <row r="18" spans="1:6" ht="12.75">
      <c r="A18" s="3" t="s">
        <v>15</v>
      </c>
      <c r="B18">
        <v>2</v>
      </c>
      <c r="C18" s="9"/>
      <c r="D18" s="9"/>
      <c r="F18">
        <f t="shared" si="0"/>
        <v>2</v>
      </c>
    </row>
    <row r="19" spans="1:6" ht="12.75">
      <c r="A19" s="1" t="s">
        <v>52</v>
      </c>
      <c r="B19">
        <v>102.5</v>
      </c>
      <c r="C19" s="9"/>
      <c r="D19" s="9"/>
      <c r="E19">
        <v>0.5</v>
      </c>
      <c r="F19">
        <f t="shared" si="0"/>
        <v>103</v>
      </c>
    </row>
    <row r="20" spans="1:6" ht="12.75">
      <c r="A20" s="2" t="s">
        <v>1</v>
      </c>
      <c r="B20">
        <v>123.5</v>
      </c>
      <c r="C20" s="9"/>
      <c r="D20" s="9"/>
      <c r="F20">
        <f t="shared" si="0"/>
        <v>123.5</v>
      </c>
    </row>
    <row r="21" spans="1:6" ht="12.75">
      <c r="A21" s="1" t="s">
        <v>22</v>
      </c>
      <c r="B21">
        <v>37</v>
      </c>
      <c r="C21" s="9"/>
      <c r="D21" s="9"/>
      <c r="E21">
        <v>2</v>
      </c>
      <c r="F21">
        <f t="shared" si="0"/>
        <v>39</v>
      </c>
    </row>
    <row r="22" spans="1:6" ht="12.75">
      <c r="A22" s="1" t="s">
        <v>8</v>
      </c>
      <c r="B22">
        <v>640</v>
      </c>
      <c r="C22" s="9">
        <v>1</v>
      </c>
      <c r="D22" s="9">
        <v>44</v>
      </c>
      <c r="E22" s="9">
        <v>48.5</v>
      </c>
      <c r="F22">
        <f t="shared" si="0"/>
        <v>733.5</v>
      </c>
    </row>
    <row r="23" spans="1:6" ht="12.75">
      <c r="A23" s="1" t="s">
        <v>19</v>
      </c>
      <c r="B23">
        <v>3</v>
      </c>
      <c r="C23" s="9"/>
      <c r="D23" s="9"/>
      <c r="F23">
        <f t="shared" si="0"/>
        <v>3</v>
      </c>
    </row>
    <row r="24" spans="1:6" ht="12.75">
      <c r="A24" s="1" t="s">
        <v>11</v>
      </c>
      <c r="B24">
        <v>5138.95</v>
      </c>
      <c r="C24" s="9">
        <v>104.95</v>
      </c>
      <c r="D24" s="9">
        <v>314.5</v>
      </c>
      <c r="E24" s="9">
        <v>604.75</v>
      </c>
      <c r="F24">
        <f t="shared" si="0"/>
        <v>6163.15</v>
      </c>
    </row>
    <row r="25" spans="1:6" ht="12.75">
      <c r="A25" s="3" t="s">
        <v>4</v>
      </c>
      <c r="B25">
        <v>0</v>
      </c>
      <c r="C25" s="9"/>
      <c r="D25" s="9"/>
      <c r="F25">
        <f t="shared" si="0"/>
        <v>0</v>
      </c>
    </row>
    <row r="26" spans="1:6" ht="12.75">
      <c r="A26" s="1" t="s">
        <v>17</v>
      </c>
      <c r="B26">
        <v>58</v>
      </c>
      <c r="C26" s="9"/>
      <c r="D26" s="9"/>
      <c r="F26">
        <f t="shared" si="0"/>
        <v>58</v>
      </c>
    </row>
    <row r="27" spans="1:6" ht="12.75">
      <c r="A27" s="1" t="s">
        <v>50</v>
      </c>
      <c r="B27">
        <v>163.5</v>
      </c>
      <c r="C27" s="9"/>
      <c r="D27" s="9"/>
      <c r="E27">
        <v>20.5</v>
      </c>
      <c r="F27">
        <f t="shared" si="0"/>
        <v>184</v>
      </c>
    </row>
    <row r="28" spans="1:6" ht="12.75">
      <c r="A28" s="1" t="s">
        <v>20</v>
      </c>
      <c r="B28">
        <v>79</v>
      </c>
      <c r="C28" s="9"/>
      <c r="D28" s="9"/>
      <c r="E28">
        <v>1</v>
      </c>
      <c r="F28">
        <f t="shared" si="0"/>
        <v>80</v>
      </c>
    </row>
    <row r="29" spans="1:6" ht="12.75">
      <c r="A29" s="4" t="s">
        <v>2</v>
      </c>
      <c r="B29">
        <v>378</v>
      </c>
      <c r="C29" s="9"/>
      <c r="D29" s="9"/>
      <c r="E29">
        <v>3</v>
      </c>
      <c r="F29">
        <f t="shared" si="0"/>
        <v>381</v>
      </c>
    </row>
    <row r="30" spans="1:6" ht="12.75">
      <c r="A30" s="1" t="s">
        <v>18</v>
      </c>
      <c r="B30">
        <v>320</v>
      </c>
      <c r="C30" s="9"/>
      <c r="D30" s="9"/>
      <c r="E30">
        <v>166.5</v>
      </c>
      <c r="F30">
        <f t="shared" si="0"/>
        <v>486.5</v>
      </c>
    </row>
    <row r="31" spans="1:6" ht="12.75">
      <c r="A31" s="1" t="s">
        <v>3</v>
      </c>
      <c r="B31">
        <v>2087</v>
      </c>
      <c r="C31" s="9">
        <v>35.1</v>
      </c>
      <c r="D31" s="9">
        <v>11</v>
      </c>
      <c r="E31" s="9">
        <v>114</v>
      </c>
      <c r="F31">
        <f t="shared" si="0"/>
        <v>2247.1</v>
      </c>
    </row>
    <row r="32" spans="1:6" ht="12.75">
      <c r="A32" s="2" t="s">
        <v>53</v>
      </c>
      <c r="B32">
        <v>338</v>
      </c>
      <c r="C32" s="9"/>
      <c r="D32" s="9"/>
      <c r="F32">
        <f t="shared" si="0"/>
        <v>338</v>
      </c>
    </row>
    <row r="34" spans="2:6" ht="12.75">
      <c r="B34">
        <f>SUM(B6:B32)</f>
        <v>14696.349999999999</v>
      </c>
      <c r="C34">
        <f>SUM(C6:C32)</f>
        <v>185.25</v>
      </c>
      <c r="D34">
        <f>SUM(D6:D32)</f>
        <v>570.5699999999999</v>
      </c>
      <c r="E34">
        <f>SUM(E6:E32)</f>
        <v>1207.25</v>
      </c>
      <c r="F34" s="6">
        <f>SUM(F6:F32)</f>
        <v>16659.42</v>
      </c>
    </row>
  </sheetData>
  <printOptions gridLines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2007-06-05T23:08:35Z</cp:lastPrinted>
  <dcterms:created xsi:type="dcterms:W3CDTF">2006-04-13T18:44:03Z</dcterms:created>
  <dcterms:modified xsi:type="dcterms:W3CDTF">2007-06-25T16:03:57Z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070794</vt:lpwstr>
  </property>
  <property fmtid="{D5CDD505-2E9C-101B-9397-08002B2CF9AE}" pid="8" name="Dat">
    <vt:lpwstr>2007-06-27T00:00:00Z</vt:lpwstr>
  </property>
  <property fmtid="{D5CDD505-2E9C-101B-9397-08002B2CF9AE}" pid="9" name="CaseTy">
    <vt:lpwstr>Regulatory Fees</vt:lpwstr>
  </property>
  <property fmtid="{D5CDD505-2E9C-101B-9397-08002B2CF9AE}" pid="10" name="OpenedDa">
    <vt:lpwstr>2007-04-25T00:00:00Z</vt:lpwstr>
  </property>
  <property fmtid="{D5CDD505-2E9C-101B-9397-08002B2CF9AE}" pid="11" name="Pref">
    <vt:lpwstr>P</vt:lpwstr>
  </property>
  <property fmtid="{D5CDD505-2E9C-101B-9397-08002B2CF9AE}" pid="12" name="CaseCompanyNam">
    <vt:lpwstr/>
  </property>
  <property fmtid="{D5CDD505-2E9C-101B-9397-08002B2CF9AE}" pid="13" name="IndustryCo">
    <vt:lpwstr>504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1</vt:lpwstr>
  </property>
</Properties>
</file>