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tg.wa.lcl\atg\DIV\PCC\ACTIVE\Cases\UE\UE_UG_190529_30_PSE_2019_GRC\1_Filings\Testimony_Direct_Response\PC\01 Drafts\Baldwin\Exhibits\working copies\"/>
    </mc:Choice>
  </mc:AlternateContent>
  <bookViews>
    <workbookView xWindow="0" yWindow="0" windowWidth="16800" windowHeight="6465"/>
  </bookViews>
  <sheets>
    <sheet name="Sheet1" sheetId="1" r:id="rId1"/>
  </sheets>
  <definedNames>
    <definedName name="_xlnm.Print_Area" localSheetId="0">Sheet1!$A$1:$H$66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1" l="1"/>
  <c r="F18" i="1"/>
  <c r="F30" i="1"/>
  <c r="F13" i="1"/>
  <c r="H66" i="1"/>
  <c r="H64" i="1"/>
  <c r="H62" i="1"/>
  <c r="D29" i="1"/>
  <c r="D28" i="1"/>
  <c r="D30" i="1"/>
  <c r="D36" i="1"/>
  <c r="D37" i="1"/>
  <c r="D27" i="1"/>
  <c r="D12" i="1"/>
  <c r="D11" i="1"/>
  <c r="D13" i="1"/>
  <c r="D19" i="1"/>
  <c r="D20" i="1"/>
  <c r="D10" i="1"/>
  <c r="F66" i="1"/>
  <c r="F64" i="1"/>
  <c r="D66" i="1"/>
  <c r="D64" i="1"/>
  <c r="B66" i="1"/>
  <c r="B64" i="1"/>
  <c r="F62" i="1"/>
  <c r="D62" i="1"/>
  <c r="B62" i="1"/>
  <c r="F19" i="1"/>
  <c r="F20" i="1"/>
  <c r="F15" i="1"/>
  <c r="F36" i="1"/>
  <c r="F37" i="1"/>
  <c r="F32" i="1"/>
  <c r="D32" i="1"/>
  <c r="D39" i="1"/>
  <c r="D15" i="1"/>
  <c r="D22" i="1"/>
  <c r="F22" i="1"/>
  <c r="F39" i="1"/>
</calcChain>
</file>

<file path=xl/sharedStrings.xml><?xml version="1.0" encoding="utf-8"?>
<sst xmlns="http://schemas.openxmlformats.org/spreadsheetml/2006/main" count="56" uniqueCount="39">
  <si>
    <t>Intangible Plant</t>
  </si>
  <si>
    <t>Test Year</t>
  </si>
  <si>
    <t>Accumulated Depreciation</t>
  </si>
  <si>
    <t>Accumulated Deferred Income Tax</t>
  </si>
  <si>
    <t>Total Rate Base</t>
  </si>
  <si>
    <t>Rate of Return</t>
  </si>
  <si>
    <t>Return Requirement</t>
  </si>
  <si>
    <t>Expenses:</t>
  </si>
  <si>
    <t>Depreciation Expense</t>
  </si>
  <si>
    <t>Income Tax Expense</t>
  </si>
  <si>
    <t>Electric</t>
  </si>
  <si>
    <t>Total Expenses</t>
  </si>
  <si>
    <t>Total Electric Revenue Requirement</t>
  </si>
  <si>
    <t>Gas</t>
  </si>
  <si>
    <t>Plant in Service</t>
  </si>
  <si>
    <t>Accum. Deprec.</t>
  </si>
  <si>
    <t>ADIT</t>
  </si>
  <si>
    <t>2018 AMA</t>
  </si>
  <si>
    <t>Electric 2018 AMA @ 66.19%</t>
  </si>
  <si>
    <t>Gas 2018 AMA @ 33.81%</t>
  </si>
  <si>
    <t>Rate Year</t>
  </si>
  <si>
    <r>
      <t>2018</t>
    </r>
    <r>
      <rPr>
        <vertAlign val="superscript"/>
        <sz val="12"/>
        <color theme="1"/>
        <rFont val="Times New Roman"/>
        <family val="1"/>
      </rPr>
      <t>(1)</t>
    </r>
  </si>
  <si>
    <t>Deprec. Exp</t>
  </si>
  <si>
    <t>(1) Source: NEW-PSE-WP-RJA-3-and-4-Attritiona-Study-19GRC-06-2019.xlsx, tab GTZ Historical RB, columns C, G, K, and E</t>
  </si>
  <si>
    <t>Note (1)</t>
  </si>
  <si>
    <t>(2)</t>
  </si>
  <si>
    <t>(3)</t>
  </si>
  <si>
    <t>(5)</t>
  </si>
  <si>
    <t>(2) Source: NEW-PSE-WP-RJA-3-and-4-Attritiona-Study-19GRC-06-2019.xlsx, tab RJA-3_Electric_Attrition, cells K47, k48, &amp; K51.</t>
  </si>
  <si>
    <t>(3) Source: NEW-PSE-WP-RJA-3-and-4-Attritiona-Study-19GRC-06-2019.xlsx, tab GTZ_Forecast, cells N42 and O42.</t>
  </si>
  <si>
    <t>(4)</t>
  </si>
  <si>
    <t>(4) Source: NEW-PSE-WP-RJA-3-and-4-Attritiona-Study-19GRC-06-2019.xlsx, tab RJA-4_Gas_Attrition, cells L45, L46, and L47</t>
  </si>
  <si>
    <t>(5) Source: NEW-PSE-WP-RJA-3-and-4-Attritiona-Study-19GRC-06-2019.xlsx, tab GTZ_Forecast, cells N45 and O45.</t>
  </si>
  <si>
    <t>5/2020 - 4/2021</t>
  </si>
  <si>
    <t>Total Gas Revenue Requirement</t>
  </si>
  <si>
    <t>PUGET SOUND ENERGY COMPANY</t>
  </si>
  <si>
    <t>ELECTRIC DOCKET NO. UE-190529</t>
  </si>
  <si>
    <t>GTZ REVENUE REQUIREMENT</t>
  </si>
  <si>
    <t>TEST YEAR ENDED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</si>
</sst>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u/>
      <sz val="12"/>
      <color theme="1"/>
      <name val="Times New Roman"/>
      <family val="2"/>
    </font>
    <font>
      <sz val="10"/>
      <name val="Arial"/>
      <family val="2"/>
    </font>
    <font>
      <vertAlign val="superscript"/>
      <sz val="12"/>
      <color theme="1"/>
      <name val="Times New Roman"/>
      <family val="1"/>
    </font>
    <font>
      <sz val="9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1" xfId="1" applyNumberFormat="1" applyFont="1" applyBorder="1"/>
    <xf numFmtId="10" fontId="0" fillId="0" borderId="1" xfId="2" applyNumberFormat="1" applyFont="1" applyBorder="1"/>
    <xf numFmtId="0" fontId="2" fillId="0" borderId="0" xfId="0" applyFont="1"/>
    <xf numFmtId="164" fontId="0" fillId="0" borderId="2" xfId="1" applyNumberFormat="1" applyFont="1" applyBorder="1"/>
    <xf numFmtId="164" fontId="0" fillId="0" borderId="3" xfId="1" applyNumberFormat="1" applyFont="1" applyBorder="1"/>
    <xf numFmtId="0" fontId="0" fillId="0" borderId="1" xfId="0" applyBorder="1" applyAlignment="1">
      <alignment horizontal="center"/>
    </xf>
    <xf numFmtId="165" fontId="3" fillId="0" borderId="4" xfId="0" applyNumberFormat="1" applyFont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center"/>
    </xf>
    <xf numFmtId="43" fontId="0" fillId="0" borderId="0" xfId="0" applyNumberFormat="1"/>
    <xf numFmtId="0" fontId="0" fillId="0" borderId="0" xfId="0" quotePrefix="1"/>
    <xf numFmtId="0" fontId="5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0" fontId="7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topLeftCell="A37" zoomScale="55" zoomScaleNormal="55" workbookViewId="0">
      <selection activeCell="A46" sqref="A46:XFD46"/>
    </sheetView>
  </sheetViews>
  <sheetFormatPr defaultRowHeight="15.75" x14ac:dyDescent="0.25"/>
  <cols>
    <col min="1" max="1" width="30.125" bestFit="1" customWidth="1"/>
    <col min="2" max="2" width="14.875" bestFit="1" customWidth="1"/>
    <col min="3" max="3" width="2" customWidth="1"/>
    <col min="4" max="4" width="14.625" bestFit="1" customWidth="1"/>
    <col min="5" max="5" width="3.375" customWidth="1"/>
    <col min="6" max="6" width="13.625" bestFit="1" customWidth="1"/>
    <col min="7" max="7" width="2.375" customWidth="1"/>
    <col min="8" max="8" width="12.875" bestFit="1" customWidth="1"/>
  </cols>
  <sheetData>
    <row r="1" spans="1:7" x14ac:dyDescent="0.25">
      <c r="A1" t="s">
        <v>35</v>
      </c>
      <c r="G1" s="16"/>
    </row>
    <row r="2" spans="1:7" x14ac:dyDescent="0.25">
      <c r="A2" t="s">
        <v>36</v>
      </c>
      <c r="F2" s="18"/>
      <c r="G2" s="19"/>
    </row>
    <row r="3" spans="1:7" x14ac:dyDescent="0.25">
      <c r="A3" s="17" t="s">
        <v>37</v>
      </c>
      <c r="F3" s="20"/>
      <c r="G3" s="19"/>
    </row>
    <row r="4" spans="1:7" x14ac:dyDescent="0.25">
      <c r="A4" t="s">
        <v>38</v>
      </c>
      <c r="F4" s="16"/>
    </row>
    <row r="5" spans="1:7" x14ac:dyDescent="0.25">
      <c r="F5" s="16"/>
    </row>
    <row r="6" spans="1:7" x14ac:dyDescent="0.25">
      <c r="F6" s="16"/>
    </row>
    <row r="8" spans="1:7" x14ac:dyDescent="0.25">
      <c r="D8" s="3" t="s">
        <v>1</v>
      </c>
      <c r="F8" s="3" t="s">
        <v>20</v>
      </c>
    </row>
    <row r="9" spans="1:7" ht="18.75" x14ac:dyDescent="0.25">
      <c r="A9" s="6" t="s">
        <v>10</v>
      </c>
      <c r="D9" s="9" t="s">
        <v>21</v>
      </c>
      <c r="F9" s="12" t="s">
        <v>33</v>
      </c>
    </row>
    <row r="10" spans="1:7" x14ac:dyDescent="0.25">
      <c r="A10" t="s">
        <v>0</v>
      </c>
      <c r="D10" s="2">
        <f>+B64</f>
        <v>28717698.248780668</v>
      </c>
      <c r="E10" s="2"/>
      <c r="F10" s="2">
        <v>162226501</v>
      </c>
      <c r="G10" s="14" t="s">
        <v>25</v>
      </c>
    </row>
    <row r="11" spans="1:7" x14ac:dyDescent="0.25">
      <c r="A11" t="s">
        <v>2</v>
      </c>
      <c r="D11" s="2">
        <f>+D64</f>
        <v>-2532342.9778907197</v>
      </c>
      <c r="E11" s="2"/>
      <c r="F11" s="2">
        <v>-36667722</v>
      </c>
      <c r="G11" s="14" t="s">
        <v>25</v>
      </c>
    </row>
    <row r="12" spans="1:7" x14ac:dyDescent="0.25">
      <c r="A12" t="s">
        <v>3</v>
      </c>
      <c r="D12" s="4">
        <f>+F64</f>
        <v>-1713202.6397676636</v>
      </c>
      <c r="E12" s="2"/>
      <c r="F12" s="4">
        <v>1592287</v>
      </c>
      <c r="G12" s="14" t="s">
        <v>25</v>
      </c>
    </row>
    <row r="13" spans="1:7" x14ac:dyDescent="0.25">
      <c r="A13" t="s">
        <v>4</v>
      </c>
      <c r="D13" s="2">
        <f>SUM(D10:D12)</f>
        <v>24472152.631122284</v>
      </c>
      <c r="E13" s="2"/>
      <c r="F13" s="2">
        <f>SUM(F10:F12)</f>
        <v>127151066</v>
      </c>
    </row>
    <row r="14" spans="1:7" x14ac:dyDescent="0.25">
      <c r="A14" t="s">
        <v>5</v>
      </c>
      <c r="D14" s="5">
        <v>7.6200000000000004E-2</v>
      </c>
      <c r="E14" s="2"/>
      <c r="F14" s="5">
        <v>7.6200000000000004E-2</v>
      </c>
    </row>
    <row r="15" spans="1:7" x14ac:dyDescent="0.25">
      <c r="A15" t="s">
        <v>6</v>
      </c>
      <c r="D15" s="2">
        <f>+D13*D14</f>
        <v>1864778.0304915181</v>
      </c>
      <c r="E15" s="2"/>
      <c r="F15" s="2">
        <f>+F13*F14</f>
        <v>9688911.2291999999</v>
      </c>
    </row>
    <row r="16" spans="1:7" x14ac:dyDescent="0.25">
      <c r="D16" s="2"/>
      <c r="E16" s="2"/>
      <c r="F16" s="2"/>
    </row>
    <row r="17" spans="1:7" x14ac:dyDescent="0.25">
      <c r="A17" t="s">
        <v>7</v>
      </c>
      <c r="D17" s="2"/>
      <c r="F17" s="2"/>
    </row>
    <row r="18" spans="1:7" x14ac:dyDescent="0.25">
      <c r="A18" t="s">
        <v>8</v>
      </c>
      <c r="D18" s="2">
        <v>6449029</v>
      </c>
      <c r="F18" s="2">
        <f>16731754*0.666666666666667+21621168*0.333333333333333</f>
        <v>18361558.666666664</v>
      </c>
      <c r="G18" s="14" t="s">
        <v>26</v>
      </c>
    </row>
    <row r="19" spans="1:7" x14ac:dyDescent="0.25">
      <c r="A19" t="s">
        <v>9</v>
      </c>
      <c r="D19" s="4">
        <f>+D13*0.0475*0.21/0.79</f>
        <v>308999.64872841112</v>
      </c>
      <c r="F19" s="4">
        <f>+F13*0.0475*0.21/0.79</f>
        <v>1605483.3966455695</v>
      </c>
    </row>
    <row r="20" spans="1:7" x14ac:dyDescent="0.25">
      <c r="A20" t="s">
        <v>11</v>
      </c>
      <c r="D20" s="7">
        <f>+D18+D19</f>
        <v>6758028.6487284107</v>
      </c>
      <c r="F20" s="7">
        <f>+F18+F19</f>
        <v>19967042.063312232</v>
      </c>
    </row>
    <row r="21" spans="1:7" x14ac:dyDescent="0.25">
      <c r="D21" s="2"/>
      <c r="F21" s="2"/>
    </row>
    <row r="22" spans="1:7" ht="16.5" thickBot="1" x14ac:dyDescent="0.3">
      <c r="A22" t="s">
        <v>12</v>
      </c>
      <c r="D22" s="8">
        <f>+D15+D20</f>
        <v>8622806.6792199295</v>
      </c>
      <c r="F22" s="8">
        <f>+F15+F20</f>
        <v>29655953.292512231</v>
      </c>
    </row>
    <row r="23" spans="1:7" ht="16.5" thickTop="1" x14ac:dyDescent="0.25"/>
    <row r="25" spans="1:7" x14ac:dyDescent="0.25">
      <c r="D25" s="3" t="s">
        <v>1</v>
      </c>
      <c r="F25" s="3" t="s">
        <v>1</v>
      </c>
    </row>
    <row r="26" spans="1:7" ht="18.75" x14ac:dyDescent="0.25">
      <c r="A26" s="6" t="s">
        <v>13</v>
      </c>
      <c r="D26" s="9" t="s">
        <v>21</v>
      </c>
      <c r="F26" s="9">
        <v>2018</v>
      </c>
    </row>
    <row r="27" spans="1:7" x14ac:dyDescent="0.25">
      <c r="A27" t="s">
        <v>0</v>
      </c>
      <c r="D27" s="2">
        <f>+B66</f>
        <v>14669064.477886001</v>
      </c>
      <c r="F27" s="2">
        <v>82865660</v>
      </c>
      <c r="G27" s="14" t="s">
        <v>30</v>
      </c>
    </row>
    <row r="28" spans="1:7" x14ac:dyDescent="0.25">
      <c r="A28" t="s">
        <v>2</v>
      </c>
      <c r="D28" s="2">
        <f>+D66</f>
        <v>-1293526.4553933409</v>
      </c>
      <c r="F28" s="2">
        <v>-18729954</v>
      </c>
      <c r="G28" s="14" t="s">
        <v>30</v>
      </c>
    </row>
    <row r="29" spans="1:7" x14ac:dyDescent="0.25">
      <c r="A29" t="s">
        <v>3</v>
      </c>
      <c r="D29" s="4">
        <f>+F66</f>
        <v>-875107.73909268319</v>
      </c>
      <c r="F29" s="4">
        <v>804698</v>
      </c>
      <c r="G29" s="14" t="s">
        <v>30</v>
      </c>
    </row>
    <row r="30" spans="1:7" x14ac:dyDescent="0.25">
      <c r="A30" t="s">
        <v>4</v>
      </c>
      <c r="D30" s="2">
        <f>SUM(D27:D29)</f>
        <v>12500430.283399977</v>
      </c>
      <c r="F30" s="2">
        <f>SUM(F27:F29)</f>
        <v>64940404</v>
      </c>
    </row>
    <row r="31" spans="1:7" x14ac:dyDescent="0.25">
      <c r="A31" t="s">
        <v>5</v>
      </c>
      <c r="D31" s="5">
        <v>7.6200000000000004E-2</v>
      </c>
      <c r="F31" s="5">
        <v>7.6200000000000004E-2</v>
      </c>
    </row>
    <row r="32" spans="1:7" x14ac:dyDescent="0.25">
      <c r="A32" t="s">
        <v>6</v>
      </c>
      <c r="D32" s="2">
        <f>+D30*D31</f>
        <v>952532.78759507823</v>
      </c>
      <c r="F32" s="2">
        <f>+F30*F31</f>
        <v>4948458.7848000005</v>
      </c>
    </row>
    <row r="33" spans="1:8" x14ac:dyDescent="0.25">
      <c r="D33" s="2"/>
      <c r="F33" s="2"/>
    </row>
    <row r="34" spans="1:8" x14ac:dyDescent="0.25">
      <c r="A34" t="s">
        <v>7</v>
      </c>
      <c r="D34" s="2"/>
      <c r="F34" s="2"/>
    </row>
    <row r="35" spans="1:8" x14ac:dyDescent="0.25">
      <c r="A35" t="s">
        <v>8</v>
      </c>
      <c r="D35" s="2">
        <v>3294178</v>
      </c>
      <c r="F35" s="2">
        <f>8546617*0.666666666666667+11044141*0.333333333333333</f>
        <v>9379124.9999999981</v>
      </c>
      <c r="G35" s="14" t="s">
        <v>27</v>
      </c>
    </row>
    <row r="36" spans="1:8" x14ac:dyDescent="0.25">
      <c r="A36" t="s">
        <v>9</v>
      </c>
      <c r="D36" s="4">
        <f>+D30*0.0475*0.21/0.79</f>
        <v>157837.71148976553</v>
      </c>
      <c r="F36" s="4">
        <f>+F30*0.0475*0.21/0.79</f>
        <v>819975.35430379736</v>
      </c>
    </row>
    <row r="37" spans="1:8" x14ac:dyDescent="0.25">
      <c r="A37" t="s">
        <v>11</v>
      </c>
      <c r="D37" s="7">
        <f>+D35+D36</f>
        <v>3452015.7114897654</v>
      </c>
      <c r="F37" s="7">
        <f>+F35+F36</f>
        <v>10199100.354303796</v>
      </c>
    </row>
    <row r="38" spans="1:8" x14ac:dyDescent="0.25">
      <c r="D38" s="2"/>
      <c r="F38" s="2"/>
    </row>
    <row r="39" spans="1:8" ht="16.5" thickBot="1" x14ac:dyDescent="0.3">
      <c r="A39" t="s">
        <v>34</v>
      </c>
      <c r="D39" s="8">
        <f>+D32+D37</f>
        <v>4404548.4990848433</v>
      </c>
      <c r="F39" s="8">
        <f>+F32+F37</f>
        <v>15147559.139103796</v>
      </c>
    </row>
    <row r="40" spans="1:8" ht="16.5" thickTop="1" x14ac:dyDescent="0.25"/>
    <row r="41" spans="1:8" s="15" customFormat="1" ht="12" x14ac:dyDescent="0.2">
      <c r="A41" s="15" t="s">
        <v>23</v>
      </c>
    </row>
    <row r="42" spans="1:8" s="15" customFormat="1" ht="12" x14ac:dyDescent="0.2">
      <c r="A42" s="15" t="s">
        <v>28</v>
      </c>
    </row>
    <row r="43" spans="1:8" s="15" customFormat="1" ht="12" x14ac:dyDescent="0.2">
      <c r="A43" s="15" t="s">
        <v>29</v>
      </c>
    </row>
    <row r="44" spans="1:8" s="15" customFormat="1" ht="12" x14ac:dyDescent="0.2">
      <c r="A44" s="15" t="s">
        <v>31</v>
      </c>
    </row>
    <row r="45" spans="1:8" s="15" customFormat="1" ht="12" x14ac:dyDescent="0.2">
      <c r="A45" s="15" t="s">
        <v>32</v>
      </c>
    </row>
    <row r="47" spans="1:8" x14ac:dyDescent="0.25">
      <c r="A47" t="s">
        <v>24</v>
      </c>
      <c r="B47" s="3" t="s">
        <v>14</v>
      </c>
      <c r="C47" s="3"/>
      <c r="D47" s="3" t="s">
        <v>15</v>
      </c>
      <c r="E47" s="3"/>
      <c r="F47" s="3" t="s">
        <v>16</v>
      </c>
      <c r="H47" t="s">
        <v>22</v>
      </c>
    </row>
    <row r="48" spans="1:8" x14ac:dyDescent="0.25">
      <c r="A48" s="10">
        <v>43100</v>
      </c>
      <c r="B48" s="1">
        <v>14225710.219999999</v>
      </c>
      <c r="D48" s="1">
        <v>-793031.24770833331</v>
      </c>
      <c r="F48" s="1">
        <v>-331363.29568124987</v>
      </c>
    </row>
    <row r="49" spans="1:8" x14ac:dyDescent="0.25">
      <c r="A49" s="10">
        <v>43131</v>
      </c>
      <c r="B49" s="1">
        <v>14225710.219999999</v>
      </c>
      <c r="D49" s="1">
        <v>-1149188.0569166667</v>
      </c>
      <c r="F49" s="1">
        <v>-738877.54943916644</v>
      </c>
      <c r="H49" s="1">
        <v>356156.80920833326</v>
      </c>
    </row>
    <row r="50" spans="1:8" x14ac:dyDescent="0.25">
      <c r="A50" s="10">
        <v>43159</v>
      </c>
      <c r="B50" s="1">
        <v>14225710.219999999</v>
      </c>
      <c r="D50" s="1">
        <v>-1505344.8661249999</v>
      </c>
      <c r="F50" s="1">
        <v>-1146391.8031970831</v>
      </c>
      <c r="H50" s="1">
        <v>356156.80920833326</v>
      </c>
    </row>
    <row r="51" spans="1:8" x14ac:dyDescent="0.25">
      <c r="A51" s="10">
        <v>43190</v>
      </c>
      <c r="B51" s="1">
        <v>14385367.18</v>
      </c>
      <c r="D51" s="1">
        <v>-1861501.6753333332</v>
      </c>
      <c r="F51" s="1">
        <v>-1553906.0569549999</v>
      </c>
      <c r="H51" s="1">
        <v>356156.80920833326</v>
      </c>
    </row>
    <row r="52" spans="1:8" x14ac:dyDescent="0.25">
      <c r="A52" s="10">
        <v>43220</v>
      </c>
      <c r="B52" s="1">
        <v>18180267.780000001</v>
      </c>
      <c r="D52" s="1">
        <v>-2327507.3056527777</v>
      </c>
      <c r="F52" s="1">
        <v>-1938352.0582795828</v>
      </c>
      <c r="H52" s="1">
        <v>466005.63031944435</v>
      </c>
    </row>
    <row r="53" spans="1:8" x14ac:dyDescent="0.25">
      <c r="A53" s="10">
        <v>43251</v>
      </c>
      <c r="B53" s="1">
        <v>18180267.780000001</v>
      </c>
      <c r="D53" s="1">
        <v>-2793512.9359722221</v>
      </c>
      <c r="F53" s="1">
        <v>-2322798.0596041665</v>
      </c>
      <c r="H53" s="1">
        <v>466005.63031944435</v>
      </c>
    </row>
    <row r="54" spans="1:8" x14ac:dyDescent="0.25">
      <c r="A54" s="10">
        <v>43281</v>
      </c>
      <c r="B54" s="1">
        <v>19129030.460000001</v>
      </c>
      <c r="D54" s="1">
        <v>-3280852.3090694444</v>
      </c>
      <c r="F54" s="1">
        <v>-2702763.9749454162</v>
      </c>
      <c r="H54" s="1">
        <v>487339.37309722212</v>
      </c>
    </row>
    <row r="55" spans="1:8" x14ac:dyDescent="0.25">
      <c r="A55" s="10">
        <v>43312</v>
      </c>
      <c r="B55" s="1">
        <v>19129030.460000001</v>
      </c>
      <c r="D55" s="1">
        <v>-3773212.4582777778</v>
      </c>
      <c r="F55" s="1">
        <v>-3081675.5273033334</v>
      </c>
      <c r="H55" s="1">
        <v>492360.14920833323</v>
      </c>
    </row>
    <row r="56" spans="1:8" x14ac:dyDescent="0.25">
      <c r="A56" s="10">
        <v>43343</v>
      </c>
      <c r="B56" s="1">
        <v>19129030.460000001</v>
      </c>
      <c r="D56" s="1">
        <v>-4265572.6074861111</v>
      </c>
      <c r="F56" s="1">
        <v>-3460587.0796612496</v>
      </c>
      <c r="H56" s="1">
        <v>492360.14920833323</v>
      </c>
    </row>
    <row r="57" spans="1:8" x14ac:dyDescent="0.25">
      <c r="A57" s="10">
        <v>43373</v>
      </c>
      <c r="B57" s="1">
        <v>21840583.530000001</v>
      </c>
      <c r="D57" s="1">
        <v>-4757932.7566944445</v>
      </c>
      <c r="F57" s="1">
        <v>-3839498.6320191654</v>
      </c>
      <c r="H57" s="1">
        <v>492360.14920833323</v>
      </c>
    </row>
    <row r="58" spans="1:8" x14ac:dyDescent="0.25">
      <c r="A58" s="10">
        <v>43404</v>
      </c>
      <c r="B58" s="1">
        <v>139767461.56999999</v>
      </c>
      <c r="D58" s="1">
        <v>-6249664.5727916667</v>
      </c>
      <c r="F58" s="1">
        <v>-4008542.1343304152</v>
      </c>
      <c r="H58" s="1">
        <v>1491731.8160972225</v>
      </c>
    </row>
    <row r="59" spans="1:8" x14ac:dyDescent="0.25">
      <c r="A59" s="10">
        <v>43434</v>
      </c>
      <c r="B59" s="1">
        <v>139767461.56999999</v>
      </c>
      <c r="D59" s="1">
        <v>-8281508.8268015878</v>
      </c>
      <c r="F59" s="1">
        <v>-4064162.0246800003</v>
      </c>
      <c r="H59" s="1">
        <v>2031844.2540099213</v>
      </c>
    </row>
    <row r="60" spans="1:8" x14ac:dyDescent="0.25">
      <c r="A60" s="11">
        <v>43465</v>
      </c>
      <c r="B60" s="1">
        <v>151136752.75999999</v>
      </c>
      <c r="D60" s="1">
        <v>-10536238.408867065</v>
      </c>
      <c r="F60" s="1">
        <v>-4072975.9961379147</v>
      </c>
      <c r="H60" s="1">
        <v>2254729.582065478</v>
      </c>
    </row>
    <row r="62" spans="1:8" x14ac:dyDescent="0.25">
      <c r="A62" t="s">
        <v>17</v>
      </c>
      <c r="B62" s="1">
        <f>+(B48+B60+SUM(B49:B59)*2)/24</f>
        <v>43386762.726666667</v>
      </c>
      <c r="D62" s="1">
        <f>+(D48+D60+SUM(D49:D59)*2)/24</f>
        <v>-3825869.4332840606</v>
      </c>
      <c r="F62" s="1">
        <f>+(F48+F60+SUM(F49:F59)*2)/24</f>
        <v>-2588310.3788603465</v>
      </c>
      <c r="H62" s="13">
        <f>SUM(H49:H61)</f>
        <v>9743207.1611587331</v>
      </c>
    </row>
    <row r="64" spans="1:8" x14ac:dyDescent="0.25">
      <c r="A64" t="s">
        <v>18</v>
      </c>
      <c r="B64" s="1">
        <f>+B62*0.6619</f>
        <v>28717698.248780668</v>
      </c>
      <c r="D64" s="1">
        <f>+D62*0.6619</f>
        <v>-2532342.9778907197</v>
      </c>
      <c r="F64" s="1">
        <f>+F62*0.6619</f>
        <v>-1713202.6397676636</v>
      </c>
      <c r="H64" s="1">
        <f>+H62*0.6619</f>
        <v>6449028.8199709654</v>
      </c>
    </row>
    <row r="65" spans="1:8" x14ac:dyDescent="0.25">
      <c r="H65" s="1"/>
    </row>
    <row r="66" spans="1:8" x14ac:dyDescent="0.25">
      <c r="A66" t="s">
        <v>19</v>
      </c>
      <c r="B66" s="1">
        <f>+B62*0.3381</f>
        <v>14669064.477886001</v>
      </c>
      <c r="D66" s="1">
        <f>+D62*0.3381</f>
        <v>-1293526.4553933409</v>
      </c>
      <c r="F66" s="1">
        <f>+F62*0.3381</f>
        <v>-875107.73909268319</v>
      </c>
      <c r="H66" s="1">
        <f>+H62*0.3381</f>
        <v>3294178.3411877677</v>
      </c>
    </row>
  </sheetData>
  <printOptions gridLines="1"/>
  <pageMargins left="0.7" right="0.7" top="0.75" bottom="0.75" header="0.3" footer="0.3"/>
  <pageSetup scale="90" orientation="portrait" r:id="rId1"/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0178A63-F41D-43AE-A4B9-30AACC2F1C52}"/>
</file>

<file path=customXml/itemProps2.xml><?xml version="1.0" encoding="utf-8"?>
<ds:datastoreItem xmlns:ds="http://schemas.openxmlformats.org/officeDocument/2006/customXml" ds:itemID="{BD1818FC-781B-456F-90CD-357CA59FA2E1}"/>
</file>

<file path=customXml/itemProps3.xml><?xml version="1.0" encoding="utf-8"?>
<ds:datastoreItem xmlns:ds="http://schemas.openxmlformats.org/officeDocument/2006/customXml" ds:itemID="{A9253105-2527-46D2-92CB-53FF36F9B408}"/>
</file>

<file path=customXml/itemProps4.xml><?xml version="1.0" encoding="utf-8"?>
<ds:datastoreItem xmlns:ds="http://schemas.openxmlformats.org/officeDocument/2006/customXml" ds:itemID="{C792C4A2-F8AE-4D3D-95EA-82EC27BC8B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Burdet, Kevin (ATG)</cp:lastModifiedBy>
  <cp:lastPrinted>2019-11-22T22:24:30Z</cp:lastPrinted>
  <dcterms:created xsi:type="dcterms:W3CDTF">2019-11-19T20:36:12Z</dcterms:created>
  <dcterms:modified xsi:type="dcterms:W3CDTF">2019-11-22T22:35:13Z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