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1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worksheets/sheet16.xml" ContentType="application/vnd.openxmlformats-officedocument.spreadsheetml.worksheet+xml"/>
  <Override PartName="/xl/worksheets/sheet14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5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36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docProps/custom.xml" ContentType="application/vnd.openxmlformats-officedocument.custom-properties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9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E\UE_UG_200900_901_AVA_2020_GRC\1_Filings\Testimony_Direct_Response\PC\02 Revised\"/>
    </mc:Choice>
  </mc:AlternateContent>
  <bookViews>
    <workbookView xWindow="0" yWindow="0" windowWidth="17856" windowHeight="7740" firstSheet="15" activeTab="17"/>
  </bookViews>
  <sheets>
    <sheet name="jrw-1.1" sheetId="393" r:id="rId1"/>
    <sheet name="JRW-2.1 " sheetId="294" r:id="rId2"/>
    <sheet name="JRW-2.2" sheetId="291" r:id="rId3"/>
    <sheet name="JRW-2.3" sheetId="289" r:id="rId4"/>
    <sheet name="JRW-3.1" sheetId="326" r:id="rId5"/>
    <sheet name="JRW-3.2" sheetId="458" r:id="rId6"/>
    <sheet name="JRW-3.3" sheetId="465" r:id="rId7"/>
    <sheet name="JRW-4.1" sheetId="496" r:id="rId8"/>
    <sheet name="JRW-4.2" sheetId="512" r:id="rId9"/>
    <sheet name="JRW-5.1a" sheetId="446" r:id="rId10"/>
    <sheet name="JRW-5.2a" sheetId="181" r:id="rId11"/>
    <sheet name="JRW-6.1 (2)" sheetId="420" r:id="rId12"/>
    <sheet name="JRW-7.1" sheetId="156" r:id="rId13"/>
    <sheet name="JRW-7.2" sheetId="177" r:id="rId14"/>
    <sheet name="JRW 7.3" sheetId="278" r:id="rId15"/>
    <sheet name="JRW-7.4" sheetId="279" r:id="rId16"/>
    <sheet name="JRW-7.5" sheetId="280" r:id="rId17"/>
    <sheet name="JRW-7.6" sheetId="281" r:id="rId18"/>
    <sheet name="JRW-8.1" sheetId="159" r:id="rId19"/>
    <sheet name="JRW-8.2" sheetId="303" r:id="rId20"/>
    <sheet name="JRW-8.3" sheetId="304" r:id="rId21"/>
    <sheet name="JRW-8.4" sheetId="428" r:id="rId22"/>
    <sheet name="JRW-8.5 " sheetId="426" r:id="rId23"/>
    <sheet name="JRW-8.6" sheetId="427" r:id="rId24"/>
    <sheet name="JRW-8.7" sheetId="489" r:id="rId25"/>
    <sheet name="JRW-9.1" sheetId="497" r:id="rId26"/>
    <sheet name="jrw-9.2A" sheetId="517" r:id="rId27"/>
    <sheet name="JRW-9.3" sheetId="516" r:id="rId28"/>
    <sheet name="JRW-10.1" sheetId="468" r:id="rId29"/>
    <sheet name="JRW-10.2 (2)" sheetId="480" r:id="rId30"/>
    <sheet name="JRW-10.3" sheetId="481" r:id="rId31"/>
    <sheet name="JRW-10.4" sheetId="482" r:id="rId32"/>
    <sheet name="JRW-10.5" sheetId="472" r:id="rId33"/>
    <sheet name="JRW-10.6" sheetId="473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22">'[1]Jun 99'!#REF!</definedName>
    <definedName name="\A" localSheetId="14">#REF!</definedName>
    <definedName name="\A" localSheetId="0">#REF!</definedName>
    <definedName name="\A" localSheetId="29">#REF!</definedName>
    <definedName name="\A" localSheetId="4">#REF!</definedName>
    <definedName name="\A" localSheetId="5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0">#REF!</definedName>
    <definedName name="\B" localSheetId="29">#REF!</definedName>
    <definedName name="\B" localSheetId="4">#REF!</definedName>
    <definedName name="\B" localSheetId="5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0">#REF!</definedName>
    <definedName name="\C" localSheetId="29">#REF!</definedName>
    <definedName name="\C" localSheetId="4">#REF!</definedName>
    <definedName name="\C" localSheetId="5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0">#REF!</definedName>
    <definedName name="\d" localSheetId="29">#REF!</definedName>
    <definedName name="\d" localSheetId="4">#REF!</definedName>
    <definedName name="\d" localSheetId="5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 localSheetId="27">#REF!</definedName>
    <definedName name="\d">#REF!</definedName>
    <definedName name="\E" localSheetId="14">#REF!</definedName>
    <definedName name="\E" localSheetId="0">#REF!</definedName>
    <definedName name="\E" localSheetId="29">#REF!</definedName>
    <definedName name="\E" localSheetId="4">#REF!</definedName>
    <definedName name="\E" localSheetId="5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0">#REF!</definedName>
    <definedName name="\F" localSheetId="29">#REF!</definedName>
    <definedName name="\F" localSheetId="4">#REF!</definedName>
    <definedName name="\F" localSheetId="5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0">#REF!</definedName>
    <definedName name="\G" localSheetId="29">#REF!</definedName>
    <definedName name="\G" localSheetId="4">#REF!</definedName>
    <definedName name="\G" localSheetId="5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0">#REF!</definedName>
    <definedName name="\h" localSheetId="29">#REF!</definedName>
    <definedName name="\h" localSheetId="4">#REF!</definedName>
    <definedName name="\h" localSheetId="5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0">#REF!</definedName>
    <definedName name="\I" localSheetId="29">#REF!</definedName>
    <definedName name="\I">#REF!</definedName>
    <definedName name="\J" localSheetId="14">#REF!</definedName>
    <definedName name="\J" localSheetId="0">#REF!</definedName>
    <definedName name="\J" localSheetId="29">#REF!</definedName>
    <definedName name="\J" localSheetId="4">#REF!</definedName>
    <definedName name="\J" localSheetId="5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0">#REF!</definedName>
    <definedName name="\K" localSheetId="29">#REF!</definedName>
    <definedName name="\K" localSheetId="4">#REF!</definedName>
    <definedName name="\K" localSheetId="5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0">#REF!</definedName>
    <definedName name="\L" localSheetId="29">#REF!</definedName>
    <definedName name="\L" localSheetId="4">#REF!</definedName>
    <definedName name="\L" localSheetId="5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0">#REF!</definedName>
    <definedName name="\M" localSheetId="29">#REF!</definedName>
    <definedName name="\M" localSheetId="4">#REF!</definedName>
    <definedName name="\M" localSheetId="5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9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0">#REF!</definedName>
    <definedName name="\O" localSheetId="29">#REF!</definedName>
    <definedName name="\O" localSheetId="4">#REF!</definedName>
    <definedName name="\O" localSheetId="5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0">#REF!</definedName>
    <definedName name="\p" localSheetId="29">#REF!</definedName>
    <definedName name="\p" localSheetId="4">#REF!</definedName>
    <definedName name="\p" localSheetId="5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Q">#REF!</definedName>
    <definedName name="\R" localSheetId="14">#REF!</definedName>
    <definedName name="\R" localSheetId="0">#REF!</definedName>
    <definedName name="\R" localSheetId="29">#REF!</definedName>
    <definedName name="\R" localSheetId="4">#REF!</definedName>
    <definedName name="\R" localSheetId="5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0">#REF!</definedName>
    <definedName name="\S" localSheetId="29">#REF!</definedName>
    <definedName name="\S" localSheetId="4">#REF!</definedName>
    <definedName name="\S" localSheetId="5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0">#REF!</definedName>
    <definedName name="\T" localSheetId="29">#REF!</definedName>
    <definedName name="\T" localSheetId="4">#REF!</definedName>
    <definedName name="\T" localSheetId="5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U">#REF!</definedName>
    <definedName name="\V" localSheetId="14">#REF!</definedName>
    <definedName name="\V" localSheetId="0">#REF!</definedName>
    <definedName name="\V" localSheetId="29">#REF!</definedName>
    <definedName name="\V" localSheetId="4">#REF!</definedName>
    <definedName name="\V" localSheetId="5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0">#REF!</definedName>
    <definedName name="\w" localSheetId="29">#REF!</definedName>
    <definedName name="\w" localSheetId="4">#REF!</definedName>
    <definedName name="\w" localSheetId="5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0">#REF!</definedName>
    <definedName name="\X" localSheetId="29">#REF!</definedName>
    <definedName name="\X" localSheetId="4">#REF!</definedName>
    <definedName name="\X" localSheetId="5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0">#REF!</definedName>
    <definedName name="\Z" localSheetId="29">#REF!</definedName>
    <definedName name="\Z" localSheetId="4">#REF!</definedName>
    <definedName name="\Z" localSheetId="5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9">#REF!</definedName>
    <definedName name="______________________DAT3" localSheetId="4">#REF!</definedName>
    <definedName name="______________________DAT3" localSheetId="5">#REF!</definedName>
    <definedName name="______________________DAT3" localSheetId="9">#REF!</definedName>
    <definedName name="______________________DAT3">#REF!</definedName>
    <definedName name="______________________DAT5" localSheetId="29">#REF!</definedName>
    <definedName name="______________________DAT5" localSheetId="4">#REF!</definedName>
    <definedName name="______________________DAT5" localSheetId="5">#REF!</definedName>
    <definedName name="______________________DAT5" localSheetId="9">#REF!</definedName>
    <definedName name="______________________DAT5">#REF!</definedName>
    <definedName name="______________________DAT6" localSheetId="29">#REF!</definedName>
    <definedName name="______________________DAT6" localSheetId="4">#REF!</definedName>
    <definedName name="______________________DAT6" localSheetId="5">#REF!</definedName>
    <definedName name="______________________DAT6" localSheetId="9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localSheetId="26" hidden="1">#REF!</definedName>
    <definedName name="__________bb" hidden="1">#REF!</definedName>
    <definedName name="__________DAT3" localSheetId="29">#REF!</definedName>
    <definedName name="__________DAT3" localSheetId="4">#REF!</definedName>
    <definedName name="__________DAT3" localSheetId="5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9">#REF!</definedName>
    <definedName name="__________DAT5" localSheetId="4">#REF!</definedName>
    <definedName name="__________DAT5" localSheetId="5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9">#REF!</definedName>
    <definedName name="__________DAT6" localSheetId="4">#REF!</definedName>
    <definedName name="__________DAT6" localSheetId="5">#REF!</definedName>
    <definedName name="__________DAT6" localSheetId="22">#REF!</definedName>
    <definedName name="__________DAT6" localSheetId="23">#REF!</definedName>
    <definedName name="__________DAT6">#REF!</definedName>
    <definedName name="__________sort" localSheetId="26" hidden="1">#REF!</definedName>
    <definedName name="__________sort" hidden="1">#REF!</definedName>
    <definedName name="_________bb" localSheetId="26" hidden="1">#REF!</definedName>
    <definedName name="_________bb" hidden="1">#REF!</definedName>
    <definedName name="_________DAT3" localSheetId="29">#REF!</definedName>
    <definedName name="_________DAT3">#REF!</definedName>
    <definedName name="_________DAT5" localSheetId="29">#REF!</definedName>
    <definedName name="_________DAT5">#REF!</definedName>
    <definedName name="_________DAT6" localSheetId="29">#REF!</definedName>
    <definedName name="_________DAT6">#REF!</definedName>
    <definedName name="_________Sort" localSheetId="26" hidden="1">#REF!</definedName>
    <definedName name="_________Sort" hidden="1">#REF!</definedName>
    <definedName name="________DAT1" localSheetId="29">#REF!</definedName>
    <definedName name="________DAT1">#REF!</definedName>
    <definedName name="________DAT2" localSheetId="29">#REF!</definedName>
    <definedName name="________DAT2">#REF!</definedName>
    <definedName name="________DAT3" localSheetId="29">#REF!</definedName>
    <definedName name="________DAT3" localSheetId="4">#REF!</definedName>
    <definedName name="________DAT3" localSheetId="5">#REF!</definedName>
    <definedName name="________DAT3">#REF!</definedName>
    <definedName name="________DAT4" localSheetId="29">#REF!</definedName>
    <definedName name="________DAT4">#REF!</definedName>
    <definedName name="________DAT5" localSheetId="29">#REF!</definedName>
    <definedName name="________DAT5" localSheetId="4">#REF!</definedName>
    <definedName name="________DAT5" localSheetId="5">#REF!</definedName>
    <definedName name="________DAT5">#REF!</definedName>
    <definedName name="________DAT6" localSheetId="29">#REF!</definedName>
    <definedName name="________DAT6" localSheetId="4">#REF!</definedName>
    <definedName name="________DAT6" localSheetId="5">#REF!</definedName>
    <definedName name="________DAT6">#REF!</definedName>
    <definedName name="_______DAT1">#REF!</definedName>
    <definedName name="_______DAT2">#REF!</definedName>
    <definedName name="_______DAT3" localSheetId="29">#REF!</definedName>
    <definedName name="_______DAT3" localSheetId="4">#REF!</definedName>
    <definedName name="_______DAT3" localSheetId="5">#REF!</definedName>
    <definedName name="_______DAT3">#REF!</definedName>
    <definedName name="_______DAT4">#REF!</definedName>
    <definedName name="_______DAT5" localSheetId="29">#REF!</definedName>
    <definedName name="_______DAT5" localSheetId="4">#REF!</definedName>
    <definedName name="_______DAT5" localSheetId="5">#REF!</definedName>
    <definedName name="_______DAT5">#REF!</definedName>
    <definedName name="_______DAT6" localSheetId="29">#REF!</definedName>
    <definedName name="_______DAT6" localSheetId="4">#REF!</definedName>
    <definedName name="_______DAT6" localSheetId="5">#REF!</definedName>
    <definedName name="_______DAT6">#REF!</definedName>
    <definedName name="_______kay1" localSheetId="26" hidden="1">#REF!</definedName>
    <definedName name="_______kay1" hidden="1">#REF!</definedName>
    <definedName name="_______ke1" localSheetId="26" hidden="1">#REF!</definedName>
    <definedName name="_______ke1" hidden="1">#REF!</definedName>
    <definedName name="_______key1" localSheetId="26" hidden="1">#REF!</definedName>
    <definedName name="_______key1" hidden="1">#REF!</definedName>
    <definedName name="_______sort" localSheetId="26" hidden="1">#REF!</definedName>
    <definedName name="_______sort" hidden="1">#REF!</definedName>
    <definedName name="______DAT1" localSheetId="29">#REF!</definedName>
    <definedName name="______DAT1">#REF!</definedName>
    <definedName name="______DAT2" localSheetId="29">#REF!</definedName>
    <definedName name="______DAT2">#REF!</definedName>
    <definedName name="______DAT3" localSheetId="2">#REF!</definedName>
    <definedName name="______DAT4" localSheetId="29">#REF!</definedName>
    <definedName name="______DAT4">#REF!</definedName>
    <definedName name="______DAT5" localSheetId="2">#REF!</definedName>
    <definedName name="______DAT6" localSheetId="2">#REF!</definedName>
    <definedName name="______key1" localSheetId="26" hidden="1">#REF!</definedName>
    <definedName name="______key1" hidden="1">#REF!</definedName>
    <definedName name="______sort1" localSheetId="26" hidden="1">#REF!</definedName>
    <definedName name="______sort1" hidden="1">#REF!</definedName>
    <definedName name="_____BB" localSheetId="26" hidden="1">#REF!</definedName>
    <definedName name="_____BB" hidden="1">#REF!</definedName>
    <definedName name="_____DAT1" localSheetId="29">#REF!</definedName>
    <definedName name="_____DAT1">#REF!</definedName>
    <definedName name="_____DAT2" localSheetId="29">#REF!</definedName>
    <definedName name="_____DAT2">#REF!</definedName>
    <definedName name="_____DAT4" localSheetId="29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localSheetId="26" hidden="1">#REF!</definedName>
    <definedName name="_____Sort" hidden="1">#REF!</definedName>
    <definedName name="____DAT1" localSheetId="29">#REF!</definedName>
    <definedName name="____DAT1" localSheetId="22">#REF!</definedName>
    <definedName name="____DAT1" localSheetId="23">#REF!</definedName>
    <definedName name="____DAT1">#REF!</definedName>
    <definedName name="____DAT2" localSheetId="29">#REF!</definedName>
    <definedName name="____DAT2" localSheetId="22">#REF!</definedName>
    <definedName name="____DAT2" localSheetId="23">#REF!</definedName>
    <definedName name="____DAT2">#REF!</definedName>
    <definedName name="____DAT3" localSheetId="29">#REF!</definedName>
    <definedName name="____DAT3">#REF!</definedName>
    <definedName name="____DAT4" localSheetId="29">#REF!</definedName>
    <definedName name="____DAT4" localSheetId="22">#REF!</definedName>
    <definedName name="____DAT4" localSheetId="23">#REF!</definedName>
    <definedName name="____DAT4">#REF!</definedName>
    <definedName name="____DAT5" localSheetId="29">#REF!</definedName>
    <definedName name="____DAT5">#REF!</definedName>
    <definedName name="____DAT6" localSheetId="29">#REF!</definedName>
    <definedName name="____DAT6">#REF!</definedName>
    <definedName name="____ebe1" localSheetId="29">#REF!</definedName>
    <definedName name="____ebe1">#REF!</definedName>
    <definedName name="____ebe2" localSheetId="29">#REF!</definedName>
    <definedName name="____ebe2">#REF!</definedName>
    <definedName name="____ebe3" localSheetId="29">#REF!</definedName>
    <definedName name="____ebe3">#REF!</definedName>
    <definedName name="____ebe4" localSheetId="29">#REF!</definedName>
    <definedName name="____ebe4">#REF!</definedName>
    <definedName name="____ebe5" localSheetId="29">#REF!</definedName>
    <definedName name="____ebe5">#REF!</definedName>
    <definedName name="____ebe6" localSheetId="29">#REF!</definedName>
    <definedName name="____ebe6">#REF!</definedName>
    <definedName name="____ebe7" localSheetId="29">#REF!</definedName>
    <definedName name="____ebe7">#REF!</definedName>
    <definedName name="____ebx1" localSheetId="29">#REF!</definedName>
    <definedName name="____ebx1">#REF!</definedName>
    <definedName name="____ebx2" localSheetId="29">#REF!</definedName>
    <definedName name="____ebx2">#REF!</definedName>
    <definedName name="____sort" localSheetId="26" hidden="1">#REF!</definedName>
    <definedName name="____sort" hidden="1">#REF!</definedName>
    <definedName name="___bb" localSheetId="26" hidden="1">#REF!</definedName>
    <definedName name="___bb" hidden="1">#REF!</definedName>
    <definedName name="___DAT1" localSheetId="29">#REF!</definedName>
    <definedName name="___DAT1">#REF!</definedName>
    <definedName name="___DAT2" localSheetId="29">#REF!</definedName>
    <definedName name="___DAT2">#REF!</definedName>
    <definedName name="___DAT3" localSheetId="29">#REF!</definedName>
    <definedName name="___DAT3" localSheetId="4">#REF!</definedName>
    <definedName name="___DAT3" localSheetId="5">#REF!</definedName>
    <definedName name="___DAT3" localSheetId="22">#REF!</definedName>
    <definedName name="___DAT3" localSheetId="23">#REF!</definedName>
    <definedName name="___DAT3">#REF!</definedName>
    <definedName name="___DAT4" localSheetId="29">#REF!</definedName>
    <definedName name="___DAT4">#REF!</definedName>
    <definedName name="___DAT5" localSheetId="29">#REF!</definedName>
    <definedName name="___DAT5" localSheetId="4">#REF!</definedName>
    <definedName name="___DAT5" localSheetId="5">#REF!</definedName>
    <definedName name="___DAT5" localSheetId="22">#REF!</definedName>
    <definedName name="___DAT5" localSheetId="23">#REF!</definedName>
    <definedName name="___DAT5">#REF!</definedName>
    <definedName name="___DAT6" localSheetId="29">#REF!</definedName>
    <definedName name="___DAT6" localSheetId="4">#REF!</definedName>
    <definedName name="___DAT6" localSheetId="5">#REF!</definedName>
    <definedName name="___DAT6" localSheetId="22">#REF!</definedName>
    <definedName name="___DAT6" localSheetId="23">#REF!</definedName>
    <definedName name="___DAT6">#REF!</definedName>
    <definedName name="___ebe1" localSheetId="29">#REF!</definedName>
    <definedName name="___ebe1">#REF!</definedName>
    <definedName name="___ebe2" localSheetId="29">#REF!</definedName>
    <definedName name="___ebe2">#REF!</definedName>
    <definedName name="___ebe3" localSheetId="29">#REF!</definedName>
    <definedName name="___ebe3">#REF!</definedName>
    <definedName name="___ebe4" localSheetId="29">#REF!</definedName>
    <definedName name="___ebe4">#REF!</definedName>
    <definedName name="___ebe5" localSheetId="29">#REF!</definedName>
    <definedName name="___ebe5">#REF!</definedName>
    <definedName name="___ebe6" localSheetId="29">#REF!</definedName>
    <definedName name="___ebe6">#REF!</definedName>
    <definedName name="___ebe7" localSheetId="29">#REF!</definedName>
    <definedName name="___ebe7">#REF!</definedName>
    <definedName name="___ebx1" localSheetId="29">#REF!</definedName>
    <definedName name="___ebx1">#REF!</definedName>
    <definedName name="___ebx2" localSheetId="29">#REF!</definedName>
    <definedName name="___ebx2">#REF!</definedName>
    <definedName name="___Key1" localSheetId="26" hidden="1">#REF!</definedName>
    <definedName name="___Key1" hidden="1">#REF!</definedName>
    <definedName name="___Sort" localSheetId="26" hidden="1">#REF!</definedName>
    <definedName name="___Sort" hidden="1">#REF!</definedName>
    <definedName name="__123Graph_A" localSheetId="14" hidden="1">[2]G!#REF!</definedName>
    <definedName name="__123Graph_A" localSheetId="0" hidden="1">[2]G!#REF!</definedName>
    <definedName name="__123Graph_A" localSheetId="29" hidden="1">[3]G!#REF!</definedName>
    <definedName name="__123Graph_A" localSheetId="1" hidden="1">[4]G!#REF!</definedName>
    <definedName name="__123Graph_A" localSheetId="2" hidden="1">[4]G!#REF!</definedName>
    <definedName name="__123Graph_A" localSheetId="4" hidden="1">[2]G!#REF!</definedName>
    <definedName name="__123Graph_A" localSheetId="5" hidden="1">[2]G!#REF!</definedName>
    <definedName name="__123Graph_A" localSheetId="9" hidden="1">[4]G!#REF!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5" hidden="1">[2]G!#REF!</definedName>
    <definedName name="__123Graph_A" localSheetId="16" hidden="1">[2]G!#REF!</definedName>
    <definedName name="__123Graph_A" localSheetId="17" hidden="1">[2]G!#REF!</definedName>
    <definedName name="__123Graph_A" localSheetId="18" hidden="1">[2]G!#REF!</definedName>
    <definedName name="__123Graph_A" localSheetId="22" hidden="1">[2]G!#REF!</definedName>
    <definedName name="__123Graph_A" localSheetId="23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4" hidden="1">[2]G!#REF!</definedName>
    <definedName name="__123Graph_B" localSheetId="0" hidden="1">[2]G!#REF!</definedName>
    <definedName name="__123Graph_B" localSheetId="29" hidden="1">[3]G!#REF!</definedName>
    <definedName name="__123Graph_B" localSheetId="1" hidden="1">[4]G!#REF!</definedName>
    <definedName name="__123Graph_B" localSheetId="2" hidden="1">[4]G!#REF!</definedName>
    <definedName name="__123Graph_B" localSheetId="4" hidden="1">[2]G!#REF!</definedName>
    <definedName name="__123Graph_B" localSheetId="5" hidden="1">[2]G!#REF!</definedName>
    <definedName name="__123Graph_B" localSheetId="9" hidden="1">[4]G!#REF!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5" hidden="1">[2]G!#REF!</definedName>
    <definedName name="__123Graph_B" localSheetId="16" hidden="1">[2]G!#REF!</definedName>
    <definedName name="__123Graph_B" localSheetId="17" hidden="1">[2]G!#REF!</definedName>
    <definedName name="__123Graph_B" localSheetId="18" hidden="1">[2]G!#REF!</definedName>
    <definedName name="__123Graph_B" localSheetId="22" hidden="1">[2]G!#REF!</definedName>
    <definedName name="__123Graph_B" localSheetId="23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4" hidden="1">[2]G!#REF!</definedName>
    <definedName name="__123Graph_C" localSheetId="0" hidden="1">[2]G!#REF!</definedName>
    <definedName name="__123Graph_C" localSheetId="29" hidden="1">[3]G!#REF!</definedName>
    <definedName name="__123Graph_C" localSheetId="1" hidden="1">[4]G!#REF!</definedName>
    <definedName name="__123Graph_C" localSheetId="2" hidden="1">[4]G!#REF!</definedName>
    <definedName name="__123Graph_C" localSheetId="4" hidden="1">[2]G!#REF!</definedName>
    <definedName name="__123Graph_C" localSheetId="5" hidden="1">[2]G!#REF!</definedName>
    <definedName name="__123Graph_C" localSheetId="9" hidden="1">[4]G!#REF!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5" hidden="1">[2]G!#REF!</definedName>
    <definedName name="__123Graph_C" localSheetId="16" hidden="1">[2]G!#REF!</definedName>
    <definedName name="__123Graph_C" localSheetId="17" hidden="1">[2]G!#REF!</definedName>
    <definedName name="__123Graph_C" localSheetId="18" hidden="1">[2]G!#REF!</definedName>
    <definedName name="__123Graph_C" localSheetId="22" hidden="1">[2]G!#REF!</definedName>
    <definedName name="__123Graph_C" localSheetId="23" hidden="1">[2]G!#REF!</definedName>
    <definedName name="__123Graph_C" hidden="1">[4]G!#REF!</definedName>
    <definedName name="__123Graph_D" localSheetId="14" hidden="1">'[7]C-3.10'!#REF!</definedName>
    <definedName name="__123Graph_D" localSheetId="0" hidden="1">'[7]C-3.10'!#REF!</definedName>
    <definedName name="__123Graph_D" localSheetId="29" hidden="1">'[8]C-3.10'!#REF!</definedName>
    <definedName name="__123Graph_D" localSheetId="1" hidden="1">'[9]C-3.10'!#REF!</definedName>
    <definedName name="__123Graph_D" localSheetId="2" hidden="1">'[9]C-3.10'!#REF!</definedName>
    <definedName name="__123Graph_D" localSheetId="4" hidden="1">'[7]C-3.10'!#REF!</definedName>
    <definedName name="__123Graph_D" localSheetId="5" hidden="1">'[7]C-3.10'!#REF!</definedName>
    <definedName name="__123Graph_D" localSheetId="9" hidden="1">'[9]C-3.10'!#REF!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5" hidden="1">'[7]C-3.10'!#REF!</definedName>
    <definedName name="__123Graph_D" localSheetId="16" hidden="1">'[7]C-3.10'!#REF!</definedName>
    <definedName name="__123Graph_D" localSheetId="17" hidden="1">'[7]C-3.10'!#REF!</definedName>
    <definedName name="__123Graph_D" localSheetId="18" hidden="1">'[7]C-3.10'!#REF!</definedName>
    <definedName name="__123Graph_D" localSheetId="22" hidden="1">'[7]C-3.10'!#REF!</definedName>
    <definedName name="__123Graph_D" localSheetId="23" hidden="1">'[7]C-3.10'!#REF!</definedName>
    <definedName name="__123Graph_D" hidden="1">'[9]C-3.10'!#REF!</definedName>
    <definedName name="__123Graph_E" localSheetId="14" hidden="1">[2]G!#REF!</definedName>
    <definedName name="__123Graph_E" localSheetId="0" hidden="1">[2]G!#REF!</definedName>
    <definedName name="__123Graph_E" localSheetId="29" hidden="1">[3]G!#REF!</definedName>
    <definedName name="__123Graph_E" localSheetId="1" hidden="1">[4]G!#REF!</definedName>
    <definedName name="__123Graph_E" localSheetId="2" hidden="1">[4]G!#REF!</definedName>
    <definedName name="__123Graph_E" localSheetId="4" hidden="1">[2]G!#REF!</definedName>
    <definedName name="__123Graph_E" localSheetId="5" hidden="1">[2]G!#REF!</definedName>
    <definedName name="__123Graph_E" localSheetId="9" hidden="1">[4]G!#REF!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5" hidden="1">[2]G!#REF!</definedName>
    <definedName name="__123Graph_E" localSheetId="16" hidden="1">[2]G!#REF!</definedName>
    <definedName name="__123Graph_E" localSheetId="17" hidden="1">[2]G!#REF!</definedName>
    <definedName name="__123Graph_E" localSheetId="18" hidden="1">[2]G!#REF!</definedName>
    <definedName name="__123Graph_E" localSheetId="22" hidden="1">[2]G!#REF!</definedName>
    <definedName name="__123Graph_E" localSheetId="23" hidden="1">[2]G!#REF!</definedName>
    <definedName name="__123Graph_E" hidden="1">[4]G!#REF!</definedName>
    <definedName name="__123Graph_ECURRENT" hidden="1">[10]coss!#REF!</definedName>
    <definedName name="__123Graph_F" localSheetId="14" hidden="1">[2]G!#REF!</definedName>
    <definedName name="__123Graph_F" localSheetId="0" hidden="1">[2]G!#REF!</definedName>
    <definedName name="__123Graph_F" localSheetId="29" hidden="1">[3]G!#REF!</definedName>
    <definedName name="__123Graph_F" localSheetId="1" hidden="1">[4]G!#REF!</definedName>
    <definedName name="__123Graph_F" localSheetId="2" hidden="1">[4]G!#REF!</definedName>
    <definedName name="__123Graph_F" localSheetId="4" hidden="1">[2]G!#REF!</definedName>
    <definedName name="__123Graph_F" localSheetId="5" hidden="1">[2]G!#REF!</definedName>
    <definedName name="__123Graph_F" localSheetId="9" hidden="1">[4]G!#REF!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5" hidden="1">[2]G!#REF!</definedName>
    <definedName name="__123Graph_F" localSheetId="16" hidden="1">[2]G!#REF!</definedName>
    <definedName name="__123Graph_F" localSheetId="17" hidden="1">[2]G!#REF!</definedName>
    <definedName name="__123Graph_F" localSheetId="18" hidden="1">[2]G!#REF!</definedName>
    <definedName name="__123Graph_F" localSheetId="22" hidden="1">[2]G!#REF!</definedName>
    <definedName name="__123Graph_F" localSheetId="23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>#REF!</definedName>
    <definedName name="__BB" localSheetId="26" hidden="1">#REF!</definedName>
    <definedName name="__BB" localSheetId="27" hidden="1">#REF!</definedName>
    <definedName name="__BB" hidden="1">#REF!</definedName>
    <definedName name="__DAT1" localSheetId="29">#REF!</definedName>
    <definedName name="__DAT1">#REF!</definedName>
    <definedName name="__DAT2" localSheetId="29">#REF!</definedName>
    <definedName name="__DAT2">#REF!</definedName>
    <definedName name="__DAT3" localSheetId="29">#REF!</definedName>
    <definedName name="__DAT3" localSheetId="4">#REF!</definedName>
    <definedName name="__DAT3" localSheetId="5">#REF!</definedName>
    <definedName name="__DAT3">#REF!</definedName>
    <definedName name="__DAT4" localSheetId="29">#REF!</definedName>
    <definedName name="__DAT4">#REF!</definedName>
    <definedName name="__DAT5" localSheetId="29">#REF!</definedName>
    <definedName name="__DAT5" localSheetId="4">#REF!</definedName>
    <definedName name="__DAT5" localSheetId="5">#REF!</definedName>
    <definedName name="__DAT5">#REF!</definedName>
    <definedName name="__DAT6" localSheetId="29">#REF!</definedName>
    <definedName name="__DAT6" localSheetId="4">#REF!</definedName>
    <definedName name="__DAT6" localSheetId="5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9">#REF!</definedName>
    <definedName name="__ebe1">#REF!</definedName>
    <definedName name="__ebe2" localSheetId="29">#REF!</definedName>
    <definedName name="__ebe2">#REF!</definedName>
    <definedName name="__ebe3" localSheetId="29">#REF!</definedName>
    <definedName name="__ebe3">#REF!</definedName>
    <definedName name="__ebe4" localSheetId="29">#REF!</definedName>
    <definedName name="__ebe4">#REF!</definedName>
    <definedName name="__ebe5" localSheetId="29">#REF!</definedName>
    <definedName name="__ebe5">#REF!</definedName>
    <definedName name="__ebe6" localSheetId="29">#REF!</definedName>
    <definedName name="__ebe6">#REF!</definedName>
    <definedName name="__ebe7" localSheetId="29">#REF!</definedName>
    <definedName name="__ebe7">#REF!</definedName>
    <definedName name="__ebx1" localSheetId="29">#REF!</definedName>
    <definedName name="__ebx1">#REF!</definedName>
    <definedName name="__ebx2" localSheetId="29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6" hidden="1">#REF!</definedName>
    <definedName name="__key1" hidden="1">#REF!</definedName>
    <definedName name="__pg1">#REF!</definedName>
    <definedName name="__pg2">#REF!</definedName>
    <definedName name="__Sort" localSheetId="26" hidden="1">#REF!</definedName>
    <definedName name="__Sort" hidden="1">#REF!</definedName>
    <definedName name="__Sort1" localSheetId="26" hidden="1">#REF!</definedName>
    <definedName name="__Sort1" hidden="1">#REF!</definedName>
    <definedName name="__swe80">[15]Input!$E$29</definedName>
    <definedName name="__ucg80">[15]Input!$E$31</definedName>
    <definedName name="_1" localSheetId="14">#REF!</definedName>
    <definedName name="_1" localSheetId="0">#REF!</definedName>
    <definedName name="_1" localSheetId="29">#REF!</definedName>
    <definedName name="_1" localSheetId="4">#REF!</definedName>
    <definedName name="_1" localSheetId="5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9">#REF!</definedName>
    <definedName name="_1_181">#REF!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hidden="1">{#N/A,#N/A,FALSE,"OTHERINPUTS";#N/A,#N/A,FALSE,"DITRATEINPUTS";#N/A,#N/A,FALSE,"SUPPLIEDADJINPUT";#N/A,#N/A,FALSE,"TIMINGDIFFINPUTS";#N/A,#N/A,FALSE,"BR&amp;SUPADJ."}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hidden="1">{#N/A,#N/A,FALSE,"GLDwnLoad"}</definedName>
    <definedName name="_104" hidden="1">{#N/A,#N/A,FALSE,"OTHERINPUTS";#N/A,#N/A,FALSE,"SUPPLIEDADJINPUT";#N/A,#N/A,FALSE,"BR&amp;SUPADJ."}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hidden="1">{"SPA_FAC",#N/A,FALSE,"OMPA SPA FAC"}</definedName>
    <definedName name="_107" hidden="1">{#N/A,#N/A,FALSE,"GLDwnLoad"}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hidden="1">{"print1",#N/A,FALSE,"D21CUSTS";"print2",#N/A,FALSE,"D21CUSTS";"print3",#N/A,FALSE,"D21CUSTS";"print4",#N/A,FALSE,"D21CUSTS"}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hidden="1">{"WEATHER_CUSTOMERS",#N/A,FALSE,"Ok_Fuel&amp;Rev"}</definedName>
    <definedName name="_113" hidden="1">{#N/A,#N/A,FALSE,"GLDwnLoad"}</definedName>
    <definedName name="_114" hidden="1">{#N/A,#N/A,FALSE,"OTHERINPUTS";#N/A,#N/A,FALSE,"DITRATEINPUTS";#N/A,#N/A,FALSE,"SUPPLIEDADJINPUT";#N/A,#N/A,FALSE,"TIMINGDIFFINPUTS";#N/A,#N/A,FALSE,"BR&amp;SUPADJ."}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9">'[22]Page 1'!#REF!</definedName>
    <definedName name="_12MEACT" localSheetId="1">'[22]Page 1'!#REF!</definedName>
    <definedName name="_12MEACT" localSheetId="2">'[22]Page 1'!#REF!</definedName>
    <definedName name="_12MEACT" localSheetId="4">'[22]Page 1'!#REF!</definedName>
    <definedName name="_12MEACT" localSheetId="5">'[22]Page 1'!#REF!</definedName>
    <definedName name="_12MEACT" localSheetId="23">'[22]Page 1'!#REF!</definedName>
    <definedName name="_12MEACT">'[22]Page 1'!#REF!</definedName>
    <definedName name="_12MEBUD" localSheetId="29">'[22]Page 1'!#REF!</definedName>
    <definedName name="_12MEBUD" localSheetId="1">'[22]Page 1'!#REF!</definedName>
    <definedName name="_12MEBUD" localSheetId="2">'[22]Page 1'!#REF!</definedName>
    <definedName name="_12MEBUD" localSheetId="4">'[22]Page 1'!#REF!</definedName>
    <definedName name="_12MEBUD" localSheetId="5">'[22]Page 1'!#REF!</definedName>
    <definedName name="_12MEBUD" localSheetId="23">'[22]Page 1'!#REF!</definedName>
    <definedName name="_12MEBUD">'[22]Page 1'!#REF!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9">#REF!</definedName>
    <definedName name="_181">#REF!</definedName>
    <definedName name="_186__123Graph_CCHART_6" hidden="1">[19]Data!#REF!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6" hidden="1">#REF!</definedName>
    <definedName name="_1Q_0_Regressio" hidden="1">#REF!</definedName>
    <definedName name="_2" localSheetId="14">#REF!</definedName>
    <definedName name="_2" localSheetId="0">#REF!</definedName>
    <definedName name="_2" localSheetId="29">#REF!</definedName>
    <definedName name="_2" localSheetId="4">#REF!</definedName>
    <definedName name="_2" localSheetId="5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9">#REF!</definedName>
    <definedName name="_2_181">#REF!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9">#REF!</definedName>
    <definedName name="_2B_15">#REF!</definedName>
    <definedName name="_2LTD_EFFECTIVE">[23]A!$B$1:$T$36</definedName>
    <definedName name="_2S_0_Regressio" localSheetId="26" hidden="1">#REF!</definedName>
    <definedName name="_2S_0_Regressio" hidden="1">#REF!</definedName>
    <definedName name="_3" localSheetId="14">#REF!</definedName>
    <definedName name="_3" localSheetId="0">#REF!</definedName>
    <definedName name="_3" localSheetId="29">#REF!</definedName>
    <definedName name="_3" localSheetId="4">#REF!</definedName>
    <definedName name="_3" localSheetId="5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hidden="1">{"ARK_JURIS_FUEL",#N/A,FALSE,"Ark_Fuel&amp;Rev"}</definedName>
    <definedName name="_33__123Graph_BCHART_6" hidden="1">[24]Data!#REF!</definedName>
    <definedName name="_331" localSheetId="14">'[7]C-3.10'!#REF!</definedName>
    <definedName name="_331" localSheetId="0">'[7]C-3.10'!#REF!</definedName>
    <definedName name="_331" localSheetId="29">'[8]C-3.10'!#REF!</definedName>
    <definedName name="_331" localSheetId="1">'[9]C-3.10'!#REF!</definedName>
    <definedName name="_331" localSheetId="2">'[9]C-3.10'!#REF!</definedName>
    <definedName name="_331" localSheetId="4">'[7]C-3.10'!#REF!</definedName>
    <definedName name="_331" localSheetId="5">'[7]C-3.10'!#REF!</definedName>
    <definedName name="_331" localSheetId="9">'[9]C-3.10'!#REF!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5">'[7]C-3.10'!#REF!</definedName>
    <definedName name="_331" localSheetId="16">'[7]C-3.10'!#REF!</definedName>
    <definedName name="_331" localSheetId="17">'[7]C-3.10'!#REF!</definedName>
    <definedName name="_331" localSheetId="18">'[7]C-3.10'!#REF!</definedName>
    <definedName name="_331" localSheetId="22">'[7]C-3.10'!#REF!</definedName>
    <definedName name="_331" localSheetId="23">'[7]C-3.10'!#REF!</definedName>
    <definedName name="_331">'[9]C-3.10'!#REF!</definedName>
    <definedName name="_34" localSheetId="14">'[7]C-3.10'!#REF!</definedName>
    <definedName name="_34" localSheetId="0">'[7]C-3.10'!#REF!</definedName>
    <definedName name="_34" localSheetId="29">'[8]C-3.10'!#REF!</definedName>
    <definedName name="_34" localSheetId="1">'[9]C-3.10'!#REF!</definedName>
    <definedName name="_34" localSheetId="2">'[9]C-3.10'!#REF!</definedName>
    <definedName name="_34" localSheetId="4">'[7]C-3.10'!#REF!</definedName>
    <definedName name="_34" localSheetId="5">'[7]C-3.10'!#REF!</definedName>
    <definedName name="_34" localSheetId="9">'[9]C-3.10'!#REF!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5">'[7]C-3.10'!#REF!</definedName>
    <definedName name="_34" localSheetId="16">'[7]C-3.10'!#REF!</definedName>
    <definedName name="_34" localSheetId="17">'[7]C-3.10'!#REF!</definedName>
    <definedName name="_34" localSheetId="18">'[7]C-3.10'!#REF!</definedName>
    <definedName name="_34" localSheetId="22">'[7]C-3.10'!#REF!</definedName>
    <definedName name="_34" localSheetId="23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4">'[7]C-3.10'!#REF!</definedName>
    <definedName name="_347" localSheetId="0">'[7]C-3.10'!#REF!</definedName>
    <definedName name="_347" localSheetId="29">'[8]C-3.10'!#REF!</definedName>
    <definedName name="_347" localSheetId="1">'[9]C-3.10'!#REF!</definedName>
    <definedName name="_347" localSheetId="2">'[9]C-3.10'!#REF!</definedName>
    <definedName name="_347" localSheetId="4">'[7]C-3.10'!#REF!</definedName>
    <definedName name="_347" localSheetId="5">'[7]C-3.10'!#REF!</definedName>
    <definedName name="_347" localSheetId="9">'[9]C-3.10'!#REF!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5">'[7]C-3.10'!#REF!</definedName>
    <definedName name="_347" localSheetId="16">'[7]C-3.10'!#REF!</definedName>
    <definedName name="_347" localSheetId="17">'[7]C-3.10'!#REF!</definedName>
    <definedName name="_347" localSheetId="18">'[7]C-3.10'!#REF!</definedName>
    <definedName name="_347" localSheetId="22">'[7]C-3.10'!#REF!</definedName>
    <definedName name="_347" localSheetId="23">'[7]C-3.10'!#REF!</definedName>
    <definedName name="_347">'[9]C-3.10'!#REF!</definedName>
    <definedName name="_348" localSheetId="14">'[7]C-3.10'!#REF!</definedName>
    <definedName name="_348" localSheetId="0">'[7]C-3.10'!#REF!</definedName>
    <definedName name="_348" localSheetId="29">'[8]C-3.10'!#REF!</definedName>
    <definedName name="_348" localSheetId="1">'[9]C-3.10'!#REF!</definedName>
    <definedName name="_348" localSheetId="2">'[9]C-3.10'!#REF!</definedName>
    <definedName name="_348" localSheetId="4">'[7]C-3.10'!#REF!</definedName>
    <definedName name="_348" localSheetId="5">'[7]C-3.10'!#REF!</definedName>
    <definedName name="_348" localSheetId="9">'[9]C-3.10'!#REF!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5">'[7]C-3.10'!#REF!</definedName>
    <definedName name="_348" localSheetId="16">'[7]C-3.10'!#REF!</definedName>
    <definedName name="_348" localSheetId="17">'[7]C-3.10'!#REF!</definedName>
    <definedName name="_348" localSheetId="18">'[7]C-3.10'!#REF!</definedName>
    <definedName name="_348" localSheetId="22">'[7]C-3.10'!#REF!</definedName>
    <definedName name="_348" localSheetId="23">'[7]C-3.10'!#REF!</definedName>
    <definedName name="_348">'[9]C-3.10'!#REF!</definedName>
    <definedName name="_34a1" localSheetId="14">'[7]C-3.10'!#REF!</definedName>
    <definedName name="_34a1" localSheetId="0">'[7]C-3.10'!#REF!</definedName>
    <definedName name="_34a1" localSheetId="29">'[8]C-3.10'!#REF!</definedName>
    <definedName name="_34a1" localSheetId="1">'[9]C-3.10'!#REF!</definedName>
    <definedName name="_34a1" localSheetId="2">'[9]C-3.10'!#REF!</definedName>
    <definedName name="_34a1" localSheetId="4">'[7]C-3.10'!#REF!</definedName>
    <definedName name="_34a1" localSheetId="5">'[7]C-3.10'!#REF!</definedName>
    <definedName name="_34a1" localSheetId="9">'[9]C-3.10'!#REF!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5">'[7]C-3.10'!#REF!</definedName>
    <definedName name="_34a1" localSheetId="16">'[7]C-3.10'!#REF!</definedName>
    <definedName name="_34a1" localSheetId="17">'[7]C-3.10'!#REF!</definedName>
    <definedName name="_34a1" localSheetId="18">'[7]C-3.10'!#REF!</definedName>
    <definedName name="_34a1" localSheetId="22">'[7]C-3.10'!#REF!</definedName>
    <definedName name="_34a1" localSheetId="23">'[7]C-3.10'!#REF!</definedName>
    <definedName name="_34a1">'[9]C-3.10'!#REF!</definedName>
    <definedName name="_34a2" localSheetId="14">'[7]C-3.10'!#REF!</definedName>
    <definedName name="_34a2" localSheetId="0">'[7]C-3.10'!#REF!</definedName>
    <definedName name="_34a2" localSheetId="29">'[8]C-3.10'!#REF!</definedName>
    <definedName name="_34a2" localSheetId="1">'[9]C-3.10'!#REF!</definedName>
    <definedName name="_34a2" localSheetId="2">'[9]C-3.10'!#REF!</definedName>
    <definedName name="_34a2" localSheetId="4">'[7]C-3.10'!#REF!</definedName>
    <definedName name="_34a2" localSheetId="5">'[7]C-3.10'!#REF!</definedName>
    <definedName name="_34a2" localSheetId="9">'[9]C-3.10'!#REF!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5">'[7]C-3.10'!#REF!</definedName>
    <definedName name="_34a2" localSheetId="16">'[7]C-3.10'!#REF!</definedName>
    <definedName name="_34a2" localSheetId="17">'[7]C-3.10'!#REF!</definedName>
    <definedName name="_34a2" localSheetId="18">'[7]C-3.10'!#REF!</definedName>
    <definedName name="_34a2" localSheetId="22">'[7]C-3.10'!#REF!</definedName>
    <definedName name="_34a2" localSheetId="23">'[7]C-3.10'!#REF!</definedName>
    <definedName name="_34a2">'[9]C-3.10'!#REF!</definedName>
    <definedName name="_34E" localSheetId="14">'[7]C-3.10'!#REF!</definedName>
    <definedName name="_34E" localSheetId="0">'[7]C-3.10'!#REF!</definedName>
    <definedName name="_34E" localSheetId="29">'[8]C-3.10'!#REF!</definedName>
    <definedName name="_34E" localSheetId="1">'[9]C-3.10'!#REF!</definedName>
    <definedName name="_34E" localSheetId="2">'[9]C-3.10'!#REF!</definedName>
    <definedName name="_34E" localSheetId="4">'[7]C-3.10'!#REF!</definedName>
    <definedName name="_34E" localSheetId="5">'[7]C-3.10'!#REF!</definedName>
    <definedName name="_34E" localSheetId="9">'[9]C-3.10'!#REF!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5">'[7]C-3.10'!#REF!</definedName>
    <definedName name="_34E" localSheetId="16">'[7]C-3.10'!#REF!</definedName>
    <definedName name="_34E" localSheetId="17">'[7]C-3.10'!#REF!</definedName>
    <definedName name="_34E" localSheetId="18">'[7]C-3.10'!#REF!</definedName>
    <definedName name="_34E" localSheetId="22">'[7]C-3.10'!#REF!</definedName>
    <definedName name="_34E" localSheetId="23">'[7]C-3.10'!#REF!</definedName>
    <definedName name="_34E">'[9]C-3.10'!#REF!</definedName>
    <definedName name="_35" localSheetId="14">'[7]C-3.10'!#REF!</definedName>
    <definedName name="_35" localSheetId="0">'[7]C-3.10'!#REF!</definedName>
    <definedName name="_35" localSheetId="29">'[8]C-3.10'!#REF!</definedName>
    <definedName name="_35" localSheetId="1">'[9]C-3.10'!#REF!</definedName>
    <definedName name="_35" localSheetId="2">'[9]C-3.10'!#REF!</definedName>
    <definedName name="_35" localSheetId="4">'[7]C-3.10'!#REF!</definedName>
    <definedName name="_35" localSheetId="5">'[7]C-3.10'!#REF!</definedName>
    <definedName name="_35" localSheetId="9">'[9]C-3.10'!#REF!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5">'[7]C-3.10'!#REF!</definedName>
    <definedName name="_35" localSheetId="16">'[7]C-3.10'!#REF!</definedName>
    <definedName name="_35" localSheetId="17">'[7]C-3.10'!#REF!</definedName>
    <definedName name="_35" localSheetId="18">'[7]C-3.10'!#REF!</definedName>
    <definedName name="_35" localSheetId="22">'[7]C-3.10'!#REF!</definedName>
    <definedName name="_35" localSheetId="23">'[7]C-3.10'!#REF!</definedName>
    <definedName name="_35">'[9]C-3.10'!#REF!</definedName>
    <definedName name="_351" localSheetId="14">'[7]C-3.10'!#REF!</definedName>
    <definedName name="_351" localSheetId="0">'[7]C-3.10'!#REF!</definedName>
    <definedName name="_351" localSheetId="29">'[8]C-3.10'!#REF!</definedName>
    <definedName name="_351" localSheetId="1">'[9]C-3.10'!#REF!</definedName>
    <definedName name="_351" localSheetId="2">'[9]C-3.10'!#REF!</definedName>
    <definedName name="_351" localSheetId="4">'[7]C-3.10'!#REF!</definedName>
    <definedName name="_351" localSheetId="5">'[7]C-3.10'!#REF!</definedName>
    <definedName name="_351" localSheetId="9">'[9]C-3.10'!#REF!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5">'[7]C-3.10'!#REF!</definedName>
    <definedName name="_351" localSheetId="16">'[7]C-3.10'!#REF!</definedName>
    <definedName name="_351" localSheetId="17">'[7]C-3.10'!#REF!</definedName>
    <definedName name="_351" localSheetId="18">'[7]C-3.10'!#REF!</definedName>
    <definedName name="_351" localSheetId="22">'[7]C-3.10'!#REF!</definedName>
    <definedName name="_351" localSheetId="23">'[7]C-3.10'!#REF!</definedName>
    <definedName name="_351">'[9]C-3.10'!#REF!</definedName>
    <definedName name="_36" localSheetId="14">'[7]C-3.10'!#REF!</definedName>
    <definedName name="_36" localSheetId="0">'[7]C-3.10'!#REF!</definedName>
    <definedName name="_36" localSheetId="29">'[8]C-3.10'!#REF!</definedName>
    <definedName name="_36" localSheetId="1">'[9]C-3.10'!#REF!</definedName>
    <definedName name="_36" localSheetId="2">'[9]C-3.10'!#REF!</definedName>
    <definedName name="_36" localSheetId="4">'[7]C-3.10'!#REF!</definedName>
    <definedName name="_36" localSheetId="5">'[7]C-3.10'!#REF!</definedName>
    <definedName name="_36" localSheetId="9">'[9]C-3.10'!#REF!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5">'[7]C-3.10'!#REF!</definedName>
    <definedName name="_36" localSheetId="16">'[7]C-3.10'!#REF!</definedName>
    <definedName name="_36" localSheetId="17">'[7]C-3.10'!#REF!</definedName>
    <definedName name="_36" localSheetId="18">'[7]C-3.10'!#REF!</definedName>
    <definedName name="_36" localSheetId="22">'[7]C-3.10'!#REF!</definedName>
    <definedName name="_36" localSheetId="23">'[7]C-3.10'!#REF!</definedName>
    <definedName name="_36">'[9]C-3.10'!#REF!</definedName>
    <definedName name="_36__123Graph_ACHART_2" hidden="1">[19]Data!$G$30:$G$229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hidden="1">{"summary",#N/A,TRUE,"E93ADJ";"detail",#N/A,TRUE,"E93ADJ"}</definedName>
    <definedName name="_3SERIES_R">#REF!</definedName>
    <definedName name="_3TEFIS_00_08" localSheetId="29">#REF!</definedName>
    <definedName name="_3TEFIS_00_08">#REF!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hidden="1">{"ARK_JURIS_FUEL",#N/A,FALSE,"Ark_Fuel&amp;Rev"}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hidden="1">{#N/A,#N/A,TRUE,"1990";#N/A,#N/A,TRUE,"1991";#N/A,#N/A,TRUE,"1992";#N/A,#N/A,TRUE,"1993"}</definedName>
    <definedName name="_44" hidden="1">{"summary",#N/A,TRUE,"E93ADJ";"detail",#N/A,TRUE,"E93ADJ"}</definedName>
    <definedName name="_45" hidden="1">{"summary",#N/A,TRUE,"E93ADJ";"detail",#N/A,TRUE,"E93ADJ"}</definedName>
    <definedName name="_46" hidden="1">{#N/A,#N/A,TRUE,"1990";#N/A,#N/A,TRUE,"1991";#N/A,#N/A,TRUE,"1992";#N/A,#N/A,TRUE,"1993"}</definedName>
    <definedName name="_47" hidden="1">{"summary",#N/A,TRUE,"E93ADJ";"detail",#N/A,TRUE,"E93ADJ"}</definedName>
    <definedName name="_48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9">#REF!</definedName>
    <definedName name="_4B_15">#REF!</definedName>
    <definedName name="_4SERIES_T">#REF!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hidden="1">{#N/A,#N/A,TRUE,"1990";#N/A,#N/A,TRUE,"1991";#N/A,#N/A,TRUE,"1992";#N/A,#N/A,TRUE,"1993"}</definedName>
    <definedName name="_53" hidden="1">{"summary",#N/A,TRUE,"E93ADJ";"detail",#N/A,TRUE,"E93ADJ"}</definedName>
    <definedName name="_54" hidden="1">{#N/A,#N/A,FALSE,"COMPAPER";#N/A,#N/A,FALSE,"AFUDC";#N/A,#N/A,FALSE,"JE"}</definedName>
    <definedName name="_54__123Graph_ACHART_3" hidden="1">[19]Data!$R$30:$R$228</definedName>
    <definedName name="_55" hidden="1">{"pb",#N/A,FALSE,"Sheet3";"pd",#N/A,FALSE,"Sheet3";"pe",#N/A,FALSE,"Sheet3"}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hidden="1">{"ARK_JURIS_FAC",#N/A,FALSE,"Ark_Fuel&amp;Rev"}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hidden="1">{"ARK_JURIS_FUEL",#N/A,FALSE,"Ark_Fuel&amp;Rev"}</definedName>
    <definedName name="_61" hidden="1">{"ATOKA_FAC",#N/A,FALSE,"Atoka"}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hidden="1">{#N/A,#N/A,FALSE,"GLDwnLoad"}</definedName>
    <definedName name="_66" hidden="1">{#N/A,#N/A,FALSE,"OTHERINPUTS";#N/A,#N/A,FALSE,"DITRATEINPUTS";#N/A,#N/A,FALSE,"SUPPLIEDADJINPUT";#N/A,#N/A,FALSE,"BR&amp;SUPADJ."}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hidden="1">{"CONOCO_FAC",#N/A,FALSE,"Conoco FAC"}</definedName>
    <definedName name="_68__123Graph_ACHART_4" hidden="1">[19]Data!$E$30:$E$233</definedName>
    <definedName name="_69" hidden="1">{#N/A,#N/A,FALSE,"GLDwnLoad"}</definedName>
    <definedName name="_6TEFIS_00_08" localSheetId="29">#REF!</definedName>
    <definedName name="_6TEFIS_00_08">#REF!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hidden="1">{"FAC_SUMMARY",#N/A,FALSE,"Summaries"}</definedName>
    <definedName name="_74" hidden="1">{"FERC_FAC",#N/A,FALSE,"FERC_Fuel&amp;Rev"}</definedName>
    <definedName name="_75" hidden="1">{"FERC_WEATHER_AND_FUEL",#N/A,FALSE,"FERC_Fuel&amp;Rev"}</definedName>
    <definedName name="_76" hidden="1">{"wp_h4.2",#N/A,FALSE,"WP_H4.2";"wp_h4.3",#N/A,FALSE,"WP_H4.3"}</definedName>
    <definedName name="_77" hidden="1">{#N/A,#N/A,FALSE,"GLDwnLoad"}</definedName>
    <definedName name="_78" hidden="1">{#N/A,#N/A,FALSE,"OTHERINPUTS";#N/A,#N/A,FALSE,"SUPPLIEDADJINPUT";#N/A,#N/A,FALSE,"BR&amp;SUPADJ."}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hidden="1">{"OK_JURIS_FAC",#N/A,FALSE,"Ok_Fuel&amp;Rev"}</definedName>
    <definedName name="_85__123Graph_ACHART_5" hidden="1">[19]Data!$O$30:$O$226</definedName>
    <definedName name="_86" hidden="1">{"OK_JURIS_FUEL",#N/A,FALSE,"Ok_Fuel&amp;Rev"}</definedName>
    <definedName name="_87" hidden="1">{"OK_PRO_FORMA_FUEL",#N/A,FALSE,"Ok_Fuel&amp;Rev"}</definedName>
    <definedName name="_88" hidden="1">{"PF",#N/A,FALSE,"Sheet4";"PG",#N/A,FALSE,"Sheet4";"PH",#N/A,FALSE,"Sheet4";"PI",#N/A,FALSE,"Sheet4";"PJ",#N/A,FALSE,"Sheet4"}</definedName>
    <definedName name="_89" hidden="1">{"OMPA_FAC",#N/A,FALSE,"OMPA FAC"}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hidden="1">{"OTHER_DATA",#N/A,FALSE,"Ok_Fuel&amp;Rev"}</definedName>
    <definedName name="_90__123Graph_ACHART_5" hidden="1">[19]Data!$O$30:$O$226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hidden="1">{"summary",#N/A,TRUE,"E93ADJ";"detail",#N/A,TRUE,"E93ADJ"}</definedName>
    <definedName name="_93" hidden="1">{"print1",#N/A,FALSE,"D21CUSTS"}</definedName>
    <definedName name="_94" hidden="1">{"print2",#N/A,FALSE,"D21CUSTS"}</definedName>
    <definedName name="_95" hidden="1">{"print3",#N/A,FALSE,"D21CUSTS"}</definedName>
    <definedName name="_96" hidden="1">{"print4",#N/A,FALSE,"D21CUSTS"}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hidden="1">{#N/A,"Anonymous",FALSE,"30 30k Table";#N/A,#N/A,FALSE,"30 50k Table";#N/A,#N/A,FALSE,"40 100k Table"}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9">#REF!</definedName>
    <definedName name="_DAT1" localSheetId="22">#REF!</definedName>
    <definedName name="_DAT1" localSheetId="23">#REF!</definedName>
    <definedName name="_DAT1">#REF!</definedName>
    <definedName name="_DAT2" localSheetId="29">#REF!</definedName>
    <definedName name="_DAT2" localSheetId="22">#REF!</definedName>
    <definedName name="_DAT2" localSheetId="23">#REF!</definedName>
    <definedName name="_DAT2">#REF!</definedName>
    <definedName name="_DAT3" localSheetId="29">#REF!</definedName>
    <definedName name="_DAT3" localSheetId="4">#REF!</definedName>
    <definedName name="_DAT3" localSheetId="5">#REF!</definedName>
    <definedName name="_DAT3">#REF!</definedName>
    <definedName name="_DAT4" localSheetId="29">#REF!</definedName>
    <definedName name="_DAT4" localSheetId="22">#REF!</definedName>
    <definedName name="_DAT4" localSheetId="23">#REF!</definedName>
    <definedName name="_DAT4">#REF!</definedName>
    <definedName name="_DAT5" localSheetId="29">#REF!</definedName>
    <definedName name="_DAT5" localSheetId="4">#REF!</definedName>
    <definedName name="_DAT5" localSheetId="5">#REF!</definedName>
    <definedName name="_DAT5">#REF!</definedName>
    <definedName name="_DAT6" localSheetId="29">#REF!</definedName>
    <definedName name="_DAT6" localSheetId="4">#REF!</definedName>
    <definedName name="_DAT6" localSheetId="5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9">#REF!</definedName>
    <definedName name="_ebe1">#REF!</definedName>
    <definedName name="_ebe2" localSheetId="29">#REF!</definedName>
    <definedName name="_ebe2">#REF!</definedName>
    <definedName name="_ebe3" localSheetId="29">#REF!</definedName>
    <definedName name="_ebe3">#REF!</definedName>
    <definedName name="_ebe4" localSheetId="29">#REF!</definedName>
    <definedName name="_ebe4">#REF!</definedName>
    <definedName name="_ebe5" localSheetId="29">#REF!</definedName>
    <definedName name="_ebe5">#REF!</definedName>
    <definedName name="_ebe6" localSheetId="29">#REF!</definedName>
    <definedName name="_ebe6">#REF!</definedName>
    <definedName name="_ebe7" localSheetId="29">#REF!</definedName>
    <definedName name="_ebe7">#REF!</definedName>
    <definedName name="_ebx1" localSheetId="29">#REF!</definedName>
    <definedName name="_ebx1">#REF!</definedName>
    <definedName name="_ebx2" localSheetId="29">#REF!</definedName>
    <definedName name="_ebx2">#REF!</definedName>
    <definedName name="_EXH1">#REF!</definedName>
    <definedName name="_EXH6">#REF!</definedName>
    <definedName name="_Fill" localSheetId="14" hidden="1">'[25]Bond Returns'!$A$8:$A$107</definedName>
    <definedName name="_Fill" localSheetId="0" hidden="1">'[26]Bond Returns'!$A$8:$A$107</definedName>
    <definedName name="_Fill" localSheetId="29" hidden="1">'[25]Bond Returns'!$A$8:$A$107</definedName>
    <definedName name="_Fill" localSheetId="4" hidden="1">'[26]Bond Returns'!$A$8:$A$107</definedName>
    <definedName name="_Fill" localSheetId="5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'[26]Bond Returns'!$A$8:$A$107</definedName>
    <definedName name="_Fill" localSheetId="15" hidden="1">'[27]Bond Returns'!$A$8:$A$107</definedName>
    <definedName name="_Fill" localSheetId="16" hidden="1">'[27]Bond Returns'!$A$8:$A$107</definedName>
    <definedName name="_Fill" localSheetId="17" hidden="1">'[26]Bond Returns'!$A$8:$A$107</definedName>
    <definedName name="_Fill" localSheetId="18" hidden="1">'[26]Bond Returns'!$A$8:$A$107</definedName>
    <definedName name="_Fill" localSheetId="22" hidden="1">'[25]Bond Returns'!$A$8:$A$107</definedName>
    <definedName name="_Fill" localSheetId="23" hidden="1">'[25]Bond Returns'!$A$8:$A$107</definedName>
    <definedName name="_Fill" hidden="1">'[28]Bond Returns'!$A$8:$A$107</definedName>
    <definedName name="_ftn1" localSheetId="7">'JRW-4.1'!$C$14</definedName>
    <definedName name="_ftnref1" localSheetId="7">'JRW-4.1'!#REF!</definedName>
    <definedName name="_Key1" localSheetId="14" hidden="1">#REF!</definedName>
    <definedName name="_Key1" localSheetId="0" hidden="1">#REF!</definedName>
    <definedName name="_Key1" localSheetId="29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5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localSheetId="26" hidden="1">#REF!</definedName>
    <definedName name="_Key1" hidden="1">#REF!</definedName>
    <definedName name="_Key11" localSheetId="26" hidden="1">#REF!</definedName>
    <definedName name="_Key11" hidden="1">#REF!</definedName>
    <definedName name="_Key2" localSheetId="14" hidden="1">#REF!</definedName>
    <definedName name="_Key2" localSheetId="0" hidden="1">#REF!</definedName>
    <definedName name="_Key2" localSheetId="29" hidden="1">#REF!</definedName>
    <definedName name="_Key2" localSheetId="1" hidden="1">#REF!</definedName>
    <definedName name="_Key2" localSheetId="4" hidden="1">#REF!</definedName>
    <definedName name="_Key2" localSheetId="5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localSheetId="26" hidden="1">#REF!</definedName>
    <definedName name="_Key2" hidden="1">#REF!</definedName>
    <definedName name="_lslkdjf" localSheetId="26" hidden="1">#REF!</definedName>
    <definedName name="_lslkdjf" hidden="1">#REF!</definedName>
    <definedName name="_M" localSheetId="14">#REF!</definedName>
    <definedName name="_M" localSheetId="0">#REF!</definedName>
    <definedName name="_M" localSheetId="29">#REF!</definedName>
    <definedName name="_M" localSheetId="4">#REF!</definedName>
    <definedName name="_M" localSheetId="5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Inverse_In" hidden="1">#REF!</definedName>
    <definedName name="_MatInverse_Out" hidden="1">#REF!</definedName>
    <definedName name="_MatMult_A" hidden="1">'[29]Fall 2008 Forecast'!#REF!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6" hidden="1">{#N/A,#N/A,FALSE,"SCA";#N/A,#N/A,FALSE,"NCA";#N/A,#N/A,FALSE,"SAZ";#N/A,#N/A,FALSE,"CAZ";#N/A,#N/A,FALSE,"SNV";#N/A,#N/A,FALSE,"NNV";#N/A,#N/A,FALSE,"PP";#N/A,#N/A,FALSE,"SA"}</definedName>
    <definedName name="_new23" localSheetId="27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6" hidden="1">{#N/A,#N/A,FALSE,"SCA";#N/A,#N/A,FALSE,"NCA";#N/A,#N/A,FALSE,"SAZ";#N/A,#N/A,FALSE,"CAZ";#N/A,#N/A,FALSE,"SNV";#N/A,#N/A,FALSE,"NNV";#N/A,#N/A,FALSE,"PP";#N/A,#N/A,FALSE,"SA"}</definedName>
    <definedName name="_new37" localSheetId="27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6" hidden="1">{#N/A,#N/A,FALSE,"SCA";#N/A,#N/A,FALSE,"NCA";#N/A,#N/A,FALSE,"SAZ";#N/A,#N/A,FALSE,"CAZ";#N/A,#N/A,FALSE,"SNV";#N/A,#N/A,FALSE,"NNV";#N/A,#N/A,FALSE,"PP";#N/A,#N/A,FALSE,"SA"}</definedName>
    <definedName name="_new43" localSheetId="27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6" hidden="1">{#N/A,#N/A,FALSE,"SCA";#N/A,#N/A,FALSE,"NCA";#N/A,#N/A,FALSE,"SAZ";#N/A,#N/A,FALSE,"CAZ";#N/A,#N/A,FALSE,"SNV";#N/A,#N/A,FALSE,"NNV";#N/A,#N/A,FALSE,"PP";#N/A,#N/A,FALSE,"SA"}</definedName>
    <definedName name="_new57" localSheetId="27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6" hidden="1">{#N/A,#N/A,FALSE,"SCA";#N/A,#N/A,FALSE,"NCA";#N/A,#N/A,FALSE,"SAZ";#N/A,#N/A,FALSE,"CAZ";#N/A,#N/A,FALSE,"SNV";#N/A,#N/A,FALSE,"NNV";#N/A,#N/A,FALSE,"PP";#N/A,#N/A,FALSE,"SA"}</definedName>
    <definedName name="_new58" localSheetId="2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6" hidden="1">{#N/A,#N/A,FALSE,"SCA";#N/A,#N/A,FALSE,"NCA";#N/A,#N/A,FALSE,"SAZ";#N/A,#N/A,FALSE,"CAZ";#N/A,#N/A,FALSE,"SNV";#N/A,#N/A,FALSE,"NNV";#N/A,#N/A,FALSE,"PP";#N/A,#N/A,FALSE,"SA"}</definedName>
    <definedName name="_new71" localSheetId="27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6" hidden="1">{#N/A,#N/A,FALSE,"SCA";#N/A,#N/A,FALSE,"NCA";#N/A,#N/A,FALSE,"SAZ";#N/A,#N/A,FALSE,"CAZ";#N/A,#N/A,FALSE,"SNV";#N/A,#N/A,FALSE,"NNV";#N/A,#N/A,FALSE,"PP";#N/A,#N/A,FALSE,"SA"}</definedName>
    <definedName name="_new72" localSheetId="27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0" hidden="1">#REF!</definedName>
    <definedName name="_Regression_Out" localSheetId="29" hidden="1">#REF!</definedName>
    <definedName name="_Regression_Out" localSheetId="4" hidden="1">#REF!</definedName>
    <definedName name="_Regression_Out" localSheetId="5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localSheetId="26" hidden="1">#REF!</definedName>
    <definedName name="_Regression_Out" hidden="1">#REF!</definedName>
    <definedName name="_Regression_X" localSheetId="14" hidden="1">#REF!</definedName>
    <definedName name="_Regression_X" localSheetId="0" hidden="1">#REF!</definedName>
    <definedName name="_Regression_X" localSheetId="29" hidden="1">#REF!</definedName>
    <definedName name="_Regression_X" localSheetId="4" hidden="1">#REF!</definedName>
    <definedName name="_Regression_X" localSheetId="5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localSheetId="26" hidden="1">#REF!</definedName>
    <definedName name="_Regression_X" hidden="1">#REF!</definedName>
    <definedName name="_Regression_Y" localSheetId="14" hidden="1">#REF!</definedName>
    <definedName name="_Regression_Y" localSheetId="0" hidden="1">#REF!</definedName>
    <definedName name="_Regression_Y" localSheetId="29" hidden="1">#REF!</definedName>
    <definedName name="_Regression_Y" localSheetId="4" hidden="1">#REF!</definedName>
    <definedName name="_Regression_Y" localSheetId="5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localSheetId="26" hidden="1">#REF!</definedName>
    <definedName name="_Regression_Y" hidden="1">#REF!</definedName>
    <definedName name="_RMA1">#REF!</definedName>
    <definedName name="_RMA2">#REF!</definedName>
    <definedName name="_Sort" localSheetId="14" hidden="1">#REF!</definedName>
    <definedName name="_Sort" localSheetId="0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localSheetId="26" hidden="1">#REF!</definedName>
    <definedName name="_Sort" hidden="1">#REF!</definedName>
    <definedName name="_sort2" localSheetId="26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9" hidden="1">#REF!</definedName>
    <definedName name="_x" hidden="1">#REF!</definedName>
    <definedName name="A" localSheetId="14">#REF!</definedName>
    <definedName name="A" localSheetId="0">#REF!</definedName>
    <definedName name="A" localSheetId="29">#REF!</definedName>
    <definedName name="A" localSheetId="4">#REF!</definedName>
    <definedName name="A" localSheetId="5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localSheetId="27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9">#REF!</definedName>
    <definedName name="ADJTS">#REF!</definedName>
    <definedName name="aedf" localSheetId="26" hidden="1">#REF!</definedName>
    <definedName name="aedf" hidden="1">#REF!</definedName>
    <definedName name="aewc12" localSheetId="26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6" hidden="1">#REF!</definedName>
    <definedName name="ajw2n" hidden="1">#REF!</definedName>
    <definedName name="ALL" localSheetId="29">[32]A!$P$10:$Q$117</definedName>
    <definedName name="ALL">[32]A!$P$10:$Q$117</definedName>
    <definedName name="AMORT">#REF!</definedName>
    <definedName name="anscount">1</definedName>
    <definedName name="ap" localSheetId="26" hidden="1">#REF!</definedName>
    <definedName name="ap" localSheetId="27" hidden="1">#REF!</definedName>
    <definedName name="ap" hidden="1">#REF!</definedName>
    <definedName name="AP_OTHER" localSheetId="29">#REF!</definedName>
    <definedName name="AP_OTHER">#REF!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9">#REF!</definedName>
    <definedName name="asd" localSheetId="26" hidden="1">#REF!</definedName>
    <definedName name="asd" localSheetId="27" hidden="1">#REF!</definedName>
    <definedName name="ASD">#REF!</definedName>
    <definedName name="asdf" localSheetId="26" hidden="1">#REF!</definedName>
    <definedName name="asdf" hidden="1">#REF!</definedName>
    <definedName name="asdij" localSheetId="26" hidden="1">#REF!</definedName>
    <definedName name="asdij" hidden="1">#REF!</definedName>
    <definedName name="asf" localSheetId="26" hidden="1">#REF!</definedName>
    <definedName name="asf" hidden="1">#REF!</definedName>
    <definedName name="ashwin" hidden="1">{#N/A,"Anonymous",FALSE,"30 30k Table";#N/A,#N/A,FALSE,"30 50k Table";#N/A,#N/A,FALSE,"40 100k Table"}</definedName>
    <definedName name="aspd" localSheetId="26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9">#REF!</definedName>
    <definedName name="ASSUMPTIONS">#REF!</definedName>
    <definedName name="aswac" localSheetId="26" hidden="1">#REF!</definedName>
    <definedName name="aswac" hidden="1">#REF!</definedName>
    <definedName name="aswc" localSheetId="26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6" hidden="1">#REF!</definedName>
    <definedName name="aw3dq" hidden="1">#REF!</definedName>
    <definedName name="awd" localSheetId="26" hidden="1">#REF!</definedName>
    <definedName name="awd" hidden="1">#REF!</definedName>
    <definedName name="awef" localSheetId="26" hidden="1">#REF!</definedName>
    <definedName name="awef" hidden="1">#REF!</definedName>
    <definedName name="AWS" localSheetId="26" hidden="1">#REF!</definedName>
    <definedName name="AWS" hidden="1">#REF!</definedName>
    <definedName name="az" localSheetId="26" hidden="1">#REF!</definedName>
    <definedName name="az" hidden="1">#REF!</definedName>
    <definedName name="B" localSheetId="14">#REF!</definedName>
    <definedName name="B" localSheetId="0">#REF!</definedName>
    <definedName name="B" localSheetId="29">#REF!</definedName>
    <definedName name="B" localSheetId="4">#REF!</definedName>
    <definedName name="B" localSheetId="5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hidden="1">{"TOT_QTR_TO_PREV",#N/A,FALSE,"Site Sum"}</definedName>
    <definedName name="badger1" hidden="1">{"TOT_QTR_TO_PREV",#N/A,FALSE,"Site Sum"}</definedName>
    <definedName name="BAL" localSheetId="29">#REF!</definedName>
    <definedName name="BAL">#REF!</definedName>
    <definedName name="BalDatData" localSheetId="29">#REF!</definedName>
    <definedName name="BalDatData">#REF!</definedName>
    <definedName name="BB" localSheetId="26" hidden="1">#REF!</definedName>
    <definedName name="BB" hidden="1">#REF!</definedName>
    <definedName name="bb_mdm" localSheetId="26" hidden="1">#REF!</definedName>
    <definedName name="bb_mdm" hidden="1">#REF!</definedName>
    <definedName name="bb_MDMyNTU0NDRBODY1NDVEQz" localSheetId="26" hidden="1">#REF!</definedName>
    <definedName name="bb_MDMyNTU0NDRBODY1NDVEQz" hidden="1">#REF!</definedName>
    <definedName name="BBB">#REF!</definedName>
    <definedName name="bbbb" localSheetId="26" hidden="1">#REF!</definedName>
    <definedName name="bbbb" hidden="1">#REF!</definedName>
    <definedName name="bcd" hidden="1">{#N/A,#N/A,TRUE,"1990";#N/A,#N/A,TRUE,"1991";#N/A,#N/A,TRUE,"1992";#N/A,#N/A,TRUE,"1993"}</definedName>
    <definedName name="bcde" hidden="1">{"summary",#N/A,TRUE,"E93ADJ";"detail",#N/A,TRUE,"E93ADJ"}</definedName>
    <definedName name="BegMonth" localSheetId="29">#REF!</definedName>
    <definedName name="BegMonth">#REF!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9">#REF!</definedName>
    <definedName name="BENEFITS_EXP">#REF!</definedName>
    <definedName name="BETA" localSheetId="0">#REF!</definedName>
    <definedName name="BETA" localSheetId="29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0">#REF!</definedName>
    <definedName name="betaadj" localSheetId="29">#REF!</definedName>
    <definedName name="betaadj">#REF!</definedName>
    <definedName name="bl" localSheetId="26" hidden="1">#REF!</definedName>
    <definedName name="bl" hidden="1">#REF!</definedName>
    <definedName name="Blank" localSheetId="27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6" hidden="1">#REF!</definedName>
    <definedName name="bnca" hidden="1">#REF!</definedName>
    <definedName name="bned" localSheetId="26" hidden="1">#REF!</definedName>
    <definedName name="bned" hidden="1">#REF!</definedName>
    <definedName name="BORDER1" localSheetId="29">#REF!</definedName>
    <definedName name="BORDER1" localSheetId="22">#REF!</definedName>
    <definedName name="BORDER1" localSheetId="23">#REF!</definedName>
    <definedName name="BORDER1">#REF!</definedName>
    <definedName name="BORDER2" localSheetId="29">#REF!</definedName>
    <definedName name="BORDER2" localSheetId="22">#REF!</definedName>
    <definedName name="BORDER2" localSheetId="23">#REF!</definedName>
    <definedName name="BORDER2">#REF!</definedName>
    <definedName name="borst" localSheetId="26" hidden="1">#REF!</definedName>
    <definedName name="borst" hidden="1">#REF!</definedName>
    <definedName name="BOTH" localSheetId="29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0">#REF!</definedName>
    <definedName name="bruce" localSheetId="29">#REF!</definedName>
    <definedName name="bruce" localSheetId="4">#REF!</definedName>
    <definedName name="bruce" localSheetId="5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9">#REF!</definedName>
    <definedName name="BS_Forecast">#REF!</definedName>
    <definedName name="BS_Plan" localSheetId="29">#REF!</definedName>
    <definedName name="BS_Plan">#REF!</definedName>
    <definedName name="BS_Plan2" localSheetId="29">#REF!</definedName>
    <definedName name="BS_Plan2">#REF!</definedName>
    <definedName name="BTLTAX" localSheetId="29">#REF!</definedName>
    <definedName name="BTLTAX">#REF!</definedName>
    <definedName name="BTLTAXES" localSheetId="29">#REF!</definedName>
    <definedName name="BTLTAXES">#REF!</definedName>
    <definedName name="BTLTXBUD" localSheetId="29">#REF!</definedName>
    <definedName name="BTLTXBUD">#REF!</definedName>
    <definedName name="BUDGET3" localSheetId="14">#REF!</definedName>
    <definedName name="BUDGET3" localSheetId="0">#REF!</definedName>
    <definedName name="BUDGET3" localSheetId="29">#REF!</definedName>
    <definedName name="BUDGET3" localSheetId="4">#REF!</definedName>
    <definedName name="BUDGET3" localSheetId="5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BUSUNIT">'[39]Input '!$C$9</definedName>
    <definedName name="BUTLER">#REF!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4">#REF!</definedName>
    <definedName name="C_" localSheetId="0">#REF!</definedName>
    <definedName name="C_" localSheetId="29">#REF!</definedName>
    <definedName name="C_" localSheetId="4">#REF!</definedName>
    <definedName name="C_" localSheetId="5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localSheetId="26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 localSheetId="27">'[41]CS Data'!$B$10:$G$52</definedName>
    <definedName name="capitalization">'[42]CS Data'!$B$11:$I$64</definedName>
    <definedName name="CASHFLS" localSheetId="29">'[43]CASH FLOWS BKUP'!#REF!</definedName>
    <definedName name="CASHFLS" localSheetId="1">'[43]CASH FLOWS BKUP'!#REF!</definedName>
    <definedName name="CASHFLS" localSheetId="2">'[43]CASH FLOWS BKUP'!#REF!</definedName>
    <definedName name="CASHFLS" localSheetId="4">'[43]CASH FLOWS BKUP'!#REF!</definedName>
    <definedName name="CASHFLS" localSheetId="5">'[43]CASH FLOWS BKUP'!#REF!</definedName>
    <definedName name="CASHFLS" localSheetId="23">'[43]CASH FLOWS BKUP'!#REF!</definedName>
    <definedName name="CASHFLS">'[43]CASH FLOWS BKUP'!#REF!</definedName>
    <definedName name="cbwe" localSheetId="26" hidden="1">#REF!</definedName>
    <definedName name="cbwe" localSheetId="27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9">#REF!</definedName>
    <definedName name="CF_Forecast">#REF!</definedName>
    <definedName name="CF_Plan2" localSheetId="29">#REF!</definedName>
    <definedName name="CF_Plan2">#REF!</definedName>
    <definedName name="chj" localSheetId="26" hidden="1">#REF!</definedName>
    <definedName name="chj" hidden="1">#REF!</definedName>
    <definedName name="CIQWBGuid" localSheetId="26" hidden="1">"f747cfde-b2b1-45d5-8908-fd8dd5fbb7ae"</definedName>
    <definedName name="CIQWBGuid" hidden="1">"b8ab246b-9429-49fb-8f4b-c5c5260ed64d"</definedName>
    <definedName name="CIQWBInfo" hidden="1">"{ ""CIQVersion"":""9.45.614.5792"" }"</definedName>
    <definedName name="CMACT" localSheetId="29">'[22]Page 1'!#REF!</definedName>
    <definedName name="CMACT" localSheetId="1">'[22]Page 1'!#REF!</definedName>
    <definedName name="CMACT" localSheetId="2">'[22]Page 1'!#REF!</definedName>
    <definedName name="CMACT" localSheetId="4">'[22]Page 1'!#REF!</definedName>
    <definedName name="CMACT" localSheetId="5">'[22]Page 1'!#REF!</definedName>
    <definedName name="CMACT" localSheetId="23">'[22]Page 1'!#REF!</definedName>
    <definedName name="CMACT">'[22]Page 1'!#REF!</definedName>
    <definedName name="CMBUD" localSheetId="29">'[22]Page 1'!#REF!</definedName>
    <definedName name="CMBUD" localSheetId="1">'[22]Page 1'!#REF!</definedName>
    <definedName name="CMBUD" localSheetId="2">'[22]Page 1'!#REF!</definedName>
    <definedName name="CMBUD" localSheetId="4">'[22]Page 1'!#REF!</definedName>
    <definedName name="CMBUD" localSheetId="5">'[22]Page 1'!#REF!</definedName>
    <definedName name="CMBUD" localSheetId="23">'[22]Page 1'!#REF!</definedName>
    <definedName name="CMBUD">'[22]Page 1'!#REF!</definedName>
    <definedName name="COAST1" localSheetId="29">#REF!</definedName>
    <definedName name="COAST1">#REF!</definedName>
    <definedName name="COM_COASTX" localSheetId="29">#REF!</definedName>
    <definedName name="COM_COASTX">#REF!</definedName>
    <definedName name="COM_EBE" localSheetId="29">#REF!</definedName>
    <definedName name="COM_EBE">#REF!</definedName>
    <definedName name="COM_EBX" localSheetId="29">#REF!</definedName>
    <definedName name="COM_EBX">#REF!</definedName>
    <definedName name="COM_OAP" localSheetId="29">#REF!</definedName>
    <definedName name="COM_OAP">#REF!</definedName>
    <definedName name="COM_ONAQ" localSheetId="29">#REF!</definedName>
    <definedName name="COM_ONAQ">#REF!</definedName>
    <definedName name="COM_SBAE" localSheetId="29">#REF!</definedName>
    <definedName name="COM_SBAE">#REF!</definedName>
    <definedName name="COM_TOTAL" localSheetId="29">#REF!</definedName>
    <definedName name="COM_TOTAL">#REF!</definedName>
    <definedName name="COM_WATER" localSheetId="29">#REF!</definedName>
    <definedName name="COM_WATER">#REF!</definedName>
    <definedName name="Common" localSheetId="26" hidden="1">{#N/A,#N/A,FALSE,"SCA";#N/A,#N/A,FALSE,"NCA";#N/A,#N/A,FALSE,"SAZ";#N/A,#N/A,FALSE,"CAZ";#N/A,#N/A,FALSE,"SNV";#N/A,#N/A,FALSE,"NNV";#N/A,#N/A,FALSE,"PP";#N/A,#N/A,FALSE,"SA"}</definedName>
    <definedName name="Common" localSheetId="27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'[44]Company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OFFSET([45]Power_NaturalGas_Coal_cos!$C$8,0,0,COUNTA([45]Power_NaturalGas_Coal_cos!$C$8:$C$65536),6)</definedName>
    <definedName name="Composite" localSheetId="29">#REF!</definedName>
    <definedName name="Composite">#REF!</definedName>
    <definedName name="con00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9">#REF!</definedName>
    <definedName name="CONSCF4A">#REF!</definedName>
    <definedName name="CONSCF4B" localSheetId="29">#REF!</definedName>
    <definedName name="CONSCF4B" localSheetId="1">#REF!</definedName>
    <definedName name="CONSCF4B" localSheetId="2">#REF!</definedName>
    <definedName name="CONSCF4B" localSheetId="4">#REF!</definedName>
    <definedName name="CONSCF4B" localSheetId="5">#REF!</definedName>
    <definedName name="CONSCF4B" localSheetId="23">#REF!</definedName>
    <definedName name="CONSCF4B">#REF!</definedName>
    <definedName name="CONSOLP1" localSheetId="29">#REF!</definedName>
    <definedName name="CONSOLP1">#REF!</definedName>
    <definedName name="CONSOLP2" localSheetId="29">#REF!</definedName>
    <definedName name="CONSOLP2">#REF!</definedName>
    <definedName name="CONSOLP3" localSheetId="29">#REF!</definedName>
    <definedName name="CONSOLP3">#REF!</definedName>
    <definedName name="CONSOLP4" localSheetId="29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6" hidden="1">#REF!</definedName>
    <definedName name="cover" hidden="1">#REF!</definedName>
    <definedName name="csDesignMode">1</definedName>
    <definedName name="customerinput">#REF!</definedName>
    <definedName name="cvdsza" localSheetId="26" hidden="1">#REF!</definedName>
    <definedName name="cvdsza" hidden="1">#REF!</definedName>
    <definedName name="CWIP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'[7]C-3.10'!#REF!</definedName>
    <definedName name="D" localSheetId="0">'[7]C-3.10'!#REF!</definedName>
    <definedName name="D" localSheetId="29">'[8]C-3.10'!#REF!</definedName>
    <definedName name="D" localSheetId="1">'[9]C-3.10'!#REF!</definedName>
    <definedName name="D" localSheetId="2">'[9]C-3.10'!#REF!</definedName>
    <definedName name="D" localSheetId="4">'[7]C-3.10'!#REF!</definedName>
    <definedName name="D" localSheetId="5">'[7]C-3.10'!#REF!</definedName>
    <definedName name="D" localSheetId="9">'[9]C-3.10'!#REF!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5">'[7]C-3.10'!#REF!</definedName>
    <definedName name="D" localSheetId="16">'[7]C-3.10'!#REF!</definedName>
    <definedName name="D" localSheetId="17">'[7]C-3.10'!#REF!</definedName>
    <definedName name="D" localSheetId="18">'[7]C-3.10'!#REF!</definedName>
    <definedName name="D" localSheetId="22">'[7]C-3.10'!#REF!</definedName>
    <definedName name="D" localSheetId="23">'[7]C-3.10'!#REF!</definedName>
    <definedName name="d" localSheetId="26" hidden="1">#REF!</definedName>
    <definedName name="d" localSheetId="27" hidden="1">#REF!</definedName>
    <definedName name="D">'[9]C-3.10'!#REF!</definedName>
    <definedName name="da3a" localSheetId="26" hidden="1">#REF!</definedName>
    <definedName name="da3a" localSheetId="27" hidden="1">#REF!</definedName>
    <definedName name="da3a" hidden="1">#REF!</definedName>
    <definedName name="dadffadfa" hidden="1">'[5]Chart Data'!#REF!</definedName>
    <definedName name="DAT">'[46]DAT ACCOUNTS'!$A$1:$D$65536</definedName>
    <definedName name="DATA">#N/A</definedName>
    <definedName name="_xlnm.Database">#REF!</definedName>
    <definedName name="dataset">#REF!</definedName>
    <definedName name="Date">'[47]Debt Info'!$B$3</definedName>
    <definedName name="db" localSheetId="26" hidden="1">#REF!</definedName>
    <definedName name="db" localSheetId="27" hidden="1">#REF!</definedName>
    <definedName name="db" hidden="1">#REF!</definedName>
    <definedName name="DCpropor" localSheetId="29">#REF!</definedName>
    <definedName name="DCpropor">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drfef" hidden="1">{"'Sheet1'!$A$1:$O$40"}</definedName>
    <definedName name="DEBT">#REF!</definedName>
    <definedName name="DEBTCOST">#REF!</definedName>
    <definedName name="DEC" localSheetId="29">#REF!</definedName>
    <definedName name="DEC">#REF!</definedName>
    <definedName name="DEC_Proj" localSheetId="29">#REF!</definedName>
    <definedName name="DEC_Proj">#REF!</definedName>
    <definedName name="DEPRECIATION">'[1]Jun 99'!#REF!</definedName>
    <definedName name="DETAIL146234" localSheetId="29">#REF!</definedName>
    <definedName name="DETAIL146234" localSheetId="1">#REF!</definedName>
    <definedName name="DETAIL146234" localSheetId="2">#REF!</definedName>
    <definedName name="DETAIL146234" localSheetId="4">#REF!</definedName>
    <definedName name="DETAIL146234" localSheetId="5">#REF!</definedName>
    <definedName name="DETAIL146234" localSheetId="23">#REF!</definedName>
    <definedName name="DETAIL146234">#REF!</definedName>
    <definedName name="dfghj" localSheetId="26" hidden="1">#REF!</definedName>
    <definedName name="dfghj" hidden="1">#REF!</definedName>
    <definedName name="dfjhdbfhdbf" hidden="1">#REF!</definedName>
    <definedName name="dfl" localSheetId="26" hidden="1">#REF!</definedName>
    <definedName name="dfl" hidden="1">#REF!</definedName>
    <definedName name="dfsdfsdfsdf" hidden="1">'[48]COST OF SERVICE'!#REF!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7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6" hidden="1">#REF!</definedName>
    <definedName name="dle" hidden="1">#REF!</definedName>
    <definedName name="DocketNum">'[49]ANNUALIZE CTs'!$B$5</definedName>
    <definedName name="DOWNLOAD">[50]Download!$A$1:$D$2443</definedName>
    <definedName name="DOWNLOAD_1099" localSheetId="29">#REF!</definedName>
    <definedName name="DOWNLOAD_1099">#REF!</definedName>
    <definedName name="dp" localSheetId="26" hidden="1">#REF!</definedName>
    <definedName name="dp" hidden="1">#REF!</definedName>
    <definedName name="dsac" localSheetId="26" hidden="1">#REF!</definedName>
    <definedName name="dsac" hidden="1">#REF!</definedName>
    <definedName name="dsfsd">'[51]Credit Ratings-DO Not'!$E$5:$F$23</definedName>
    <definedName name="dslakfjk" localSheetId="26" hidden="1">#REF!</definedName>
    <definedName name="dslakfjk" hidden="1">#REF!</definedName>
    <definedName name="dsld" localSheetId="26" hidden="1">#REF!</definedName>
    <definedName name="dsld" hidden="1">#REF!</definedName>
    <definedName name="dud" hidden="1">{#N/A,#N/A,TRUE,"1990";#N/A,#N/A,TRUE,"1991";#N/A,#N/A,TRUE,"1992";#N/A,#N/A,TRUE,"1993"}</definedName>
    <definedName name="Durango">'[14]Alloc factors'!#REF!</definedName>
    <definedName name="E" localSheetId="14">'[7]C-3.10'!#REF!</definedName>
    <definedName name="E" localSheetId="0">'[7]C-3.10'!#REF!</definedName>
    <definedName name="E" localSheetId="29">'[8]C-3.10'!#REF!</definedName>
    <definedName name="E" localSheetId="1">'[9]C-3.10'!#REF!</definedName>
    <definedName name="E" localSheetId="2">'[9]C-3.10'!#REF!</definedName>
    <definedName name="E" localSheetId="4">'[7]C-3.10'!#REF!</definedName>
    <definedName name="E" localSheetId="5">'[7]C-3.10'!#REF!</definedName>
    <definedName name="E" localSheetId="9">'[9]C-3.10'!#REF!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5">'[7]C-3.10'!#REF!</definedName>
    <definedName name="E" localSheetId="16">'[7]C-3.10'!#REF!</definedName>
    <definedName name="E" localSheetId="17">'[7]C-3.10'!#REF!</definedName>
    <definedName name="E" localSheetId="18">'[7]C-3.10'!#REF!</definedName>
    <definedName name="E" localSheetId="22">'[7]C-3.10'!#REF!</definedName>
    <definedName name="E" localSheetId="23">'[7]C-3.10'!#REF!</definedName>
    <definedName name="E">'[9]C-3.10'!#REF!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6" hidden="1">#REF!</definedName>
    <definedName name="ecao" localSheetId="27" hidden="1">#REF!</definedName>
    <definedName name="ecao" hidden="1">#REF!</definedName>
    <definedName name="ecsaop" localSheetId="26" hidden="1">#REF!</definedName>
    <definedName name="ecsaop" hidden="1">#REF!</definedName>
    <definedName name="edf" hidden="1">{#N/A,"Anonymous",FALSE,"30 30k Table";#N/A,#N/A,FALSE,"30 50k Table";#N/A,#N/A,FALSE,"40 100k Table"}</definedName>
    <definedName name="EEE">#REF!</definedName>
    <definedName name="EEEE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9">#REF!</definedName>
    <definedName name="EGY12MIS">#REF!</definedName>
    <definedName name="EGYASSTS" localSheetId="29">#REF!</definedName>
    <definedName name="EGYASSTS">#REF!</definedName>
    <definedName name="EGYCFSCH" localSheetId="29">#REF!</definedName>
    <definedName name="EGYCFSCH">#REF!</definedName>
    <definedName name="EGYCMIS" localSheetId="29">#REF!</definedName>
    <definedName name="EGYCMIS">#REF!</definedName>
    <definedName name="EGYLIABS" localSheetId="29">#REF!</definedName>
    <definedName name="EGYLIABS">#REF!</definedName>
    <definedName name="EGYPCFSH" localSheetId="29">#REF!</definedName>
    <definedName name="EGYPCFSH">#REF!</definedName>
    <definedName name="EGYPCFSHPORT" localSheetId="29">#REF!</definedName>
    <definedName name="EGYPCFSHPORT">#REF!</definedName>
    <definedName name="EGYPRIS" localSheetId="29">#REF!</definedName>
    <definedName name="EGYPRIS">#REF!</definedName>
    <definedName name="EGYRESCH" localSheetId="29">#REF!</definedName>
    <definedName name="EGYRESCH">#REF!</definedName>
    <definedName name="eq" hidden="1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hidden="1">{"print2",#N/A,FALSE,"D21CUSTS"}</definedName>
    <definedName name="ert" localSheetId="26" hidden="1">#REF!</definedName>
    <definedName name="ert" hidden="1">#REF!</definedName>
    <definedName name="ertertertet" hidden="1">{#N/A,#N/A,FALSE,"GLDwnLoad"}</definedName>
    <definedName name="ertyu" localSheetId="26" hidden="1">#REF!</definedName>
    <definedName name="ertyu" hidden="1">#REF!</definedName>
    <definedName name="esdateno.21">#REF!</definedName>
    <definedName name="ESOP_GOAL" localSheetId="29">#REF!</definedName>
    <definedName name="ESOP_GOAL">#REF!</definedName>
    <definedName name="ESOPWP" localSheetId="29">#REF!</definedName>
    <definedName name="ESOPWP">#REF!</definedName>
    <definedName name="etertretee" hidden="1">{#N/A,#N/A,FALSE,"GLDwnLoad"}</definedName>
    <definedName name="etretete" hidden="1">{"print3",#N/A,FALSE,"D21CUSTS"}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[52]Inputs!#REF!</definedName>
    <definedName name="exhb_capm_roe">[52]Inputs!#REF!</definedName>
    <definedName name="exp.div.a">[53]Calculate!$B$15:$B$180</definedName>
    <definedName name="exp.div.b">[53]Calculate!$F$15:$F$180</definedName>
    <definedName name="f" localSheetId="26" hidden="1">#REF!</definedName>
    <definedName name="f" localSheetId="27" hidden="1">#REF!</definedName>
    <definedName name="f" hidden="1">#REF!</definedName>
    <definedName name="F_1" localSheetId="29">#REF!</definedName>
    <definedName name="F_1" localSheetId="22">#REF!</definedName>
    <definedName name="F_1" localSheetId="23">#REF!</definedName>
    <definedName name="F_1">#REF!</definedName>
    <definedName name="F_2" localSheetId="29">#REF!</definedName>
    <definedName name="F_2" localSheetId="22">#REF!</definedName>
    <definedName name="F_2" localSheetId="23">#REF!</definedName>
    <definedName name="F_2">#REF!</definedName>
    <definedName name="F_2_2" localSheetId="29">#REF!</definedName>
    <definedName name="F_2_2" localSheetId="22">#REF!</definedName>
    <definedName name="F_2_2" localSheetId="23">#REF!</definedName>
    <definedName name="F_2_2">#REF!</definedName>
    <definedName name="F_4" localSheetId="29">#REF!</definedName>
    <definedName name="F_4" localSheetId="22">#REF!</definedName>
    <definedName name="F_4" localSheetId="23">#REF!</definedName>
    <definedName name="F_4">#REF!</definedName>
    <definedName name="F_6" localSheetId="29">#REF!</definedName>
    <definedName name="F_6" localSheetId="22">#REF!</definedName>
    <definedName name="F_6" localSheetId="23">#REF!</definedName>
    <definedName name="F_6">#REF!</definedName>
    <definedName name="F_7" localSheetId="29">#REF!</definedName>
    <definedName name="F_7" localSheetId="22">#REF!</definedName>
    <definedName name="F_7" localSheetId="23">#REF!</definedName>
    <definedName name="F_7">#REF!</definedName>
    <definedName name="F_8" localSheetId="29">#REF!</definedName>
    <definedName name="F_8" localSheetId="22">#REF!</definedName>
    <definedName name="F_8" localSheetId="23">#REF!</definedName>
    <definedName name="F_8">#REF!</definedName>
    <definedName name="fdafafdfdafdfafds" hidden="1">'[5]Chart Data'!$I$30:$I$228</definedName>
    <definedName name="fdv" localSheetId="26" hidden="1">#REF!</definedName>
    <definedName name="fdv" hidden="1">#REF!</definedName>
    <definedName name="ff" hidden="1">#REF!</definedName>
    <definedName name="fff" localSheetId="26" hidden="1">#REF!</definedName>
    <definedName name="fff" hidden="1">#REF!</definedName>
    <definedName name="fffff" hidden="1">#REF!</definedName>
    <definedName name="ffffff" localSheetId="26" hidden="1">#REF!</definedName>
    <definedName name="ffffff" hidden="1">#REF!</definedName>
    <definedName name="fffffffffffffffffffff" hidden="1">#REF!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6" hidden="1">#REF!</definedName>
    <definedName name="ffkf" hidden="1">#REF!</definedName>
    <definedName name="fhjmyuu" hidden="1">{"print1",#N/A,FALSE,"D21CUSTS";"print2",#N/A,FALSE,"D21CUSTS";"print3",#N/A,FALSE,"D21CUSTS";"print4",#N/A,FALSE,"D21CUSTS"}</definedName>
    <definedName name="FILE" localSheetId="29">#REF!</definedName>
    <definedName name="FILE">#REF!</definedName>
    <definedName name="FINANCIALREQ" localSheetId="29">#REF!</definedName>
    <definedName name="FINANCIALREQ">#REF!</definedName>
    <definedName name="First.Conflict" hidden="1">{#N/A,#N/A,TRUE,"1 (2)";#N/A,#N/A,TRUE,"2";#N/A,#N/A,TRUE,"3"}</definedName>
    <definedName name="First.conflict2" hidden="1">{#N/A,#N/A,TRUE,"1 (2)";#N/A,#N/A,TRUE,"2";#N/A,#N/A,TRUE,"3"}</definedName>
    <definedName name="First.Conflict2006" hidden="1">{#N/A,#N/A,TRUE,"1 (2)";#N/A,#N/A,TRUE,"2";#N/A,#N/A,TRUE,"3"}</definedName>
    <definedName name="FIVEYR" localSheetId="14">#REF!</definedName>
    <definedName name="FIVEYR" localSheetId="0">#REF!</definedName>
    <definedName name="FIVEYR" localSheetId="29">#REF!</definedName>
    <definedName name="FIVEYR" localSheetId="4">#REF!</definedName>
    <definedName name="FIVEYR" localSheetId="5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localSheetId="26" hidden="1">#REF!</definedName>
    <definedName name="fkfkf" hidden="1">#REF!</definedName>
    <definedName name="FOR_DENISE_O." localSheetId="29">#REF!</definedName>
    <definedName name="FOR_DENISE_O." localSheetId="1">#REF!</definedName>
    <definedName name="FOR_DENISE_O." localSheetId="2">#REF!</definedName>
    <definedName name="FOR_DENISE_O." localSheetId="4">#REF!</definedName>
    <definedName name="FOR_DENISE_O." localSheetId="5">#REF!</definedName>
    <definedName name="FOR_DENISE_O." localSheetId="23">#REF!</definedName>
    <definedName name="FOR_DENISE_O.">#REF!</definedName>
    <definedName name="fpfl" localSheetId="26" hidden="1">#REF!</definedName>
    <definedName name="fpfl" hidden="1">#REF!</definedName>
    <definedName name="Fremont">'[14]Alloc factors'!#REF!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hidden="1">{#N/A,#N/A,FALSE,"AltFuel"}</definedName>
    <definedName name="fvgbn" localSheetId="26" hidden="1">#REF!</definedName>
    <definedName name="fvgbn" hidden="1">#REF!</definedName>
    <definedName name="FY4_LACTUAL">"a"</definedName>
    <definedName name="Gas.calc" localSheetId="27" hidden="1">{"ARK_JURIS_FAC",#N/A,FALSE,"Ark_Fuel&amp;Rev"}</definedName>
    <definedName name="Gas.calc" hidden="1">{"ARK_JURIS_FAC",#N/A,FALSE,"Ark_Fuel&amp;Rev"}</definedName>
    <definedName name="gegerrtetetr" hidden="1">{#N/A,#N/A,FALSE,"GLDwnLoad"}</definedName>
    <definedName name="gfgfgf" hidden="1">{"pb",#N/A,FALSE,"Sheet3";"pd",#N/A,FALSE,"Sheet3";"pe",#N/A,FALSE,"Sheet3"}</definedName>
    <definedName name="gfhj" localSheetId="26" hidden="1">#REF!</definedName>
    <definedName name="gfhj" localSheetId="27" hidden="1">#REF!</definedName>
    <definedName name="gfhj" hidden="1">#REF!</definedName>
    <definedName name="GGG">#REF!</definedName>
    <definedName name="gggggg" localSheetId="26" hidden="1">#REF!</definedName>
    <definedName name="gggggg" hidden="1">#REF!</definedName>
    <definedName name="ghjk" localSheetId="26" hidden="1">#REF!</definedName>
    <definedName name="ghjk" hidden="1">#REF!</definedName>
    <definedName name="GLDOWNLOAD" localSheetId="29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6" hidden="1">#REF!</definedName>
    <definedName name="got" hidden="1">#REF!</definedName>
    <definedName name="GRANDTOT" localSheetId="29">#REF!</definedName>
    <definedName name="GRANDTOT">#REF!</definedName>
    <definedName name="GROWTH" localSheetId="0">#REF!</definedName>
    <definedName name="GROWTH" localSheetId="29">#REF!</definedName>
    <definedName name="GROWTH">#REF!</definedName>
    <definedName name="GROWTH_Table">'[54]Growth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7" hidden="1">{"OMPA_FAC",#N/A,FALSE,"OMPA FAC"}</definedName>
    <definedName name="haha" hidden="1">{"OMPA_FAC",#N/A,FALSE,"OMPA FAC"}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6" hidden="1">#REF!</definedName>
    <definedName name="hhhhh" hidden="1">#REF!</definedName>
    <definedName name="Histogram">#REF!</definedName>
    <definedName name="HistYear">[55]Sheet1!$B$17</definedName>
    <definedName name="hldgpd" localSheetId="0">#REF!</definedName>
    <definedName name="hldgpd" localSheetId="29">#REF!</definedName>
    <definedName name="hldgpd">#REF!</definedName>
    <definedName name="HMMM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4" hidden="1">{"'Sheet1'!$A$1:$O$40"}</definedName>
    <definedName name="HTML_Control" localSheetId="0" hidden="1">{"'Sheet1'!$A$1:$O$40"}</definedName>
    <definedName name="HTML_Control" localSheetId="29" hidden="1">{"'Sheet1'!$A$1:$O$40"}</definedName>
    <definedName name="HTML_Control" localSheetId="1" hidden="1">{"'Sheet1'!$A$1:$O$40"}</definedName>
    <definedName name="HTML_Control" localSheetId="4" hidden="1">{"'Sheet1'!$A$1:$O$40"}</definedName>
    <definedName name="HTML_Control" localSheetId="5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localSheetId="26" hidden="1">{"'Sheet1'!$A$1:$O$40"}</definedName>
    <definedName name="HTML_Control" localSheetId="27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hidden="1">{"Support Net Plant=Net Utility Plant",#N/A,FALSE,"Net Plant"}</definedName>
    <definedName name="ifch" localSheetId="26" hidden="1">#REF!</definedName>
    <definedName name="ifch" localSheetId="27" hidden="1">#REF!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0">#REF!</definedName>
    <definedName name="INPUT" localSheetId="29">#REF!</definedName>
    <definedName name="INPUT">#REF!</definedName>
    <definedName name="INTEXP" localSheetId="29">#REF!</definedName>
    <definedName name="INTEXP">#REF!</definedName>
    <definedName name="INTSYNCH">'[56]summary:proforma int'!$A$2:$AB$414</definedName>
    <definedName name="ipowAC" localSheetId="26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27" hidden="1">40164.5046875</definedName>
    <definedName name="IQ_NAMES_REVISION_DATE_" hidden="1">44264.7134837963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9">#REF!</definedName>
    <definedName name="IS_Forecast">#REF!</definedName>
    <definedName name="IS_Monthly" localSheetId="29">#REF!</definedName>
    <definedName name="IS_Monthly">#REF!</definedName>
    <definedName name="IS_Plan" localSheetId="29">#REF!</definedName>
    <definedName name="IS_Plan">#REF!</definedName>
    <definedName name="IS_Plan2" localSheetId="29">#REF!</definedName>
    <definedName name="IS_Plan2">#REF!</definedName>
    <definedName name="iuy" localSheetId="26" hidden="1">#REF!</definedName>
    <definedName name="iuy" hidden="1">#REF!</definedName>
    <definedName name="iuyt" localSheetId="26" hidden="1">#REF!</definedName>
    <definedName name="iuyt" hidden="1">#REF!</definedName>
    <definedName name="j" localSheetId="26" hidden="1">#REF!</definedName>
    <definedName name="j" hidden="1">#REF!</definedName>
    <definedName name="jdn" localSheetId="26" hidden="1">#REF!</definedName>
    <definedName name="jdn" hidden="1">#REF!</definedName>
    <definedName name="je" localSheetId="26" hidden="1">{#N/A,#N/A,FALSE,"SCA";#N/A,#N/A,FALSE,"NCA";#N/A,#N/A,FALSE,"SAZ";#N/A,#N/A,FALSE,"CAZ";#N/A,#N/A,FALSE,"SNV";#N/A,#N/A,FALSE,"NNV";#N/A,#N/A,FALSE,"PP";#N/A,#N/A,FALSE,"SA"}</definedName>
    <definedName name="je" localSheetId="27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0" hidden="1">{"'Sheet1'!$A$1:$O$40"}</definedName>
    <definedName name="jhlkqFL" localSheetId="29" hidden="1">{"'Sheet1'!$A$1:$O$40"}</definedName>
    <definedName name="jhlkqFL" localSheetId="5" hidden="1">{"'Sheet1'!$A$1:$O$40"}</definedName>
    <definedName name="jhlkqFL" localSheetId="9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localSheetId="26" hidden="1">{"'Sheet1'!$A$1:$O$40"}</definedName>
    <definedName name="jhlkqFL" localSheetId="27" hidden="1">{"'Sheet1'!$A$1:$O$40"}</definedName>
    <definedName name="jhlkqFL" hidden="1">{"'Sheet1'!$A$1:$O$40"}</definedName>
    <definedName name="JIM" localSheetId="14">#REF!</definedName>
    <definedName name="JIM" localSheetId="0">#REF!</definedName>
    <definedName name="JIM" localSheetId="29">#REF!</definedName>
    <definedName name="JIM" localSheetId="4">#REF!</definedName>
    <definedName name="JIM" localSheetId="5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localSheetId="26" hidden="1">#REF!</definedName>
    <definedName name="jkdf" hidden="1">#REF!</definedName>
    <definedName name="jkdsac" localSheetId="26" hidden="1">#REF!</definedName>
    <definedName name="jkdsac" hidden="1">#REF!</definedName>
    <definedName name="jkfoo" localSheetId="26" hidden="1">#REF!</definedName>
    <definedName name="jkfoo" hidden="1">#REF!</definedName>
    <definedName name="jkrhtr" hidden="1">{"print1",#N/A,FALSE,"D21CUSTS"}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hidden="1">{#N/A,#N/A,FALSE,"OTHERINPUTS";#N/A,#N/A,FALSE,"SUPPLIEDADJINPUT";#N/A,#N/A,FALSE,"BR&amp;SUPADJ."}</definedName>
    <definedName name="jseqf" localSheetId="26" hidden="1">#REF!</definedName>
    <definedName name="jseqf" hidden="1">#REF!</definedName>
    <definedName name="JURISDICTION">'[39]Input '!$C$8</definedName>
    <definedName name="JurisdictionalFactor">#REF!</definedName>
    <definedName name="jz" localSheetId="26" hidden="1">#REF!</definedName>
    <definedName name="jz" hidden="1">#REF!</definedName>
    <definedName name="jzs" localSheetId="26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6" hidden="1">#REF!</definedName>
    <definedName name="kal" hidden="1">#REF!</definedName>
    <definedName name="kaw" localSheetId="26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6" hidden="1">#REF!</definedName>
    <definedName name="kdkd" hidden="1">#REF!</definedName>
    <definedName name="kdkjrt" localSheetId="26" hidden="1">#REF!</definedName>
    <definedName name="kdkjrt" hidden="1">#REF!</definedName>
    <definedName name="kdsfj" localSheetId="26" hidden="1">#REF!</definedName>
    <definedName name="kdsfj" hidden="1">#REF!</definedName>
    <definedName name="kfdlsg" localSheetId="26" hidden="1">#REF!</definedName>
    <definedName name="kfdlsg" hidden="1">#REF!</definedName>
    <definedName name="kfkf" localSheetId="26" hidden="1">#REF!</definedName>
    <definedName name="kfkf" hidden="1">#REF!</definedName>
    <definedName name="kfkfkf" localSheetId="26" hidden="1">#REF!</definedName>
    <definedName name="kfkfkf" hidden="1">#REF!</definedName>
    <definedName name="kfkfkfkf" localSheetId="26" hidden="1">#REF!</definedName>
    <definedName name="kfkfkfkf" hidden="1">#REF!</definedName>
    <definedName name="kfkfkfl" localSheetId="26" hidden="1">#REF!</definedName>
    <definedName name="kfkfkfl" hidden="1">#REF!</definedName>
    <definedName name="kfkfksm" localSheetId="26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6" hidden="1">#REF!</definedName>
    <definedName name="kiujh" hidden="1">#REF!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6" hidden="1">#REF!</definedName>
    <definedName name="kjfjffnnf" hidden="1">#REF!</definedName>
    <definedName name="kjhg" localSheetId="26" hidden="1">#REF!</definedName>
    <definedName name="kjhg" hidden="1">#REF!</definedName>
    <definedName name="kjhgf" localSheetId="26" hidden="1">#REF!</definedName>
    <definedName name="kjhgf" hidden="1">#REF!</definedName>
    <definedName name="kjk" hidden="1">'[58]Plant in Ser'!#REF!</definedName>
    <definedName name="kjzd" localSheetId="26" hidden="1">#REF!</definedName>
    <definedName name="kjzd" hidden="1">#REF!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6" hidden="1">#REF!</definedName>
    <definedName name="kkkkk" hidden="1">#REF!</definedName>
    <definedName name="KL" hidden="1">#REF!</definedName>
    <definedName name="kldk" localSheetId="26" hidden="1">#REF!</definedName>
    <definedName name="kldk" hidden="1">#REF!</definedName>
    <definedName name="klfeqw" localSheetId="26" hidden="1">#REF!</definedName>
    <definedName name="klfeqw" hidden="1">#REF!</definedName>
    <definedName name="kqwh" localSheetId="26" hidden="1">#REF!</definedName>
    <definedName name="kqwh" hidden="1">#REF!</definedName>
    <definedName name="ksadfl" localSheetId="26" hidden="1">#REF!</definedName>
    <definedName name="ksadfl" hidden="1">#REF!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6" hidden="1">#REF!</definedName>
    <definedName name="kw" hidden="1">#REF!</definedName>
    <definedName name="kz" localSheetId="26" hidden="1">#REF!</definedName>
    <definedName name="kz" hidden="1">#REF!</definedName>
    <definedName name="l" localSheetId="26" hidden="1">#REF!</definedName>
    <definedName name="l" hidden="1">#REF!</definedName>
    <definedName name="LDCs">#REF!</definedName>
    <definedName name="lfkfjnn" localSheetId="26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6" hidden="1">#REF!</definedName>
    <definedName name="lkajsdfg" localSheetId="27" hidden="1">#REF!</definedName>
    <definedName name="lkajsdfg" hidden="1">#REF!</definedName>
    <definedName name="lkjh" localSheetId="26" hidden="1">#REF!</definedName>
    <definedName name="lkjh" hidden="1">#REF!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6" hidden="1">#REF!</definedName>
    <definedName name="lkohsvd" hidden="1">#REF!</definedName>
    <definedName name="llllllllll" localSheetId="26" hidden="1">#REF!</definedName>
    <definedName name="llllllllll" hidden="1">#REF!</definedName>
    <definedName name="loke" localSheetId="26" hidden="1">#REF!</definedName>
    <definedName name="loke" hidden="1">#REF!</definedName>
    <definedName name="LORICLARKDATA" localSheetId="29">#REF!</definedName>
    <definedName name="LORICLARKDATA" localSheetId="1">#REF!</definedName>
    <definedName name="LORICLARKDATA" localSheetId="2">#REF!</definedName>
    <definedName name="LORICLARKDATA" localSheetId="4">#REF!</definedName>
    <definedName name="LORICLARKDATA" localSheetId="5">#REF!</definedName>
    <definedName name="LORICLARKDATA" localSheetId="23">#REF!</definedName>
    <definedName name="LORICLARKDATA">#REF!</definedName>
    <definedName name="lpoicea" localSheetId="26" hidden="1">#REF!</definedName>
    <definedName name="lpoicea" hidden="1">#REF!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9">#REF!</definedName>
    <definedName name="LYN">#REF!</definedName>
    <definedName name="m">'[59]Credit Ratings-DO Not'!$E$5:$F$23</definedName>
    <definedName name="ma_months">24</definedName>
    <definedName name="map" localSheetId="29">#REF!</definedName>
    <definedName name="map">#REF!</definedName>
    <definedName name="Market_Return">#REF!</definedName>
    <definedName name="MB" localSheetId="29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6" hidden="1">#REF!</definedName>
    <definedName name="misc" localSheetId="27" hidden="1">#REF!</definedName>
    <definedName name="misc" hidden="1">#REF!</definedName>
    <definedName name="mlaw" localSheetId="26" hidden="1">#REF!</definedName>
    <definedName name="mlaw" hidden="1">#REF!</definedName>
    <definedName name="mnbv" localSheetId="26" hidden="1">#REF!</definedName>
    <definedName name="mnbv" hidden="1">#REF!</definedName>
    <definedName name="mnkp" localSheetId="26" hidden="1">#REF!</definedName>
    <definedName name="mnkp" hidden="1">#REF!</definedName>
    <definedName name="mo" localSheetId="26" hidden="1">#REF!</definedName>
    <definedName name="mo" hidden="1">#REF!</definedName>
    <definedName name="mol" localSheetId="26" hidden="1">#REF!</definedName>
    <definedName name="mol" hidden="1">#REF!</definedName>
    <definedName name="molp" localSheetId="26" hidden="1">#REF!</definedName>
    <definedName name="molp" hidden="1">#REF!</definedName>
    <definedName name="Moodys">#REF!</definedName>
    <definedName name="MS">#REF!</definedName>
    <definedName name="MS_Plant">#REF!</definedName>
    <definedName name="myty" hidden="1">{#N/A,#N/A,FALSE,"GLDwnLoad"}</definedName>
    <definedName name="myuyj" hidden="1">{#N/A,#N/A,FALSE,"GLDwnLoad"}</definedName>
    <definedName name="N" localSheetId="14">#REF!</definedName>
    <definedName name="N" localSheetId="0">#REF!</definedName>
    <definedName name="N" localSheetId="29">#REF!</definedName>
    <definedName name="N" localSheetId="4">#REF!</definedName>
    <definedName name="N" localSheetId="5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_3">#REF!</definedName>
    <definedName name="n_4">#REF!</definedName>
    <definedName name="NADA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0">#REF!</definedName>
    <definedName name="NAME" localSheetId="29">#REF!</definedName>
    <definedName name="NAME" localSheetId="4">#REF!</definedName>
    <definedName name="NAME" localSheetId="5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 localSheetId="27">#N/A</definedName>
    <definedName name="NAME">#REF!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6" hidden="1">#REF!</definedName>
    <definedName name="namefield" hidden="1">#REF!</definedName>
    <definedName name="naow" localSheetId="26" hidden="1">#REF!</definedName>
    <definedName name="naow" hidden="1">#REF!</definedName>
    <definedName name="nbeo" localSheetId="26" hidden="1">#REF!</definedName>
    <definedName name="nbeo" hidden="1">#REF!</definedName>
    <definedName name="NBUDGET3" localSheetId="14">#REF!</definedName>
    <definedName name="NBUDGET3" localSheetId="0">#REF!</definedName>
    <definedName name="NBUDGET3" localSheetId="29">#REF!</definedName>
    <definedName name="NBUDGET3" localSheetId="4">#REF!</definedName>
    <definedName name="NBUDGET3" localSheetId="5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localSheetId="26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hidden="1">{"Summary",#N/A,FALSE,"Options "}</definedName>
    <definedName name="niPO" localSheetId="26" hidden="1">#REF!</definedName>
    <definedName name="niPO" hidden="1">#REF!</definedName>
    <definedName name="nipxre" localSheetId="26" hidden="1">#REF!</definedName>
    <definedName name="nipxre" hidden="1">#REF!</definedName>
    <definedName name="nixre" localSheetId="26" hidden="1">#REF!</definedName>
    <definedName name="nixre" hidden="1">#REF!</definedName>
    <definedName name="nk" localSheetId="26" hidden="1">#REF!</definedName>
    <definedName name="nk" hidden="1">#REF!</definedName>
    <definedName name="nki" localSheetId="26" hidden="1">#REF!</definedName>
    <definedName name="nki" hidden="1">#REF!</definedName>
    <definedName name="nkiw" localSheetId="26" hidden="1">#REF!</definedName>
    <definedName name="nkiw" hidden="1">#REF!</definedName>
    <definedName name="nKLqw" localSheetId="26" hidden="1">#REF!</definedName>
    <definedName name="nKLqw" hidden="1">#REF!</definedName>
    <definedName name="nkse" localSheetId="26" hidden="1">#REF!</definedName>
    <definedName name="nkse" hidden="1">#REF!</definedName>
    <definedName name="nkw" localSheetId="26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6" hidden="1">#REF!</definedName>
    <definedName name="NMN" hidden="1">#REF!</definedName>
    <definedName name="nmop" localSheetId="26" hidden="1">#REF!</definedName>
    <definedName name="nmop" hidden="1">#REF!</definedName>
    <definedName name="nmwqi" localSheetId="26" hidden="1">#REF!</definedName>
    <definedName name="nmwqi" hidden="1">#REF!</definedName>
    <definedName name="nnnnnnn" localSheetId="26" hidden="1">#REF!</definedName>
    <definedName name="nnnnnnn" hidden="1">#REF!</definedName>
    <definedName name="no" localSheetId="26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9">#REF!</definedName>
    <definedName name="NOI">#REF!</definedName>
    <definedName name="noip" localSheetId="26" hidden="1">#REF!</definedName>
    <definedName name="noip" hidden="1">#REF!</definedName>
    <definedName name="noipx" localSheetId="26" hidden="1">#REF!</definedName>
    <definedName name="noipx" hidden="1">#REF!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6" hidden="1">{#N/A,#N/A,FALSE,"SCA";#N/A,#N/A,FALSE,"NCA";#N/A,#N/A,FALSE,"SAZ";#N/A,#N/A,FALSE,"CAZ";#N/A,#N/A,FALSE,"SNV";#N/A,#N/A,FALSE,"NNV";#N/A,#N/A,FALSE,"PP";#N/A,#N/A,FALSE,"SA"}</definedName>
    <definedName name="NONE" localSheetId="27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6" hidden="1">#REF!</definedName>
    <definedName name="nop" localSheetId="27" hidden="1">#REF!</definedName>
    <definedName name="nop" hidden="1">#REF!</definedName>
    <definedName name="nope" localSheetId="26" hidden="1">#REF!</definedName>
    <definedName name="nope" hidden="1">#REF!</definedName>
    <definedName name="noper" localSheetId="26" hidden="1">#REF!</definedName>
    <definedName name="noper" hidden="1">#REF!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6" hidden="1">#REF!</definedName>
    <definedName name="nsz" hidden="1">#REF!</definedName>
    <definedName name="ntgt" hidden="1">{"'Sheet1'!$A$1:$O$40"}</definedName>
    <definedName name="NucCostEscalator">#REF!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6" hidden="1">#REF!</definedName>
    <definedName name="o" localSheetId="27" hidden="1">#REF!</definedName>
    <definedName name="o" hidden="1">#REF!</definedName>
    <definedName name="ocq" localSheetId="26" hidden="1">#REF!</definedName>
    <definedName name="ocq" hidden="1">#REF!</definedName>
    <definedName name="odezscv" localSheetId="26" hidden="1">#REF!</definedName>
    <definedName name="odezscv" hidden="1">#REF!</definedName>
    <definedName name="OFFAQ1" localSheetId="29">#REF!</definedName>
    <definedName name="OFFAQ1">#REF!</definedName>
    <definedName name="OFFAQ2" localSheetId="29">#REF!</definedName>
    <definedName name="OFFAQ2">#REF!</definedName>
    <definedName name="OFFAQ3" localSheetId="29">#REF!</definedName>
    <definedName name="OFFAQ3">#REF!</definedName>
    <definedName name="OFFAQ4" localSheetId="29">#REF!</definedName>
    <definedName name="OFFAQ4">#REF!</definedName>
    <definedName name="OFFAQ5" localSheetId="29">#REF!</definedName>
    <definedName name="OFFAQ5">#REF!</definedName>
    <definedName name="OFFAQ6" localSheetId="29">#REF!</definedName>
    <definedName name="OFFAQ6">#REF!</definedName>
    <definedName name="OFFAQ7" localSheetId="29">#REF!</definedName>
    <definedName name="OFFAQ7">#REF!</definedName>
    <definedName name="ofooooo" localSheetId="26" hidden="1">#REF!</definedName>
    <definedName name="ofooooo" hidden="1">#REF!</definedName>
    <definedName name="oia" localSheetId="26" hidden="1">#REF!</definedName>
    <definedName name="oia" hidden="1">#REF!</definedName>
    <definedName name="oiacew" localSheetId="26" hidden="1">#REF!</definedName>
    <definedName name="oiacew" hidden="1">#REF!</definedName>
    <definedName name="oicw" localSheetId="26" hidden="1">#REF!</definedName>
    <definedName name="oicw" hidden="1">#REF!</definedName>
    <definedName name="oieac" localSheetId="26" hidden="1">#REF!</definedName>
    <definedName name="oieac" hidden="1">#REF!</definedName>
    <definedName name="oiewq" localSheetId="26" hidden="1">#REF!</definedName>
    <definedName name="oiewq" hidden="1">#REF!</definedName>
    <definedName name="oihyecv" localSheetId="26" hidden="1">#REF!</definedName>
    <definedName name="oihyecv" hidden="1">#REF!</definedName>
    <definedName name="oips" localSheetId="26" hidden="1">#REF!</definedName>
    <definedName name="oips" hidden="1">#REF!</definedName>
    <definedName name="ok" localSheetId="26" hidden="1">#REF!</definedName>
    <definedName name="ok" hidden="1">#REF!</definedName>
    <definedName name="okey" localSheetId="26" hidden="1">#REF!</definedName>
    <definedName name="okey" hidden="1">#REF!</definedName>
    <definedName name="okeydokey" localSheetId="26" hidden="1">#REF!</definedName>
    <definedName name="okeydokey" hidden="1">#REF!</definedName>
    <definedName name="oklpwa" localSheetId="26" hidden="1">#REF!</definedName>
    <definedName name="oklpwa" hidden="1">#REF!</definedName>
    <definedName name="olpuwce" localSheetId="26" hidden="1">#REF!</definedName>
    <definedName name="olpuwce" hidden="1">#REF!</definedName>
    <definedName name="oluw" localSheetId="26" hidden="1">#REF!</definedName>
    <definedName name="oluw" hidden="1">#REF!</definedName>
    <definedName name="one" localSheetId="14">#REF!</definedName>
    <definedName name="one" localSheetId="0">#REF!</definedName>
    <definedName name="one" localSheetId="29">#REF!</definedName>
    <definedName name="one" localSheetId="4">#REF!</definedName>
    <definedName name="one" localSheetId="5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localSheetId="26" hidden="1">#REF!</definedName>
    <definedName name="oooofp" hidden="1">#REF!</definedName>
    <definedName name="opec" localSheetId="26" hidden="1">#REF!</definedName>
    <definedName name="opec" hidden="1">#REF!</definedName>
    <definedName name="opewqr" localSheetId="26" hidden="1">#REF!</definedName>
    <definedName name="opewqr" hidden="1">#REF!</definedName>
    <definedName name="opicaew" localSheetId="26" hidden="1">#REF!</definedName>
    <definedName name="opicaew" hidden="1">#REF!</definedName>
    <definedName name="opiecv" localSheetId="26" hidden="1">#REF!</definedName>
    <definedName name="opiecv" hidden="1">#REF!</definedName>
    <definedName name="opiyu" localSheetId="26" hidden="1">#REF!</definedName>
    <definedName name="opiyu" hidden="1">#REF!</definedName>
    <definedName name="oplpp" localSheetId="26" hidden="1">#REF!</definedName>
    <definedName name="oplpp" hidden="1">#REF!</definedName>
    <definedName name="opp" localSheetId="26" hidden="1">#REF!</definedName>
    <definedName name="opp" hidden="1">#REF!</definedName>
    <definedName name="opuafw" localSheetId="26" hidden="1">#REF!</definedName>
    <definedName name="opuafw" hidden="1">#REF!</definedName>
    <definedName name="opuc3e" localSheetId="26" hidden="1">#REF!</definedName>
    <definedName name="opuc3e" hidden="1">#REF!</definedName>
    <definedName name="opueac" localSheetId="26" hidden="1">#REF!</definedName>
    <definedName name="opueac" hidden="1">#REF!</definedName>
    <definedName name="opufw" localSheetId="26" hidden="1">#REF!</definedName>
    <definedName name="opufw" hidden="1">#REF!</definedName>
    <definedName name="opuwa" localSheetId="26" hidden="1">#REF!</definedName>
    <definedName name="opuwa" hidden="1">#REF!</definedName>
    <definedName name="opvs" localSheetId="26" hidden="1">#REF!</definedName>
    <definedName name="opvs" hidden="1">#REF!</definedName>
    <definedName name="os" localSheetId="26" hidden="1">#REF!</definedName>
    <definedName name="os" hidden="1">#REF!</definedName>
    <definedName name="OTHER_CF" localSheetId="29">#REF!</definedName>
    <definedName name="OTHER_CF">#REF!</definedName>
    <definedName name="OTHER_CR" localSheetId="29">#REF!</definedName>
    <definedName name="OTHER_CR">#REF!</definedName>
    <definedName name="oupc" localSheetId="26" hidden="1">#REF!</definedName>
    <definedName name="oupc" hidden="1">#REF!</definedName>
    <definedName name="OUTPUT" localSheetId="29">[60]A!$C$11:$Z$98</definedName>
    <definedName name="OUTPUT">[60]A!$C$11:$Z$98</definedName>
    <definedName name="ovwe" localSheetId="26" hidden="1">#REF!</definedName>
    <definedName name="ovwe" localSheetId="27" hidden="1">#REF!</definedName>
    <definedName name="ovwe" hidden="1">#REF!</definedName>
    <definedName name="OwnershipShare">#REF!</definedName>
    <definedName name="p" hidden="1">{"Support/Rev Op Inc=Total revenue + OIBT",#N/A,FALSE,"Rev-Op Inc"}</definedName>
    <definedName name="P1_">#REF!</definedName>
    <definedName name="P2_">#REF!</definedName>
    <definedName name="Page_8" localSheetId="29">'[61]LTD Principal'!#REF!</definedName>
    <definedName name="Page_8" localSheetId="1">'[61]LTD Principal'!#REF!</definedName>
    <definedName name="Page_8" localSheetId="2">'[61]LTD Principal'!#REF!</definedName>
    <definedName name="Page_8" localSheetId="4">'[61]LTD Principal'!#REF!</definedName>
    <definedName name="Page_8" localSheetId="5">'[61]LTD Principal'!#REF!</definedName>
    <definedName name="Page_8" localSheetId="23">'[61]LTD Principal'!#REF!</definedName>
    <definedName name="Page_8">'[61]LTD Principal'!#REF!</definedName>
    <definedName name="PAGE1" localSheetId="14">#REF!</definedName>
    <definedName name="PAGE1" localSheetId="0">#REF!</definedName>
    <definedName name="PAGE1" localSheetId="29">#REF!</definedName>
    <definedName name="PAGE1" localSheetId="4">#REF!</definedName>
    <definedName name="PAGE1" localSheetId="5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9">#REF!</definedName>
    <definedName name="PAGE10">#REF!</definedName>
    <definedName name="PAGE1A" localSheetId="29">'[62]Page 1 last month YTD'!#REF!</definedName>
    <definedName name="PAGE1A" localSheetId="1">'[62]Page 1 last month YTD'!#REF!</definedName>
    <definedName name="PAGE1A" localSheetId="2">'[62]Page 1 last month YTD'!#REF!</definedName>
    <definedName name="PAGE1A" localSheetId="4">'[62]Page 1 last month YTD'!#REF!</definedName>
    <definedName name="PAGE1A" localSheetId="5">'[62]Page 1 last month YTD'!#REF!</definedName>
    <definedName name="PAGE1A" localSheetId="23">'[62]Page 1 last month YTD'!#REF!</definedName>
    <definedName name="PAGE1A">'[62]Page 1 last month YTD'!#REF!</definedName>
    <definedName name="PAGE1C" localSheetId="29">'[62]Page 1 last month YTD'!#REF!</definedName>
    <definedName name="PAGE1C" localSheetId="1">'[62]Page 1 last month YTD'!#REF!</definedName>
    <definedName name="PAGE1C" localSheetId="2">'[62]Page 1 last month YTD'!#REF!</definedName>
    <definedName name="PAGE1C" localSheetId="4">'[62]Page 1 last month YTD'!#REF!</definedName>
    <definedName name="PAGE1C" localSheetId="5">'[62]Page 1 last month YTD'!#REF!</definedName>
    <definedName name="PAGE1C" localSheetId="23">'[62]Page 1 last month YTD'!#REF!</definedName>
    <definedName name="PAGE1C">'[62]Page 1 last month YTD'!#REF!</definedName>
    <definedName name="PAGE1D" localSheetId="29">'[62]Page 1 last month YTD'!#REF!</definedName>
    <definedName name="PAGE1D" localSheetId="1">'[62]Page 1 last month YTD'!#REF!</definedName>
    <definedName name="PAGE1D" localSheetId="2">'[62]Page 1 last month YTD'!#REF!</definedName>
    <definedName name="PAGE1D" localSheetId="4">'[62]Page 1 last month YTD'!#REF!</definedName>
    <definedName name="PAGE1D" localSheetId="5">'[62]Page 1 last month YTD'!#REF!</definedName>
    <definedName name="PAGE1D" localSheetId="23">'[62]Page 1 last month YTD'!#REF!</definedName>
    <definedName name="PAGE1D">'[62]Page 1 last month YTD'!#REF!</definedName>
    <definedName name="PAGE1D2" localSheetId="29">'[62]Page 1 last month YTD'!#REF!</definedName>
    <definedName name="PAGE1D2" localSheetId="1">'[62]Page 1 last month YTD'!#REF!</definedName>
    <definedName name="PAGE1D2" localSheetId="2">'[62]Page 1 last month YTD'!#REF!</definedName>
    <definedName name="PAGE1D2" localSheetId="4">'[62]Page 1 last month YTD'!#REF!</definedName>
    <definedName name="PAGE1D2" localSheetId="5">'[62]Page 1 last month YTD'!#REF!</definedName>
    <definedName name="PAGE1D2" localSheetId="23">'[62]Page 1 last month YTD'!#REF!</definedName>
    <definedName name="PAGE1D2">'[62]Page 1 last month YTD'!#REF!</definedName>
    <definedName name="PAGE2" localSheetId="14">#REF!</definedName>
    <definedName name="PAGE2" localSheetId="0">#REF!</definedName>
    <definedName name="PAGE2" localSheetId="29">#REF!</definedName>
    <definedName name="PAGE2" localSheetId="4">#REF!</definedName>
    <definedName name="PAGE2" localSheetId="5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9">#REF!</definedName>
    <definedName name="PAGE2A">#REF!</definedName>
    <definedName name="PAGE2B" localSheetId="29">#REF!</definedName>
    <definedName name="PAGE2B">#REF!</definedName>
    <definedName name="PAGE3" localSheetId="14">#REF!</definedName>
    <definedName name="PAGE3" localSheetId="0">#REF!</definedName>
    <definedName name="PAGE3" localSheetId="29">#REF!</definedName>
    <definedName name="PAGE3" localSheetId="4">#REF!</definedName>
    <definedName name="PAGE3" localSheetId="5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0">#REF!</definedName>
    <definedName name="PAGE4" localSheetId="29">#REF!</definedName>
    <definedName name="PAGE4" localSheetId="4">#REF!</definedName>
    <definedName name="PAGE4" localSheetId="5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0">#REF!</definedName>
    <definedName name="PAGE5" localSheetId="29">#REF!</definedName>
    <definedName name="PAGE5" localSheetId="4">#REF!</definedName>
    <definedName name="PAGE5" localSheetId="5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0">#REF!</definedName>
    <definedName name="PAGE6" localSheetId="29">#REF!</definedName>
    <definedName name="PAGE6" localSheetId="4">#REF!</definedName>
    <definedName name="PAGE6" localSheetId="5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9">#REF!</definedName>
    <definedName name="PAGE7">#REF!</definedName>
    <definedName name="PAGE8" localSheetId="29">#REF!</definedName>
    <definedName name="PAGE8">#REF!</definedName>
    <definedName name="PAGE9" localSheetId="29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9">'[22]PEC Income Stmt'!#REF!</definedName>
    <definedName name="PE_CPYIS" localSheetId="1">'[22]PEC Income Stmt'!#REF!</definedName>
    <definedName name="PE_CPYIS" localSheetId="2">'[22]PEC Income Stmt'!#REF!</definedName>
    <definedName name="PE_CPYIS" localSheetId="4">'[22]PEC Income Stmt'!#REF!</definedName>
    <definedName name="PE_CPYIS" localSheetId="5">'[22]PEC Income Stmt'!#REF!</definedName>
    <definedName name="PE_CPYIS" localSheetId="23">'[22]PEC Income Stmt'!#REF!</definedName>
    <definedName name="PE_CPYIS">'[22]PEC Income Stmt'!#REF!</definedName>
    <definedName name="PED" localSheetId="29">'[65]04 '!#REF!</definedName>
    <definedName name="PED" localSheetId="1">'[65]04 '!#REF!</definedName>
    <definedName name="PED" localSheetId="2">'[65]04 '!#REF!</definedName>
    <definedName name="PED" localSheetId="4">'[65]04 '!#REF!</definedName>
    <definedName name="PED" localSheetId="5">'[65]04 '!#REF!</definedName>
    <definedName name="PED" localSheetId="17">'[65]04 '!#REF!</definedName>
    <definedName name="PED" localSheetId="23">'[65]04 '!#REF!</definedName>
    <definedName name="PED">'[65]04 '!#REF!</definedName>
    <definedName name="peqafd" localSheetId="26" hidden="1">#REF!</definedName>
    <definedName name="peqafd" localSheetId="27" hidden="1">#REF!</definedName>
    <definedName name="peqafd" hidden="1">#REF!</definedName>
    <definedName name="PERO" localSheetId="26" hidden="1">{#N/A,#N/A,FALSE,"SCA";#N/A,#N/A,FALSE,"NCA";#N/A,#N/A,FALSE,"SAZ";#N/A,#N/A,FALSE,"CAZ";#N/A,#N/A,FALSE,"SNV";#N/A,#N/A,FALSE,"NNV";#N/A,#N/A,FALSE,"PP";#N/A,#N/A,FALSE,"SA"}</definedName>
    <definedName name="PERO" localSheetId="27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6" hidden="1">#REF!</definedName>
    <definedName name="pert" localSheetId="27" hidden="1">#REF!</definedName>
    <definedName name="pert" hidden="1">#REF!</definedName>
    <definedName name="PLine1">'[49]ANNUALIZE CTs'!$B$8</definedName>
    <definedName name="PLine2">'[49]ANNUALIZE CTs'!$B$9</definedName>
    <definedName name="PLine3">'[49]ANNUALIZE CTs'!$B$10</definedName>
    <definedName name="PLine4">[55]Sheet1!$B$11</definedName>
    <definedName name="plk" localSheetId="26" hidden="1">#REF!</definedName>
    <definedName name="plk" localSheetId="27" hidden="1">#REF!</definedName>
    <definedName name="plk" hidden="1">#REF!</definedName>
    <definedName name="plo" localSheetId="26" hidden="1">#REF!</definedName>
    <definedName name="plo" hidden="1">#REF!</definedName>
    <definedName name="plvsanj" localSheetId="26" hidden="1">#REF!</definedName>
    <definedName name="plvsanj" hidden="1">#REF!</definedName>
    <definedName name="pocq" localSheetId="26" hidden="1">#REF!</definedName>
    <definedName name="pocq" hidden="1">#REF!</definedName>
    <definedName name="poe" localSheetId="26" hidden="1">#REF!</definedName>
    <definedName name="poe" hidden="1">#REF!</definedName>
    <definedName name="poeac" localSheetId="26" hidden="1">#REF!</definedName>
    <definedName name="poeac" hidden="1">#REF!</definedName>
    <definedName name="poec" localSheetId="26" hidden="1">#REF!</definedName>
    <definedName name="poec" hidden="1">#REF!</definedName>
    <definedName name="poeca" localSheetId="26" hidden="1">#REF!</definedName>
    <definedName name="poeca" hidden="1">#REF!</definedName>
    <definedName name="poert" localSheetId="26" hidden="1">#REF!</definedName>
    <definedName name="poert" hidden="1">#REF!</definedName>
    <definedName name="poi" localSheetId="26" hidden="1">#REF!</definedName>
    <definedName name="poi" hidden="1">#REF!</definedName>
    <definedName name="poica" localSheetId="26" hidden="1">#REF!</definedName>
    <definedName name="poica" hidden="1">#REF!</definedName>
    <definedName name="poiea" localSheetId="26" hidden="1">#REF!</definedName>
    <definedName name="poiea" hidden="1">#REF!</definedName>
    <definedName name="poiv" localSheetId="26" hidden="1">#REF!</definedName>
    <definedName name="poiv" hidden="1">#REF!</definedName>
    <definedName name="poiy" localSheetId="26" hidden="1">#REF!</definedName>
    <definedName name="poiy" hidden="1">#REF!</definedName>
    <definedName name="poiyw" localSheetId="26" hidden="1">#REF!</definedName>
    <definedName name="poiyw" hidden="1">#REF!</definedName>
    <definedName name="PopCache_GL_INTERFACE_REFERENCE7" hidden="1">[66]PopCache!$A$1:$A$2</definedName>
    <definedName name="pouac" localSheetId="26" hidden="1">#REF!</definedName>
    <definedName name="pouac" hidden="1">#REF!</definedName>
    <definedName name="pouce" localSheetId="26" hidden="1">#REF!</definedName>
    <definedName name="pouce" hidden="1">#REF!</definedName>
    <definedName name="povrs" localSheetId="26" hidden="1">#REF!</definedName>
    <definedName name="povrs" hidden="1">#REF!</definedName>
    <definedName name="POWER1" localSheetId="29">#REF!</definedName>
    <definedName name="POWER1">#REF!</definedName>
    <definedName name="POWER2" localSheetId="29">#REF!</definedName>
    <definedName name="POWER2">#REF!</definedName>
    <definedName name="POWER3" localSheetId="29">#REF!</definedName>
    <definedName name="POWER3">#REF!</definedName>
    <definedName name="POWER4" localSheetId="29">#REF!</definedName>
    <definedName name="POWER4">#REF!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hidden="1">{"'Sheet1'!$A$1:$O$40"}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6" hidden="1">#REF!</definedName>
    <definedName name="pppppppp" hidden="1">#REF!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4">'JRW 7.3'!$B$1:$H$84</definedName>
    <definedName name="_xlnm.Print_Area" localSheetId="0">'jrw-1.1'!$B$2:$E$15</definedName>
    <definedName name="_xlnm.Print_Area" localSheetId="28">'JRW-10.1'!$B$1:$G$73</definedName>
    <definedName name="_xlnm.Print_Area" localSheetId="29">'JRW-10.2 (2)'!$A$1:$H$33</definedName>
    <definedName name="_xlnm.Print_Area" localSheetId="30">'JRW-10.3'!$A$1:$H$33</definedName>
    <definedName name="_xlnm.Print_Area" localSheetId="31">'JRW-10.4'!$A$1:$H$38</definedName>
    <definedName name="_xlnm.Print_Area" localSheetId="32">'JRW-10.5'!$A$1:$G$32</definedName>
    <definedName name="_xlnm.Print_Area" localSheetId="33">'JRW-10.6'!$A$1:$H$33</definedName>
    <definedName name="_xlnm.Print_Area" localSheetId="1">'JRW-2.1 '!$A$1:$J$32</definedName>
    <definedName name="_xlnm.Print_Area" localSheetId="2">'JRW-2.2'!$A$1:$L$61</definedName>
    <definedName name="_xlnm.Print_Area" localSheetId="3">'JRW-2.3'!$A$1:$L$61</definedName>
    <definedName name="_xlnm.Print_Area" localSheetId="4">'JRW-3.1'!$B$1:$O$85</definedName>
    <definedName name="_xlnm.Print_Area" localSheetId="5">'JRW-3.2'!$B$1:$G$72</definedName>
    <definedName name="_xlnm.Print_Area" localSheetId="7">'JRW-4.1'!$A$2:$D$32</definedName>
    <definedName name="_xlnm.Print_Area" localSheetId="8">'JRW-4.2'!$A$11:$N$30</definedName>
    <definedName name="_xlnm.Print_Area" localSheetId="9">'JRW-5.1a'!$A$1:$F$30</definedName>
    <definedName name="_xlnm.Print_Area" localSheetId="10">'JRW-5.2a'!$B$1:$J$45</definedName>
    <definedName name="_xlnm.Print_Area" localSheetId="11">'JRW-6.1 (2)'!$A$1:$I$30</definedName>
    <definedName name="_xlnm.Print_Area" localSheetId="12">'JRW-7.1'!$D$1:$I$38</definedName>
    <definedName name="_xlnm.Print_Area" localSheetId="13">'JRW-7.2'!$B$1:$G$82</definedName>
    <definedName name="_xlnm.Print_Area" localSheetId="15">'JRW-7.4'!$B$1:$H$91</definedName>
    <definedName name="_xlnm.Print_Area" localSheetId="16">'JRW-7.5'!$B$1:$F$78</definedName>
    <definedName name="_xlnm.Print_Area" localSheetId="17">'JRW-7.6'!$D$1:$G$17</definedName>
    <definedName name="_xlnm.Print_Area" localSheetId="18">'JRW-8.1'!$C$1:$G$33</definedName>
    <definedName name="_xlnm.Print_Area" localSheetId="19">'JRW-8.2'!$A$1:$N$33</definedName>
    <definedName name="_xlnm.Print_Area" localSheetId="20">'JRW-8.3'!$C$1:$E$91</definedName>
    <definedName name="_xlnm.Print_Area" localSheetId="21">'JRW-8.4'!$A$1:$D$24</definedName>
    <definedName name="_xlnm.Print_Area" localSheetId="22">'JRW-8.5 '!$B$1:$L$78</definedName>
    <definedName name="_xlnm.Print_Area" localSheetId="23">'JRW-8.6'!$A$1:$K$43</definedName>
    <definedName name="_xlnm.Print_Area" localSheetId="24">'JRW-8.7'!$A$1:$M$56</definedName>
    <definedName name="_xlnm.Print_Area" localSheetId="25">'JRW-9.1'!$A$1:$E$15</definedName>
    <definedName name="_xlnm.Print_Area" localSheetId="26">'jrw-9.2A'!$A$1:$J$37</definedName>
    <definedName name="_xlnm.Print_Area" localSheetId="27">'JRW-9.3'!$B$2:$G$35</definedName>
    <definedName name="_xlnm.Print_Area">#REF!</definedName>
    <definedName name="Print_Area_MI" localSheetId="14">#REF!</definedName>
    <definedName name="Print_Area_MI" localSheetId="0">'jrw-1.1'!$D$6:$D$6</definedName>
    <definedName name="Print_Area_MI" localSheetId="29">#REF!</definedName>
    <definedName name="Print_Area_MI" localSheetId="4">#REF!</definedName>
    <definedName name="Print_Area_MI" localSheetId="5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 localSheetId="27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9">#REF!</definedName>
    <definedName name="PRINTALL" localSheetId="22">#REF!</definedName>
    <definedName name="PRINTALL" localSheetId="23">#REF!</definedName>
    <definedName name="PRINTALL">#REF!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hidden="1">{"UWMACISV",#N/A,FALSE,"Sheet1";"UWMACSAV",#N/A,FALSE,"Sheet1";"UWMACBSV",#N/A,FALSE,"Sheet1";"UWMACSFDV",#N/A,FALSE,"Sheet1"}</definedName>
    <definedName name="printingproblem7" hidden="1">{"UWNYISV",#N/A,FALSE,"Sheet1";"UWNYSAV",#N/A,FALSE,"Sheet1";"UWNYBSV",#N/A,FALSE,"Sheet1";"UWNYSFDV",#N/A,FALSE,"Sheet1"}</definedName>
    <definedName name="printingproblem8" hidden="1">{"UWWISV",#N/A,FALSE,"Sheet1";"UWWSAV",#N/A,FALSE,"Sheet1";"UWWBSV",#N/A,FALSE,"Sheet1";"UWWSFDV",#N/A,FALSE,"Sheet1"}</definedName>
    <definedName name="PriorYear">[55]Sheet1!$B$16</definedName>
    <definedName name="PRN" localSheetId="29">[32]A!$S$11</definedName>
    <definedName name="PRN">[32]A!$S$11</definedName>
    <definedName name="PRNGROWTH" localSheetId="29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9">#REF!</definedName>
    <definedName name="PRTALL" localSheetId="5">#REF!</definedName>
    <definedName name="PRTALL" localSheetId="9">#REF!</definedName>
    <definedName name="PRTALL">#REF!</definedName>
    <definedName name="PRTPG1" localSheetId="29">#REF!</definedName>
    <definedName name="PRTPG1" localSheetId="5">#REF!</definedName>
    <definedName name="PRTPG1" localSheetId="9">#REF!</definedName>
    <definedName name="PRTPG1">#REF!</definedName>
    <definedName name="PRTPG10" localSheetId="29">#REF!</definedName>
    <definedName name="PRTPG10" localSheetId="5">#REF!</definedName>
    <definedName name="PRTPG10" localSheetId="9">#REF!</definedName>
    <definedName name="PRTPG10">#REF!</definedName>
    <definedName name="PRTPG2" localSheetId="29">#REF!</definedName>
    <definedName name="PRTPG2" localSheetId="5">#REF!</definedName>
    <definedName name="PRTPG2" localSheetId="9">#REF!</definedName>
    <definedName name="PRTPG2">#REF!</definedName>
    <definedName name="PRTPG3" localSheetId="29">#REF!</definedName>
    <definedName name="PRTPG3" localSheetId="5">#REF!</definedName>
    <definedName name="PRTPG3" localSheetId="9">#REF!</definedName>
    <definedName name="PRTPG3">#REF!</definedName>
    <definedName name="PRTPG4" localSheetId="29">#REF!</definedName>
    <definedName name="PRTPG4" localSheetId="5">#REF!</definedName>
    <definedName name="PRTPG4" localSheetId="9">#REF!</definedName>
    <definedName name="PRTPG4">#REF!</definedName>
    <definedName name="PRTPG5" localSheetId="29">#REF!</definedName>
    <definedName name="PRTPG5" localSheetId="5">#REF!</definedName>
    <definedName name="PRTPG5" localSheetId="9">#REF!</definedName>
    <definedName name="PRTPG5">#REF!</definedName>
    <definedName name="PRTPG6" localSheetId="29">#REF!</definedName>
    <definedName name="PRTPG6" localSheetId="5">#REF!</definedName>
    <definedName name="PRTPG6" localSheetId="9">#REF!</definedName>
    <definedName name="PRTPG6">#REF!</definedName>
    <definedName name="PRTPG7" localSheetId="29">#REF!</definedName>
    <definedName name="PRTPG7" localSheetId="5">#REF!</definedName>
    <definedName name="PRTPG7" localSheetId="9">#REF!</definedName>
    <definedName name="PRTPG7">#REF!</definedName>
    <definedName name="PRTPG8" localSheetId="29">#REF!</definedName>
    <definedName name="PRTPG8" localSheetId="5">#REF!</definedName>
    <definedName name="PRTPG8" localSheetId="9">#REF!</definedName>
    <definedName name="PRTPG8">#REF!</definedName>
    <definedName name="PRTPG9" localSheetId="29">#REF!</definedName>
    <definedName name="PRTPG9" localSheetId="5">#REF!</definedName>
    <definedName name="PRTPG9" localSheetId="9">#REF!</definedName>
    <definedName name="PRTPG9">#REF!</definedName>
    <definedName name="pslf" localSheetId="26" hidden="1">#REF!</definedName>
    <definedName name="pslf" hidden="1">#REF!</definedName>
    <definedName name="psrfdgl" localSheetId="26" hidden="1">#REF!</definedName>
    <definedName name="psrfdgl" hidden="1">#REF!</definedName>
    <definedName name="pwe" localSheetId="26" hidden="1">#REF!</definedName>
    <definedName name="pwe" hidden="1">#REF!</definedName>
    <definedName name="PYEGYASSTS" localSheetId="29">#REF!</definedName>
    <definedName name="PYEGYASSTS">#REF!</definedName>
    <definedName name="PYEGYLIABS" localSheetId="29">#REF!</definedName>
    <definedName name="PYEGYLIABS">#REF!</definedName>
    <definedName name="PYISWP" localSheetId="29">#REF!</definedName>
    <definedName name="PYISWP">#REF!</definedName>
    <definedName name="qaw" localSheetId="26" hidden="1">#REF!</definedName>
    <definedName name="qaw" hidden="1">#REF!</definedName>
    <definedName name="qqa" localSheetId="27" hidden="1">{"ARK_JURIS_FUEL",#N/A,FALSE,"Ark_Fuel&amp;Rev"}</definedName>
    <definedName name="qqa" hidden="1">{"ARK_JURIS_FUEL",#N/A,FALSE,"Ark_Fuel&amp;Rev"}</definedName>
    <definedName name="qtr.a1">[53]Calculate!$A$15:$G$15</definedName>
    <definedName name="qtr.a2">[53]Calculate!$A$16:$G$16</definedName>
    <definedName name="qtr.a3">[53]Calculate!$A$17:$G$17</definedName>
    <definedName name="qtr.a4">[53]Calculate!$A$18:$G$18</definedName>
    <definedName name="qtr.b1">[53]Calculate!$A$33:$G$33</definedName>
    <definedName name="qtr.b2">[53]Calculate!$A$34:$G$34</definedName>
    <definedName name="qtr.b3">[53]Calculate!$A$35:$G$35</definedName>
    <definedName name="qtr.b4">[53]Calculate!$A$36:$G$36</definedName>
    <definedName name="qtr.c1">[53]Calculate!$A$51:$G$51</definedName>
    <definedName name="qtr.c2">[53]Calculate!$A$52:$G$52</definedName>
    <definedName name="qtr.c3">[53]Calculate!$A$53:$G$53</definedName>
    <definedName name="qtr.c4">[53]Calculate!$A$54:$G$54</definedName>
    <definedName name="qtr.d1">[53]Calculate!$A$69:$G$69</definedName>
    <definedName name="qtr.d2">[53]Calculate!$A$70:$G$70</definedName>
    <definedName name="qtr.d3">[53]Calculate!$A$71:$G$71</definedName>
    <definedName name="qtr.d4">[53]Calculate!$A$72:$G$72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6" hidden="1">#REF!</definedName>
    <definedName name="qwr" hidden="1">#REF!</definedName>
    <definedName name="Rankings" localSheetId="29">#REF!</definedName>
    <definedName name="Rankings">#REF!</definedName>
    <definedName name="RATE1" localSheetId="14">#REF!</definedName>
    <definedName name="RATE1" localSheetId="0">#REF!</definedName>
    <definedName name="RATE1" localSheetId="29">#REF!</definedName>
    <definedName name="RATE1" localSheetId="4">#REF!</definedName>
    <definedName name="RATE1" localSheetId="5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ATINGS">[54]Other!$B$7:$B$32</definedName>
    <definedName name="RECON_ASSETS" localSheetId="29">#REF!</definedName>
    <definedName name="RECON_ASSETS">#REF!</definedName>
    <definedName name="RECON_LIABILITIES" localSheetId="29">#REF!</definedName>
    <definedName name="RECON_LIABILITIES">#REF!</definedName>
    <definedName name="RECON_SUMMARY" localSheetId="29">#REF!</definedName>
    <definedName name="RECON_SUMMARY">#REF!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6" hidden="1">#REF!</definedName>
    <definedName name="repeat" hidden="1">#REF!</definedName>
    <definedName name="REPORT">#REF!</definedName>
    <definedName name="Report_Pages">#REF!</definedName>
    <definedName name="reterger" hidden="1">{"print4",#N/A,FALSE,"D21CUSTS"}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9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9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hidden="1">_xll.RiskCellHasTokens(262144+512+524288)</definedName>
    <definedName name="RiskIsOptimization" hidden="1">FALSE</definedName>
    <definedName name="RiskIsOutput" hidden="1">_xll.RiskCellHasTokens(1024)</definedName>
    <definedName name="RiskIsStatistics" hidden="1">_xll.RiskCellHasTokens(4096+32768+65536)</definedName>
    <definedName name="riskmeasures">'[42]Combination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0">#REF!</definedName>
    <definedName name="riskprem" localSheetId="29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6" hidden="1">{#N/A,#N/A,FALSE,"SCA";#N/A,#N/A,FALSE,"NCA";#N/A,#N/A,FALSE,"SAZ";#N/A,#N/A,FALSE,"CAZ";#N/A,#N/A,FALSE,"SNV";#N/A,#N/A,FALSE,"NNV";#N/A,#N/A,FALSE,"PP";#N/A,#N/A,FALSE,"SA"}</definedName>
    <definedName name="rk" localSheetId="27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9">#REF!</definedName>
    <definedName name="ROE_COMPARISON">#REF!</definedName>
    <definedName name="ROEXP">'[39]Input '!#REF!</definedName>
    <definedName name="ROPLANT">'[39]Input '!#REF!</definedName>
    <definedName name="ROR_Rate" localSheetId="14">'[70]Input '!$C$25</definedName>
    <definedName name="ROR_Rate" localSheetId="29">'[71]Input '!$C$25</definedName>
    <definedName name="ROR_Rate" localSheetId="4">'[70]Input '!$C$25</definedName>
    <definedName name="ROR_Rate" localSheetId="5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5">'[70]Input '!$C$25</definedName>
    <definedName name="ROR_Rate" localSheetId="16">'[70]Input '!$C$25</definedName>
    <definedName name="ROR_Rate" localSheetId="17">'[70]Input '!$C$25</definedName>
    <definedName name="ROR_Rate" localSheetId="18">'[70]Input '!$C$25</definedName>
    <definedName name="ROR_Rate" localSheetId="22">'[70]Input '!$C$25</definedName>
    <definedName name="ROR_Rate" localSheetId="23">'[70]Input '!$C$25</definedName>
    <definedName name="ROR_Rate">'[72]Input '!$C$25</definedName>
    <definedName name="RORD" localSheetId="14">[73]ROR!$A$2:$O$201</definedName>
    <definedName name="RORD" localSheetId="0">[73]ROR!$A$2:$O$201</definedName>
    <definedName name="RORD" localSheetId="29">[74]ROR!$A$2:$O$201</definedName>
    <definedName name="RORD" localSheetId="4">[73]ROR!$A$2:$O$201</definedName>
    <definedName name="RORD" localSheetId="5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5">[73]ROR!$A$2:$O$201</definedName>
    <definedName name="RORD" localSheetId="16">[73]ROR!$A$2:$O$201</definedName>
    <definedName name="RORD" localSheetId="17">[73]ROR!$A$2:$O$201</definedName>
    <definedName name="RORD" localSheetId="18">[73]ROR!$A$2:$O$201</definedName>
    <definedName name="RORD" localSheetId="22">[73]ROR!$A$2:$O$201</definedName>
    <definedName name="RORD" localSheetId="23">[73]ROR!$A$2:$O$201</definedName>
    <definedName name="RORD">[75]ROR!$A$2:$O$201</definedName>
    <definedName name="RRR">#REF!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hidden="1">{#N/A,#N/A,FALSE,"Rev Seg Taxes";#N/A,#N/A,FALSE,"BookRev Seg";#N/A,#N/A,FALSE,"Supp Adj Seg";#N/A,#N/A,FALSE,"outside prov seg taxes"}</definedName>
    <definedName name="rtyui" localSheetId="26" hidden="1">#REF!</definedName>
    <definedName name="rtyui" localSheetId="27" hidden="1">#REF!</definedName>
    <definedName name="rtyui" hidden="1">#REF!</definedName>
    <definedName name="rtyuiop" localSheetId="26" hidden="1">#REF!</definedName>
    <definedName name="rtyuiop" hidden="1">#REF!</definedName>
    <definedName name="S" localSheetId="26" hidden="1">#REF!</definedName>
    <definedName name="S" localSheetId="27" hidden="1">#REF!</definedName>
    <definedName name="s">[76]Sheet1!$B$10</definedName>
    <definedName name="s_r">#REF!</definedName>
    <definedName name="sac" localSheetId="26" hidden="1">#REF!</definedName>
    <definedName name="sac" localSheetId="27" hidden="1">#REF!</definedName>
    <definedName name="sac" hidden="1">#REF!</definedName>
    <definedName name="sadf" localSheetId="26" hidden="1">#REF!</definedName>
    <definedName name="sadf" hidden="1">#REF!</definedName>
    <definedName name="sadfdfafdsfasf" hidden="1">'[5]Chart Data'!$P$30:$P$229</definedName>
    <definedName name="sadfkj" localSheetId="26" hidden="1">#REF!</definedName>
    <definedName name="sadfkj" hidden="1">#REF!</definedName>
    <definedName name="sample_coe_st">#REF!</definedName>
    <definedName name="sample_name">'[52]Sample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9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9">#REF!</definedName>
    <definedName name="Schedule_3">#REF!</definedName>
    <definedName name="Schedule_4" localSheetId="0">'[79]JRW-2.4'!#REF!</definedName>
    <definedName name="Schedule_4" localSheetId="29">'[79]JRW-2.4'!#REF!</definedName>
    <definedName name="Schedule_4">'[79]JRW-2.4'!#REF!</definedName>
    <definedName name="Schedule_5" localSheetId="0">'[79]JRW-2.4'!#REF!</definedName>
    <definedName name="Schedule_5" localSheetId="29">'[79]JRW-2.4'!#REF!</definedName>
    <definedName name="Schedule_5">'[79]JRW-2.4'!#REF!</definedName>
    <definedName name="Schedule_5_1" localSheetId="29">#REF!</definedName>
    <definedName name="Schedule_5_1">#REF!</definedName>
    <definedName name="Schedule_6" localSheetId="29">#REF!</definedName>
    <definedName name="Schedule_6">#REF!</definedName>
    <definedName name="Schedule_7" localSheetId="29">#REF!</definedName>
    <definedName name="Schedule_7">#REF!</definedName>
    <definedName name="Schedule_8" localSheetId="29">#REF!</definedName>
    <definedName name="Schedule_8">#REF!</definedName>
    <definedName name="sd" localSheetId="26" hidden="1">#REF!</definedName>
    <definedName name="sd" hidden="1">#REF!</definedName>
    <definedName name="sdf" localSheetId="26" hidden="1">#REF!</definedName>
    <definedName name="sdf" hidden="1">#REF!</definedName>
    <definedName name="sdfgfdgdger" hidden="1">{#N/A,#N/A,FALSE,"GLDwnLoad"}</definedName>
    <definedName name="sdfp" localSheetId="26" hidden="1">#REF!</definedName>
    <definedName name="sdfp" hidden="1">#REF!</definedName>
    <definedName name="sdklofj" localSheetId="26" hidden="1">#REF!</definedName>
    <definedName name="sdklofj" hidden="1">#REF!</definedName>
    <definedName name="sdld" localSheetId="26" hidden="1">#REF!</definedName>
    <definedName name="sdld" hidden="1">#REF!</definedName>
    <definedName name="sdljgfj" localSheetId="26" hidden="1">#REF!</definedName>
    <definedName name="sdljgfj" hidden="1">#REF!</definedName>
    <definedName name="sdop" localSheetId="26" hidden="1">#REF!</definedName>
    <definedName name="sdop" hidden="1">#REF!</definedName>
    <definedName name="sdsdl" localSheetId="26" hidden="1">#REF!</definedName>
    <definedName name="sdsdl" hidden="1">#REF!</definedName>
    <definedName name="sdv" localSheetId="26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6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9">#REF!</definedName>
    <definedName name="SERIES1">#REF!</definedName>
    <definedName name="SERIES2" localSheetId="29">#REF!</definedName>
    <definedName name="SERIES2">#REF!</definedName>
    <definedName name="SERIES3" localSheetId="29">#REF!</definedName>
    <definedName name="SERIES3">#REF!</definedName>
    <definedName name="SERIES4" localSheetId="29">#REF!</definedName>
    <definedName name="SERIES4">#REF!</definedName>
    <definedName name="SERIES5" localSheetId="29">#REF!</definedName>
    <definedName name="SERIES5">#REF!</definedName>
    <definedName name="SERIES6" localSheetId="29">#REF!</definedName>
    <definedName name="SERIES6">#REF!</definedName>
    <definedName name="SEstorg">#REF!</definedName>
    <definedName name="Set">" "</definedName>
    <definedName name="sevw" localSheetId="26" hidden="1">#REF!</definedName>
    <definedName name="sevw" hidden="1">#REF!</definedName>
    <definedName name="sfdv" localSheetId="26" hidden="1">#REF!</definedName>
    <definedName name="sfdv" hidden="1">#REF!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hidden="1">{#N/A,#N/A,TRUE,"1990";#N/A,#N/A,TRUE,"1991";#N/A,#N/A,TRUE,"1992";#N/A,#N/A,TRUE,"1993"}</definedName>
    <definedName name="shit2" hidden="1">{"summary",#N/A,TRUE,"E93ADJ";"detail",#N/A,TRUE,"E93ADJ"}</definedName>
    <definedName name="SI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6" hidden="1">#REF!</definedName>
    <definedName name="slkd" localSheetId="27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6" hidden="1">#REF!</definedName>
    <definedName name="ssdo" localSheetId="27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6" hidden="1">#REF!</definedName>
    <definedName name="sssset" hidden="1">#REF!</definedName>
    <definedName name="START" localSheetId="14">#REF!</definedName>
    <definedName name="START" localSheetId="0">#REF!</definedName>
    <definedName name="START" localSheetId="29">#REF!</definedName>
    <definedName name="START" localSheetId="4">#REF!</definedName>
    <definedName name="START" localSheetId="5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D_Rate">'[39]Input '!$C$24</definedName>
    <definedName name="Stockprice" localSheetId="29">'[80]Stock Price (Electric)'!$C$1:$AY$33</definedName>
    <definedName name="Stockprice" localSheetId="5">'[80]Stock Price (Electric)'!$C$1:$AY$33</definedName>
    <definedName name="Stockprice" localSheetId="9">'[80]Stock Price (Electric)'!$C$1:$AY$33</definedName>
    <definedName name="stockprice" localSheetId="26">'[81]Stock Price (Utility)'!$C$2:$W$34</definedName>
    <definedName name="StockPrice" localSheetId="27">'[82]Stock Price (Electric)'!$C$2:$AO$34</definedName>
    <definedName name="Stockprice">'[83]Stock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9">#REF!</definedName>
    <definedName name="SUMMARY">#REF!</definedName>
    <definedName name="support">#REF!</definedName>
    <definedName name="SURV">'[84]SURV ACCOUNTS'!$A$1:$C$453</definedName>
    <definedName name="sv" localSheetId="26" hidden="1">#REF!</definedName>
    <definedName name="sv" localSheetId="27" hidden="1">#REF!</definedName>
    <definedName name="sv" hidden="1">#REF!</definedName>
    <definedName name="svfdv" localSheetId="26" hidden="1">#REF!</definedName>
    <definedName name="svfdv" hidden="1">#REF!</definedName>
    <definedName name="SWadit">#REF!</definedName>
    <definedName name="SWadv">#REF!</definedName>
    <definedName name="swae" localSheetId="26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9">#REF!</definedName>
    <definedName name="TEAB">#REF!</definedName>
    <definedName name="TEFIS99" localSheetId="29">#REF!</definedName>
    <definedName name="TEFIS99">#REF!</definedName>
    <definedName name="TEFRA" hidden="1">{"summary",#N/A,TRUE,"E93ADJ";"detail",#N/A,TRUE,"E93ADJ"}</definedName>
    <definedName name="TEMP" localSheetId="14">'[25]Bond Returns'!$O$8</definedName>
    <definedName name="TEMP" localSheetId="0">'[26]Bond Returns'!$O$8</definedName>
    <definedName name="TEMP" localSheetId="29">'[25]Bond Returns'!$O$8</definedName>
    <definedName name="TEMP" localSheetId="4">'[26]Bond Returns'!$O$8</definedName>
    <definedName name="TEMP" localSheetId="5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'[26]Bond Returns'!$O$8</definedName>
    <definedName name="TEMP" localSheetId="15">'[27]Bond Returns'!$O$8</definedName>
    <definedName name="TEMP" localSheetId="16">'[27]Bond Returns'!$O$8</definedName>
    <definedName name="TEMP" localSheetId="17">'[26]Bond Returns'!$O$8</definedName>
    <definedName name="TEMP" localSheetId="18">'[26]Bond Returns'!$O$8</definedName>
    <definedName name="TEMP" localSheetId="22">'[25]Bond Returns'!$O$8</definedName>
    <definedName name="TEMP" localSheetId="23">'[25]Bond Returns'!$O$8</definedName>
    <definedName name="Temp" localSheetId="27" hidden="1">{"ARK_JURIS_FUEL",#N/A,FALSE,"Ark_Fuel&amp;Rev"}</definedName>
    <definedName name="TEMP">'[28]Bond Returns'!$O$8</definedName>
    <definedName name="test" localSheetId="27" hidden="1">{"ARK_JURIS_FUEL",#N/A,FALSE,"Ark_Fuel&amp;Rev"}</definedName>
    <definedName name="test" hidden="1">{"ARK_JURIS_FUEL",#N/A,FALSE,"Ark_Fuel&amp;Rev"}</definedName>
    <definedName name="TEST0" localSheetId="29">#REF!</definedName>
    <definedName name="TEST0" localSheetId="22">#REF!</definedName>
    <definedName name="TEST0" localSheetId="23">#REF!</definedName>
    <definedName name="TEST0">#REF!</definedName>
    <definedName name="test1" hidden="1">{#N/A,#N/A,TRUE,"Bill Comp - 60";#N/A,#N/A,TRUE,"Bill Comp - 70";#N/A,#N/A,TRUE,"Bill Comp - 71";#N/A,#N/A,TRUE,"Bill Comp- 85"}</definedName>
    <definedName name="test11" hidden="1">{#N/A,"Anonymous",FALSE,"30 30k Table";#N/A,#N/A,FALSE,"30 50k Table";#N/A,#N/A,FALSE,"40 100k Table"}</definedName>
    <definedName name="TESTHKEY" localSheetId="29">#REF!</definedName>
    <definedName name="TESTHKEY" localSheetId="22">#REF!</definedName>
    <definedName name="TESTHKEY" localSheetId="23">#REF!</definedName>
    <definedName name="TESTHKEY">#REF!</definedName>
    <definedName name="testing" hidden="1">{#N/A,"Anonymous",FALSE,"30 30k Table";#N/A,#N/A,FALSE,"30 50k Table";#N/A,#N/A,FALSE,"40 100k Table"}</definedName>
    <definedName name="TESTKEYS" localSheetId="29">#REF!</definedName>
    <definedName name="TESTKEYS" localSheetId="22">#REF!</definedName>
    <definedName name="TESTKEYS" localSheetId="23">#REF!</definedName>
    <definedName name="TESTKEYS">#REF!</definedName>
    <definedName name="TESTPERIOD">'[39]Input '!$C$10</definedName>
    <definedName name="TestPeriodDate">[85]Inputs!$D$20</definedName>
    <definedName name="TESTVKEY" localSheetId="29">#REF!</definedName>
    <definedName name="TESTVKEY" localSheetId="22">#REF!</definedName>
    <definedName name="TESTVKEY" localSheetId="23">#REF!</definedName>
    <definedName name="TESTVKEY">#REF!</definedName>
    <definedName name="TestYear">[55]Sheet1!$B$15</definedName>
    <definedName name="three" localSheetId="14">#REF!</definedName>
    <definedName name="three" localSheetId="0">#REF!</definedName>
    <definedName name="three" localSheetId="29">#REF!</definedName>
    <definedName name="three" localSheetId="4">#REF!</definedName>
    <definedName name="three" localSheetId="5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hidden="1">{"PF",#N/A,FALSE,"Sheet4";"PG",#N/A,FALSE,"Sheet4";"PH",#N/A,FALSE,"Sheet4";"PI",#N/A,FALSE,"Sheet4";"PJ",#N/A,FALSE,"Sheet4"}</definedName>
    <definedName name="trtrtrtrtrtrt" hidden="1">{#N/A,#N/A,FALSE,"OTHERINPUTS";#N/A,#N/A,FALSE,"DITRATEINPUTS";#N/A,#N/A,FALSE,"SUPPLIEDADJINPUT";#N/A,#N/A,FALSE,"BR&amp;SUPADJ."}</definedName>
    <definedName name="ttrtrfgf" hidden="1">{#N/A,#N/A,FALSE,"GLDwnLoad"}</definedName>
    <definedName name="tttt" localSheetId="26" hidden="1">#REF!</definedName>
    <definedName name="tttt" hidden="1">#REF!</definedName>
    <definedName name="Turnerabc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hidden="1">{"summary",#N/A,TRUE,"E93ADJ";"detail",#N/A,TRUE,"E93ADJ"}</definedName>
    <definedName name="Turnerabcdef" hidden="1">{"summary",#N/A,TRUE,"E93ADJ";"detail",#N/A,TRUE,"E93ADJ"}</definedName>
    <definedName name="Turnerbcd" hidden="1">{#N/A,#N/A,TRUE,"1990";#N/A,#N/A,TRUE,"1991";#N/A,#N/A,TRUE,"1992";#N/A,#N/A,TRUE,"1993"}</definedName>
    <definedName name="Turnerbcde" hidden="1">{"summary",#N/A,TRUE,"E93ADJ";"detail",#N/A,TRUE,"E93ADJ"}</definedName>
    <definedName name="Turnerdud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hidden="1">{"summary",#N/A,TRUE,"E93ADJ";"detail",#N/A,TRUE,"E93ADJ"}</definedName>
    <definedName name="TurnerTEFRA" hidden="1">{"summary",#N/A,TRUE,"E93ADJ";"detail",#N/A,TRUE,"E93ADJ"}</definedName>
    <definedName name="Turnerwrn.ALL" hidden="1">{#N/A,#N/A,TRUE,"1990";#N/A,#N/A,TRUE,"1991";#N/A,#N/A,TRUE,"1992";#N/A,#N/A,TRUE,"1993"}</definedName>
    <definedName name="Turnerwrn.PRINT_ALL" hidden="1">{"summary",#N/A,TRUE,"E93ADJ";"detail",#N/A,TRUE,"E93ADJ"}</definedName>
    <definedName name="tw" localSheetId="26" hidden="1">#REF!</definedName>
    <definedName name="tw" hidden="1">#REF!</definedName>
    <definedName name="two" localSheetId="14">#REF!</definedName>
    <definedName name="two" localSheetId="0">#REF!</definedName>
    <definedName name="two" localSheetId="29">#REF!</definedName>
    <definedName name="two" localSheetId="4">#REF!</definedName>
    <definedName name="two" localSheetId="5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typbills01">#REF!</definedName>
    <definedName name="U" hidden="1">[16]Data!#REF!</definedName>
    <definedName name="Uncoll">#REF!</definedName>
    <definedName name="uu" hidden="1">{#N/A,#N/A,FALSE,"SCA";#N/A,#N/A,FALSE,"NCA";#N/A,#N/A,FALSE,"SAZ";#N/A,#N/A,FALSE,"CAZ";#N/A,#N/A,FALSE,"SNV";#N/A,#N/A,FALSE,"NNV";#N/A,#N/A,FALSE,"PP";#N/A,#N/A,FALSE,"SA"}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hidden="1">{#N/A,#N/A,FALSE,"SCA";#N/A,#N/A,FALSE,"NCA";#N/A,#N/A,FALSE,"SAZ";#N/A,#N/A,FALSE,"CAZ";#N/A,#N/A,FALSE,"SNV";#N/A,#N/A,FALSE,"NNV";#N/A,#N/A,FALSE,"PP";#N/A,#N/A,FALSE,"SA"}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 localSheetId="26">'[81]Electric Utility Data'!$B$8:$AI$45</definedName>
    <definedName name="vldatabase" localSheetId="27">'[82]Electric Utility Data'!$B$8:$AI$46</definedName>
    <definedName name="vldatabase">'[42]Value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9">#REF!</definedName>
    <definedName name="WATER1">#REF!</definedName>
    <definedName name="WATER2" localSheetId="29">#REF!</definedName>
    <definedName name="WATER2">#REF!</definedName>
    <definedName name="WATER3" localSheetId="29">#REF!</definedName>
    <definedName name="WATER3">#REF!</definedName>
    <definedName name="WATER4" localSheetId="29">#REF!</definedName>
    <definedName name="WATER4">#REF!</definedName>
    <definedName name="WATER5" localSheetId="29">#REF!</definedName>
    <definedName name="WATER5">#REF!</definedName>
    <definedName name="WATER6" localSheetId="29">#REF!</definedName>
    <definedName name="WATER6">#REF!</definedName>
    <definedName name="WC_AVG" localSheetId="29">#REF!</definedName>
    <definedName name="WC_AVG">#REF!</definedName>
    <definedName name="WC_CHECK" localSheetId="29">#REF!</definedName>
    <definedName name="WC_CHECK">#REF!</definedName>
    <definedName name="WC_FUEL_CONSRV_ECRC" localSheetId="29">#REF!</definedName>
    <definedName name="WC_FUEL_CONSRV_ECRC">#REF!</definedName>
    <definedName name="WC_INVESTOR_Funds" localSheetId="29">#REF!</definedName>
    <definedName name="WC_INVESTOR_Funds">#REF!</definedName>
    <definedName name="WC_NONUTILITY_Assets" localSheetId="29">#REF!</definedName>
    <definedName name="WC_NONUTILITY_Assets">#REF!</definedName>
    <definedName name="WC_NONUTILITY_Liabilities" localSheetId="29">#REF!</definedName>
    <definedName name="WC_NONUTILITY_Liabilities">#REF!</definedName>
    <definedName name="WC_OTHER_Adjustments" localSheetId="29">#REF!</definedName>
    <definedName name="WC_OTHER_Adjustments">#REF!</definedName>
    <definedName name="WC_OTHERRETURN_Assets" localSheetId="29">#REF!</definedName>
    <definedName name="WC_OTHERRETURN_Assets">#REF!</definedName>
    <definedName name="WC_OTHERRETURN_Liabilities" localSheetId="29">#REF!</definedName>
    <definedName name="WC_OTHERRETURN_Liabilities">#REF!</definedName>
    <definedName name="WC_SCH_Assets" localSheetId="29">#REF!</definedName>
    <definedName name="WC_SCH_Assets">#REF!</definedName>
    <definedName name="WC_SCH_Liabilities" localSheetId="29">#REF!</definedName>
    <definedName name="WC_SCH_Liabilities">#REF!</definedName>
    <definedName name="WC_SUMMARY" localSheetId="29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6" hidden="1">#REF!</definedName>
    <definedName name="wepfo" hidden="1">#REF!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hidden="1">{"TOT_QTR_TO_PREV",#N/A,FALSE,"Site Sum"}</definedName>
    <definedName name="what2" hidden="1">{"TOT_QTR_TO_PREV",#N/A,FALSE,"Site Sum"}</definedName>
    <definedName name="willdo" localSheetId="26" hidden="1">#REF!</definedName>
    <definedName name="willdo" hidden="1">#REF!</definedName>
    <definedName name="work">'[86]CAPM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[87]WP_B9!$A$30:$U$49</definedName>
    <definedName name="WP_B9b">[87]WP_B9!#REF!</definedName>
    <definedName name="WP_G6">[87]WP_B5!$A$13:$J$349</definedName>
    <definedName name="wrn.ACC._.PROV." hidden="1">{"JURIS_ACC_PROV",#N/A,FALSE,"COSTSTUDY";"OKCLS_ACC_PROV",#N/A,FALSE,"COSTSTUDY"}</definedName>
    <definedName name="wrn.AFUDC." hidden="1">{#N/A,#N/A,FALSE,"COMPAPER";#N/A,#N/A,FALSE,"AFUDC";#N/A,#N/A,FALSE,"JE"}</definedName>
    <definedName name="wrn.agexpense." localSheetId="26" hidden="1">{"pb",#N/A,FALSE,"Sheet3";"pd",#N/A,FALSE,"Sheet3";"pe",#N/A,FALSE,"Sheet3"}</definedName>
    <definedName name="wrn.agexpense." localSheetId="27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{#N/A,#N/A,TRUE,"1990";#N/A,#N/A,TRUE,"1991";#N/A,#N/A,TRUE,"1992";#N/A,#N/A,TRUE,"1993"}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hidden="1">{"IncSt",#N/A,FALSE,"IS";"BalSht",#N/A,FALSE,"BS";"IntCash",#N/A,FALSE,"Int. Cash";"Stats",#N/A,FALSE,"Stats"}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6" hidden="1">{#N/A,#N/A,FALSE,"SCA";#N/A,#N/A,FALSE,"NCA";#N/A,#N/A,FALSE,"SAZ";#N/A,#N/A,FALSE,"CAZ";#N/A,#N/A,FALSE,"SNV";#N/A,#N/A,FALSE,"NNV";#N/A,#N/A,FALSE,"PP";#N/A,#N/A,FALSE,"SA"}</definedName>
    <definedName name="wrn.AllRjs." localSheetId="27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6" hidden="1">{#N/A,#N/A,FALSE,"SCA";#N/A,#N/A,FALSE,"NCA";#N/A,#N/A,FALSE,"SAZ";#N/A,#N/A,FALSE,"CAZ";#N/A,#N/A,FALSE,"SNV";#N/A,#N/A,FALSE,"NNV";#N/A,#N/A,FALSE,"PP";#N/A,#N/A,FALSE,"SA"}</definedName>
    <definedName name="wrn.alrjs." localSheetId="27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7" hidden="1">{"ARK_JURIS_FAC",#N/A,FALSE,"Ark_Fuel&amp;Rev"}</definedName>
    <definedName name="wrn.ARK._.JURIS._.FAC._.CALC." hidden="1">{"ARK_JURIS_FAC",#N/A,FALSE,"Ark_Fuel&amp;Rev"}</definedName>
    <definedName name="wrn.ARK._.JURIS._.FUEL._.COST." localSheetId="27" hidden="1">{"ARK_JURIS_FUEL",#N/A,FALSE,"Ark_Fuel&amp;Rev"}</definedName>
    <definedName name="wrn.ARK._.JURIS._.FUEL._.COST." hidden="1">{"ARK_JURIS_FUEL",#N/A,FALSE,"Ark_Fuel&amp;Rev"}</definedName>
    <definedName name="wrn.ATOKA._.FAC._.CALC." localSheetId="27" hidden="1">{"ATOKA_FAC",#N/A,FALSE,"Atoka"}</definedName>
    <definedName name="wrn.ATOKA._.FAC._.CALC." hidden="1">{"ATOKA_FAC",#N/A,FALSE,"Atoka"}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hidden="1">{"CAP_ALLOC_SUMMARY",#N/A,FALSE,"Alloc Summary"}</definedName>
    <definedName name="wrn.CLP._.SEG._.INPUTS." hidden="1">{#N/A,#N/A,FALSE,"Rev Seg Taxes";#N/A,#N/A,FALSE,"BookRev Seg";#N/A,#N/A,FALSE,"Supp Adj Seg";#N/A,#N/A,FALSE,"outside prov seg taxes"}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hidden="1">{#N/A,#N/A,FALSE,"GLDwnLoad"}</definedName>
    <definedName name="wrn.CLP_INPUTS." hidden="1">{#N/A,#N/A,FALSE,"OTHERINPUTS";#N/A,#N/A,FALSE,"DITRATEINPUTS";#N/A,#N/A,FALSE,"SUPPLIEDADJINPUT";#N/A,#N/A,FALSE,"BR&amp;SUPADJ."}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hidden="1">{#N/A,#N/A,FALSE,"Configuration";#N/A,#N/A,FALSE,"Summary of Transaction";#N/A,#N/A,FALSE,"Calculations"}</definedName>
    <definedName name="wrn.CONOCO._.FAC." localSheetId="27" hidden="1">{"CONOCO_FAC",#N/A,FALSE,"Conoco FAC"}</definedName>
    <definedName name="wrn.CONOCO._.FAC." hidden="1">{"CONOCO_FAC",#N/A,FALSE,"Conoco FAC"}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hidden="1">{"SECTK_JURIS_CUSTREV",#N/A,FALSE,"COSTSTUDY";"SECTK_OKCLS_CUSTREV",#N/A,FALSE,"COSTSTUDY"}</definedName>
    <definedName name="wrn.CUSTOMER._.ALLOC._.RATIOS." hidden="1">{"JURIS_CUST_ALLOC_RATIOS",#N/A,FALSE,"COSTSTUDY";"OKCLS_CUST_ALLOC_RATIOS",#N/A,FALSE,"COSTSTUDY"}</definedName>
    <definedName name="wrn.CY_GL." hidden="1">{#N/A,#N/A,FALSE,"GLDwnLoad"}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hidden="1">{"JURIS_DMDENRGY_RATIOS",#N/A,FALSE,"COSTSTUDY";"OKCLS_DMDENRGY_RATIOS",#N/A,FALSE,"COSTSTUDY"}</definedName>
    <definedName name="wrn.DEPRECIATION._.EXPENSE." hidden="1">{"JURIS_DEPR_EXP",#N/A,FALSE,"COSTSTUDY";"OKCLS_DEPR_EXP",#N/A,FALSE,"COSTSTUDY"}</definedName>
    <definedName name="wrn.Description_._.Assumption." hidden="1">{"Assumption-Description",#N/A,FALSE,"Assumptions"}</definedName>
    <definedName name="wrn.Detail." hidden="1">{"Print_Detail",#N/A,FALSE,"Redemption_Maturity Extract"}</definedName>
    <definedName name="wrn.DEVLP._.LABOR._.ALLOC." hidden="1">{"JURIS_LAB_ALOC_DEVLP",#N/A,FALSE,"COSTSTUDY";"OKCLS_LAB_ALOC_DEVLP",#N/A,FALSE,"COSTSTUDY"}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DMD._.ENERGY._.ALLOC._.INPUT." hidden="1">{"JURIS_DMDENRGY_AL_INPUT",#N/A,FALSE,"COSTSTUDY";"OKCLS_DMDENRGY_AL_INPUT",#N/A,FALSE,"COSTSTUDY"}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hidden="1">{"ELIM_CWO_ISV",#N/A,FALSE,"Sheet1";"ELIM_CWO_SAV",#N/A,FALSE,"Sheet1";"ELIM_CWO_BSV",#N/A,FALSE,"Sheet1";"ELIM_CWO_SFDV",#N/A,FALSE,"Sheet1"}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7" hidden="1">{"FAC_SUMMARY",#N/A,FALSE,"Summaries"}</definedName>
    <definedName name="wrn.FAC._.SUMMARY." hidden="1">{"FAC_SUMMARY",#N/A,FALSE,"Summaries"}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7" hidden="1">{"FERC_FAC",#N/A,FALSE,"FERC_Fuel&amp;Rev"}</definedName>
    <definedName name="wrn.FERC._.FAC._.CALC." hidden="1">{"FERC_FAC",#N/A,FALSE,"FERC_Fuel&amp;Rev"}</definedName>
    <definedName name="wrn.FERC._.WEATHER._.and._.JURIS._.FUEL." localSheetId="27" hidden="1">{"FERC_WEATHER_AND_FUEL",#N/A,FALSE,"FERC_Fuel&amp;Rev"}</definedName>
    <definedName name="wrn.FERC._.WEATHER._.and._.JURIS._.FUEL." hidden="1">{"FERC_WEATHER_AND_FUEL",#N/A,FALSE,"FERC_Fuel&amp;Rev"}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hidden="1">{#N/A,#N/A,FALSE,"AltFuel"}</definedName>
    <definedName name="wrn.go." localSheetId="27" hidden="1">{"wp_h4.2",#N/A,FALSE,"WP_H4.2";"wp_h4.3",#N/A,FALSE,"WP_H4.3"}</definedName>
    <definedName name="wrn.go." hidden="1">{"wp_h4.2",#N/A,FALSE,"WP_H4.2";"wp_h4.3",#N/A,FALSE,"WP_H4.3"}</definedName>
    <definedName name="wrn.Graph._.SBU._.by._.Year._.1997_2000." hidden="1">{"Graph SBU by Year 1997_2000",#N/A,FALSE,"Strategic Business Lines"}</definedName>
    <definedName name="wrn.Graph._.SBU._.Contribution._.1997_2000." hidden="1">{"Graph_SBU_Contirbution 1991_2000",#N/A,FALSE,"Strategic Business Lines"}</definedName>
    <definedName name="wrn.handout." hidden="1">{"quarterly",#N/A,FALSE,"Income Statement";#N/A,#N/A,FALSE,"print segment";#N/A,#N/A,FALSE,"Balance Sheet";#N/A,#N/A,FALSE,"Annl Inc";#N/A,#N/A,FALSE,"Cash Flow"}</definedName>
    <definedName name="wrn.HWP_GL." hidden="1">{#N/A,#N/A,FALSE,"GLDwnLoad"}</definedName>
    <definedName name="wrn.HWP_INPUTS." hidden="1">{#N/A,#N/A,FALSE,"OTHERINPUTS";#N/A,#N/A,FALSE,"SUPPLIEDADJINPUT";#N/A,#N/A,FALSE,"BR&amp;SUPADJ."}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hidden="1">{"JURIS_INC_TAX_CALC",#N/A,FALSE,"COSTSTUDY";"OKCLS_INC_TAX_CALC",#N/A,FALSE,"COSTSTUDY"}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itial." hidden="1">{#N/A,"Anonymous",FALSE,"30 30k Table";#N/A,#N/A,FALSE,"30 50k Table";#N/A,#N/A,FALSE,"40 100k Table"}</definedName>
    <definedName name="wrn.INTERNAL._.ALLOC._.INPUT." hidden="1">{"JURIS_INT_ALOC_AMTS",#N/A,FALSE,"COSTSTUDY";"OKCLS_INT_ALOC_AMTS",#N/A,FALSE,"COSTSTUDY"}</definedName>
    <definedName name="wrn.INTERNAL._.ALLOC._.RATIOS." hidden="1">{"JURIS_INTAL_RATIOS",#N/A,FALSE,"COSTSTUDY";"OKCLS_INTAL_RATIOS",#N/A,FALSE,"COSTSTUDY"}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6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7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6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7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7" hidden="1">{"OK_JURIS_FAC",#N/A,FALSE,"Ok_Fuel&amp;Rev"}</definedName>
    <definedName name="wrn.OK._.JURIS._.FAC._.CALCULATION." hidden="1">{"OK_JURIS_FAC",#N/A,FALSE,"Ok_Fuel&amp;Rev"}</definedName>
    <definedName name="wrn.OK._.JURIS._.FUEL._.COST." localSheetId="27" hidden="1">{"OK_JURIS_FUEL",#N/A,FALSE,"Ok_Fuel&amp;Rev"}</definedName>
    <definedName name="wrn.OK._.JURIS._.FUEL._.COST." hidden="1">{"OK_JURIS_FUEL",#N/A,FALSE,"Ok_Fuel&amp;Rev"}</definedName>
    <definedName name="wrn.OKLA._.PRO._.FORMA._.FUEL." localSheetId="27" hidden="1">{"OK_PRO_FORMA_FUEL",#N/A,FALSE,"Ok_Fuel&amp;Rev"}</definedName>
    <definedName name="wrn.OKLA._.PRO._.FORMA._.FUEL." hidden="1">{"OK_PRO_FORMA_FUEL",#N/A,FALSE,"Ok_Fuel&amp;Rev"}</definedName>
    <definedName name="wrn.OM._.EXPENSES." hidden="1">{"JURIS_OM_EXP",#N/A,FALSE,"COSTSTUDY";"OKCLS_OM_EXP",#N/A,FALSE,"COSTSTUDY"}</definedName>
    <definedName name="wrn.OMEXPENSE." localSheetId="26" hidden="1">{"PF",#N/A,FALSE,"Sheet4";"PG",#N/A,FALSE,"Sheet4";"PH",#N/A,FALSE,"Sheet4";"PI",#N/A,FALSE,"Sheet4";"PJ",#N/A,FALSE,"Sheet4"}</definedName>
    <definedName name="wrn.OMEXPENSE." localSheetId="27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7" hidden="1">{"OMPA_FAC",#N/A,FALSE,"OMPA FAC"}</definedName>
    <definedName name="wrn.OMPA._.FAC." hidden="1">{"OMPA_FAC",#N/A,FALSE,"OMPA FAC"}</definedName>
    <definedName name="wrn.one." hidden="1">{"page1",#N/A,FALSE,"A";"page2",#N/A,FALSE,"A"}</definedName>
    <definedName name="wrn.OTHER._.DATA." localSheetId="27" hidden="1">{"OTHER_DATA",#N/A,FALSE,"Ok_Fuel&amp;Rev"}</definedName>
    <definedName name="wrn.OTHER._.DATA." hidden="1">{"OTHER_DATA",#N/A,FALSE,"Ok_Fuel&amp;Rev"}</definedName>
    <definedName name="wrn.Overall_Scorecard." hidden="1">{"Overall Scorecard",#N/A,FALSE,"Overall Scorecard"}</definedName>
    <definedName name="wrn.Percent_of_Change." hidden="1">{"% of Change=O&amp;M per Customer+Equiv Employee",#N/A,FALSE,"% Change";"% o Change=OR + Rev per Equivalent Employee",#N/A,FALSE,"% Change"}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hidden="1">{"Summary",#N/A,FALSE,"Options "}</definedName>
    <definedName name="wrn.Pivot1." hidden="1">{"Pivot1",#N/A,FALSE,"Redemption_Maturity Extract"}</definedName>
    <definedName name="wrn.Pivot2." hidden="1">{"Pivot2",#N/A,FALSE,"Redemption_Maturity Extract"}</definedName>
    <definedName name="wrn.PLANT._.IN._.SERVICE." hidden="1">{"JURIS_PLT_IN_SERV",#N/A,FALSE,"COSTSTUDY";"OKCLS_PLT_IN_SERV",#N/A,FALSE,"COSTSTUDY"}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hidden="1">{"PPDEFERREDBAL",#N/A,FALSE,"PRIOR PERIOD ADJMT";#N/A,#N/A,FALSE,"PRIOR PERIOD ADJMT";"PPJOURNALENTRY",#N/A,FALSE,"PRIOR PERIOD ADJMT"}</definedName>
    <definedName name="wrn.print." localSheetId="27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hidden="1">{"summary",#N/A,TRUE,"E93ADJ";"detail",#N/A,TRUE,"E93ADJ"}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6" hidden="1">{"print1",#N/A,FALSE,"D21CUSTS"}</definedName>
    <definedName name="wrn.printtable1." localSheetId="27" hidden="1">{"print1",#N/A,FALSE,"D21CUSTS"}</definedName>
    <definedName name="wrn.printtable1." hidden="1">{"print1",#N/A,FALSE,"D21CUSTS"}</definedName>
    <definedName name="wrn.printtable2." localSheetId="26" hidden="1">{"print2",#N/A,FALSE,"D21CUSTS"}</definedName>
    <definedName name="wrn.printtable2." localSheetId="27" hidden="1">{"print2",#N/A,FALSE,"D21CUSTS"}</definedName>
    <definedName name="wrn.printtable2." hidden="1">{"print2",#N/A,FALSE,"D21CUSTS"}</definedName>
    <definedName name="wrn.printtable3." localSheetId="26" hidden="1">{"print3",#N/A,FALSE,"D21CUSTS"}</definedName>
    <definedName name="wrn.printtable3." localSheetId="27" hidden="1">{"print3",#N/A,FALSE,"D21CUSTS"}</definedName>
    <definedName name="wrn.printtable3." hidden="1">{"print3",#N/A,FALSE,"D21CUSTS"}</definedName>
    <definedName name="wrn.printtable4." localSheetId="26" hidden="1">{"print4",#N/A,FALSE,"D21CUSTS"}</definedName>
    <definedName name="wrn.printtable4." localSheetId="27" hidden="1">{"print4",#N/A,FALSE,"D21CUSTS"}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hidden="1">{"PT=O&amp;M per Cust + Equiv Employee + OR",#N/A,FALSE,"1999 Targets";"PT=Return on Net Plant &amp; Rev per Customere",#N/A,FALSE,"1999 Targets"}</definedName>
    <definedName name="wrn.Proforma." hidden="1">{#N/A,#N/A,TRUE,"SLDE";#N/A,#N/A,TRUE,"Concession Summary"}</definedName>
    <definedName name="wrn.Projected._.Def._.Adjustments." localSheetId="26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6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7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hidden="1">{#N/A,#N/A,FALSE,"GLDwnLoad"}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hidden="1">{#N/A,#N/A,TRUE,"1 (2)";#N/A,#N/A,TRUE,"2";#N/A,#N/A,TRUE,"3"}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hidden="1">{"JURIS_RB_ADJS",#N/A,FALSE,"COSTSTUDY";"OKCLS_RB_ADJS",#N/A,FALSE,"COSTSTUDY"}</definedName>
    <definedName name="wrn.Report." hidden="1">{#N/A,#N/A,TRUE,"Summary";#N/A,#N/A,TRUE,"Ratios LDE";#N/A,#N/A,TRUE,"Ratios";#N/A,#N/A,TRUE,"Financial Statements"}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hidden="1">{#N/A,#N/A,FALSE,"RORMEMO";#N/A,#N/A,FALSE,"RORSUMMARY";#N/A,#N/A,FALSE,"RORDETAIL"}</definedName>
    <definedName name="wrn.Schedule._.2c." hidden="1">{"Schedule 2c",#N/A,FALSE,"SCHEDULE2c"}</definedName>
    <definedName name="wrn.SCHEDULE_K_1." hidden="1">{"SCHK1",#N/A,FALSE,"FILING REPORTS"}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hidden="1">{#N/A,#N/A,FALSE,"GLDwnLoad"}</definedName>
    <definedName name="wrn.SELECT_INPUTS." hidden="1">{#N/A,#N/A,FALSE,"OTHERINPUTS";#N/A,#N/A,FALSE,"SUPPLIEDADJINPUT";#N/A,#N/A,FALSE,"BR&amp;SUPADJ."}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7" hidden="1">{"SPA_FAC",#N/A,FALSE,"OMPA SPA FAC"}</definedName>
    <definedName name="wrn.SPA._.FAC." hidden="1">{"SPA_FAC",#N/A,FALSE,"OMPA SPA FAC"}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{"OKCLS_SUMMARY",#N/A,FALSE,"INTERNAL REPORTS";"JURIS_SUMMARY",#N/A,FALSE,"INTERNAL REPORTS"}</definedName>
    <definedName name="wrn.Summary_GL." hidden="1">{#N/A,#N/A,FALSE,"GLDwnLoad"}</definedName>
    <definedName name="wrn.SUP." localSheetId="26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7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7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hidden="1">{"Support Net Plant=Net Utility Plant",#N/A,FALSE,"Net Plant"}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hidden="1">{"Support/Rev Op Inc=Total revenue + OIBT",#N/A,FALSE,"Rev-Op Inc"}</definedName>
    <definedName name="wrn.Table._.SBU._.1996_2002." hidden="1">{"SBU Numbers 1996_2002",#N/A,FALSE,"Strategic Business Lines"}</definedName>
    <definedName name="wrn.tables." localSheetId="26" hidden="1">{"print1",#N/A,FALSE,"D21CUSTS";"print2",#N/A,FALSE,"D21CUSTS";"print3",#N/A,FALSE,"D21CUSTS";"print4",#N/A,FALSE,"D21CUSTS"}</definedName>
    <definedName name="wrn.tables." localSheetId="27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hidden="1">{"JURIS_TAXES_OTHER",#N/A,FALSE,"COSTSTUDY";"OKCLS_TAXES_OTHER",#N/A,FALSE,"COSTSTUDY"}</definedName>
    <definedName name="wrn.TESTS." hidden="1">{"PAGE_1",#N/A,FALSE,"MONTH"}</definedName>
    <definedName name="wrn.Total._.Report." localSheetId="27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hidden="1">{"UWMACISV",#N/A,FALSE,"Sheet1";"UWMACSAV",#N/A,FALSE,"Sheet1";"UWMACBSV",#N/A,FALSE,"Sheet1";"UWMACSFDV",#N/A,FALSE,"Sheet1"}</definedName>
    <definedName name="wrn.UWNJ." hidden="1">{"UWNJISV",#N/A,FALSE,"Sheet1";"UWNJSAV",#N/A,FALSE,"Sheet1";"UWNJBSV",#N/A,FALSE,"Sheet1";"UWNJSFDV",#N/A,FALSE,"Sheet1"}</definedName>
    <definedName name="wrn.UWNY." hidden="1">{"UWNYISV",#N/A,FALSE,"Sheet1";"UWNYSAV",#N/A,FALSE,"Sheet1";"UWNYBSV",#N/A,FALSE,"Sheet1";"UWNYSFDV",#N/A,FALSE,"Sheet1"}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7" hidden="1">{"WEATHER_CUSTOMERS",#N/A,FALSE,"Ok_Fuel&amp;Rev"}</definedName>
    <definedName name="wrn.WEATHER._.AND._.YR._.END._.CUST._.ADJ." hidden="1">{"WEATHER_CUSTOMERS",#N/A,FALSE,"Ok_Fuel&amp;Rev"}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hidden="1">{"Wkp ComEquity",#N/A,FALSE,"Cap Struct WPs"}</definedName>
    <definedName name="wrn.Wkp._.JDITC." hidden="1">{"Wkp JDITC",#N/A,FALSE,"Cap Struct WPs"}</definedName>
    <definedName name="wrn.Wkp._.LTerm._.Debt." hidden="1">{"Wkp LTerm Debt",#N/A,FALSE,"Cap Struct WPs"}</definedName>
    <definedName name="wrn.Wkp._.LTerm._.Debt._.13Mo._.Avg." hidden="1">{"Wkp LTerm Debt 13MoAvg",#N/A,FALSE,"Cap Struct WPs"}</definedName>
    <definedName name="wrn.Wkp._.LTerm._.Debt._.Amort." hidden="1">{"Wkp Lterm Debt Amort",#N/A,FALSE,"Cap Struct WPs"}</definedName>
    <definedName name="wrn.Wkp._.LTerm._.Debt._.Int." hidden="1">{"Wkp LTerm Debt Int",#N/A,FALSE,"Cap Struct WPs"}</definedName>
    <definedName name="wrn.Wkp._.PreStock." hidden="1">{"Wkp PreStock",#N/A,FALSE,"Cap Struct WPs"}</definedName>
    <definedName name="wrn.Wkp._.PreStock._.13MoAvg." hidden="1">{"Wkp PreStock 13MoAvg",#N/A,FALSE,"Cap Struct WPs"}</definedName>
    <definedName name="wrn.Wkp._.PreStock._.Amort." hidden="1">{"Wkp PreStock Amort",#N/A,FALSE,"Cap Struct WPs"}</definedName>
    <definedName name="wrn.Wkp._.PreStock._.Dividend." hidden="1">{"Wkp PreStock Dividend",#N/A,FALSE,"Cap Struct WPs"}</definedName>
    <definedName name="wrn.Wkp._.STerm._.Debt." hidden="1">{"Wkp STerm Debt",#N/A,FALSE,"Cap Struct WPs"}</definedName>
    <definedName name="wrn.Wkp._.Unamort._.Debt._.Exp." hidden="1">{"Wkp Unamort Debt Exp",#N/A,FALSE,"Cap Struct WPs"}</definedName>
    <definedName name="wrn.Wkp._.Unamort._.PreStock._.Exp." hidden="1">{"Wkp Unamort PreStock Exp",#N/A,FALSE,"Cap Struct WPs"}</definedName>
    <definedName name="wrn.WMECO_GL." hidden="1">{#N/A,#N/A,FALSE,"GLDwnLoad"}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9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0">#REF!</definedName>
    <definedName name="X" localSheetId="29">#REF!</definedName>
    <definedName name="X" localSheetId="4">#REF!</definedName>
    <definedName name="X" localSheetId="5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 localSheetId="27">#REF!</definedName>
    <definedName name="X">#REF!</definedName>
    <definedName name="XRefColumnsCount">3</definedName>
    <definedName name="XRefCopyRangeCount">3</definedName>
    <definedName name="XRefPasteRangeCount">2</definedName>
    <definedName name="xx">'[88]C-3.10'!$A$1:$I$22</definedName>
    <definedName name="xxx" localSheetId="29" hidden="1">{"'Sheet1'!$A$1:$O$40"}</definedName>
    <definedName name="xxx" localSheetId="5" hidden="1">{"'Sheet1'!$A$1:$O$40"}</definedName>
    <definedName name="xxx" localSheetId="9" hidden="1">{"'Sheet1'!$A$1:$O$40"}</definedName>
    <definedName name="xxx" localSheetId="26" hidden="1">{"'Sheet1'!$A$1:$O$40"}</definedName>
    <definedName name="xxx" localSheetId="27" hidden="1">{"'Sheet1'!$A$1:$O$40"}</definedName>
    <definedName name="xxx" hidden="1">{"'Sheet1'!$A$1:$O$40"}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5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6" hidden="1">#REF!</definedName>
    <definedName name="Y" localSheetId="27" hidden="1">#REF!</definedName>
    <definedName name="Y" hidden="1">#REF!</definedName>
    <definedName name="Year">#REF!</definedName>
    <definedName name="yes" localSheetId="26" hidden="1">#REF!</definedName>
    <definedName name="yes" hidden="1">#REF!</definedName>
    <definedName name="yesindeed" localSheetId="26" hidden="1">#REF!</definedName>
    <definedName name="yesindeed" hidden="1">#REF!</definedName>
    <definedName name="yesir" localSheetId="26" hidden="1">#REF!</definedName>
    <definedName name="yesir" hidden="1">#REF!</definedName>
    <definedName name="Yield" localSheetId="27">'[89]Dividend Yield - Utility'!$B$5:$D$44</definedName>
    <definedName name="Yield">'[90]Dividend Yield - Utility'!$B$4:$D$52</definedName>
    <definedName name="YIELDS" localSheetId="0">#REF!</definedName>
    <definedName name="YIELDS" localSheetId="29">#REF!</definedName>
    <definedName name="YIELDS">#REF!</definedName>
    <definedName name="YTDACT" localSheetId="29">'[22]Page 1'!#REF!</definedName>
    <definedName name="YTDACT" localSheetId="1">'[22]Page 1'!#REF!</definedName>
    <definedName name="YTDACT" localSheetId="2">'[22]Page 1'!#REF!</definedName>
    <definedName name="YTDACT" localSheetId="4">'[22]Page 1'!#REF!</definedName>
    <definedName name="YTDACT" localSheetId="5">'[22]Page 1'!#REF!</definedName>
    <definedName name="YTDACT" localSheetId="23">'[22]Page 1'!#REF!</definedName>
    <definedName name="YTDACT">'[22]Page 1'!#REF!</definedName>
    <definedName name="YTDBUD" localSheetId="29">'[22]Page 1'!#REF!</definedName>
    <definedName name="YTDBUD" localSheetId="1">'[22]Page 1'!#REF!</definedName>
    <definedName name="YTDBUD" localSheetId="2">'[22]Page 1'!#REF!</definedName>
    <definedName name="YTDBUD" localSheetId="4">'[22]Page 1'!#REF!</definedName>
    <definedName name="YTDBUD" localSheetId="5">'[22]Page 1'!#REF!</definedName>
    <definedName name="YTDBUD" localSheetId="23">'[22]Page 1'!#REF!</definedName>
    <definedName name="YTDBUD">'[22]Page 1'!#REF!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6" hidden="1">#REF!</definedName>
    <definedName name="yyyyyy" localSheetId="27" hidden="1">#REF!</definedName>
    <definedName name="yyyyyy" hidden="1">#REF!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4">#REF!</definedName>
    <definedName name="Z" localSheetId="0">#REF!</definedName>
    <definedName name="Z" localSheetId="29">#REF!</definedName>
    <definedName name="Z" localSheetId="4">#REF!</definedName>
    <definedName name="Z" localSheetId="5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6" hidden="1">#REF!</definedName>
    <definedName name="zdcw" hidden="1">#REF!</definedName>
    <definedName name="zj" localSheetId="26" hidden="1">#REF!</definedName>
    <definedName name="zj" hidden="1">#REF!</definedName>
    <definedName name="znh" localSheetId="26" hidden="1">#REF!</definedName>
    <definedName name="znh" hidden="1">#REF!</definedName>
    <definedName name="ZPAGE1" localSheetId="29">#REF!</definedName>
    <definedName name="ZPAGE1" localSheetId="5">#REF!</definedName>
    <definedName name="ZPAGE1" localSheetId="9">#REF!</definedName>
    <definedName name="ZPAGE1">#REF!</definedName>
    <definedName name="ZPAGE10" localSheetId="29">#REF!</definedName>
    <definedName name="ZPAGE10" localSheetId="5">#REF!</definedName>
    <definedName name="ZPAGE10" localSheetId="9">#REF!</definedName>
    <definedName name="ZPAGE10">#REF!</definedName>
    <definedName name="ZPAGE2" localSheetId="29">#REF!</definedName>
    <definedName name="ZPAGE2" localSheetId="5">#REF!</definedName>
    <definedName name="ZPAGE2" localSheetId="9">#REF!</definedName>
    <definedName name="ZPAGE2">#REF!</definedName>
    <definedName name="ZPAGE3" localSheetId="29">#REF!</definedName>
    <definedName name="ZPAGE3" localSheetId="5">#REF!</definedName>
    <definedName name="ZPAGE3" localSheetId="9">#REF!</definedName>
    <definedName name="ZPAGE3">#REF!</definedName>
    <definedName name="ZPAGE4" localSheetId="29">#REF!</definedName>
    <definedName name="ZPAGE4" localSheetId="5">#REF!</definedName>
    <definedName name="ZPAGE4" localSheetId="9">#REF!</definedName>
    <definedName name="ZPAGE4">#REF!</definedName>
    <definedName name="ZPAGE5" localSheetId="29">#REF!</definedName>
    <definedName name="ZPAGE5" localSheetId="5">#REF!</definedName>
    <definedName name="ZPAGE5" localSheetId="9">#REF!</definedName>
    <definedName name="ZPAGE5">#REF!</definedName>
    <definedName name="ZPAGE6" localSheetId="29">#REF!</definedName>
    <definedName name="ZPAGE6" localSheetId="5">#REF!</definedName>
    <definedName name="ZPAGE6" localSheetId="9">#REF!</definedName>
    <definedName name="ZPAGE6">#REF!</definedName>
    <definedName name="ZPAGE7" localSheetId="29">#REF!</definedName>
    <definedName name="ZPAGE7" localSheetId="5">#REF!</definedName>
    <definedName name="ZPAGE7" localSheetId="9">#REF!</definedName>
    <definedName name="ZPAGE7">#REF!</definedName>
    <definedName name="ZPAGE8" localSheetId="29">#REF!</definedName>
    <definedName name="ZPAGE8" localSheetId="5">#REF!</definedName>
    <definedName name="ZPAGE8" localSheetId="9">#REF!</definedName>
    <definedName name="ZPAGE8">#REF!</definedName>
    <definedName name="ZPAGE9" localSheetId="29">#REF!</definedName>
    <definedName name="ZPAGE9" localSheetId="5">#REF!</definedName>
    <definedName name="ZPAGE9" localSheetId="9">#REF!</definedName>
    <definedName name="ZPAGE9">#REF!</definedName>
    <definedName name="zxcvb" localSheetId="26" hidden="1">#REF!</definedName>
    <definedName name="zxcvb" hidden="1">#REF!</definedName>
    <definedName name="zxd" localSheetId="26" hidden="1">#REF!</definedName>
    <definedName name="zxd" hidden="1">#REF!</definedName>
    <definedName name="ZZ_EVCOMOPTS" hidden="1">10</definedName>
    <definedName name="zzz" localSheetId="29" hidden="1">{"'Sheet1'!$A$1:$O$40"}</definedName>
    <definedName name="zzz" localSheetId="5" hidden="1">{"'Sheet1'!$A$1:$O$40"}</definedName>
    <definedName name="zzz" localSheetId="9" hidden="1">{"'Sheet1'!$A$1:$O$40"}</definedName>
    <definedName name="zzz" localSheetId="26" hidden="1">{"'Sheet1'!$A$1:$O$40"}</definedName>
    <definedName name="zzz" localSheetId="27" hidden="1">{"'Sheet1'!$A$1:$O$40"}</definedName>
    <definedName name="zzz" hidden="1">{"'Sheet1'!$A$1:$O$40"}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468" l="1"/>
  <c r="A13" i="468"/>
  <c r="A14" i="468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58" i="468" s="1"/>
  <c r="A63" i="468"/>
  <c r="A64" i="468" s="1"/>
  <c r="A65" i="468" s="1"/>
  <c r="A66" i="468" s="1"/>
  <c r="A67" i="468" s="1"/>
  <c r="A68" i="468" s="1"/>
  <c r="C71" i="468"/>
  <c r="L64" i="468"/>
  <c r="L68" i="468" s="1"/>
  <c r="B65" i="468"/>
  <c r="B66" i="468" s="1"/>
  <c r="B67" i="468" s="1"/>
  <c r="B68" i="468" s="1"/>
  <c r="D71" i="468"/>
  <c r="L65" i="468"/>
  <c r="E71" i="468"/>
  <c r="L66" i="468"/>
  <c r="F71" i="468"/>
  <c r="L67" i="468"/>
  <c r="K71" i="468"/>
  <c r="C75" i="468"/>
  <c r="L71" i="468"/>
  <c r="K72" i="468"/>
  <c r="C76" i="468"/>
  <c r="L72" i="468" s="1"/>
  <c r="K73" i="468"/>
  <c r="C77" i="468"/>
  <c r="L73" i="468"/>
  <c r="K74" i="468"/>
  <c r="C78" i="468"/>
  <c r="L74" i="468"/>
  <c r="D75" i="468"/>
  <c r="E75" i="468"/>
  <c r="F75" i="468"/>
  <c r="K75" i="468"/>
  <c r="C79" i="468"/>
  <c r="L75" i="468" s="1"/>
  <c r="D76" i="468"/>
  <c r="E76" i="468"/>
  <c r="F76" i="468"/>
  <c r="D77" i="468"/>
  <c r="E77" i="468"/>
  <c r="F77" i="468"/>
  <c r="D78" i="468"/>
  <c r="E78" i="468"/>
  <c r="F78" i="468"/>
  <c r="D79" i="468"/>
  <c r="E79" i="468"/>
  <c r="F79" i="468"/>
  <c r="A10" i="516"/>
  <c r="A11" i="516"/>
  <c r="A12" i="516"/>
  <c r="A13" i="516" s="1"/>
  <c r="A14" i="516" s="1"/>
  <c r="A15" i="516" s="1"/>
  <c r="A16" i="516" s="1"/>
  <c r="A17" i="516" s="1"/>
  <c r="A18" i="516" s="1"/>
  <c r="A19" i="516" s="1"/>
  <c r="A20" i="516" s="1"/>
  <c r="A21" i="516" s="1"/>
  <c r="A22" i="516" s="1"/>
  <c r="A23" i="516" s="1"/>
  <c r="A24" i="516" s="1"/>
  <c r="A25" i="516" s="1"/>
  <c r="A26" i="516" s="1"/>
  <c r="A27" i="516" s="1"/>
  <c r="A28" i="516" s="1"/>
  <c r="A29" i="516" s="1"/>
  <c r="A30" i="516" s="1"/>
  <c r="J21" i="516"/>
  <c r="J22" i="516"/>
  <c r="G32" i="516"/>
  <c r="C34" i="516"/>
  <c r="D34" i="516"/>
  <c r="G34" i="516" s="1"/>
  <c r="E34" i="516"/>
  <c r="F34" i="516"/>
  <c r="F8" i="517"/>
  <c r="O41" i="517" s="1"/>
  <c r="H8" i="517"/>
  <c r="Q41" i="517" s="1"/>
  <c r="F9" i="517"/>
  <c r="O42" i="517" s="1"/>
  <c r="H9" i="517"/>
  <c r="F10" i="517"/>
  <c r="O43" i="517" s="1"/>
  <c r="H10" i="517"/>
  <c r="F11" i="517"/>
  <c r="H11" i="517"/>
  <c r="L11" i="517"/>
  <c r="F13" i="517"/>
  <c r="H13" i="517"/>
  <c r="F15" i="517"/>
  <c r="H15" i="517"/>
  <c r="G18" i="517"/>
  <c r="G19" i="517"/>
  <c r="F21" i="517"/>
  <c r="H21" i="517"/>
  <c r="G28" i="517"/>
  <c r="G30" i="517" s="1"/>
  <c r="G29" i="517"/>
  <c r="U41" i="517"/>
  <c r="W41" i="517"/>
  <c r="Q42" i="517"/>
  <c r="U42" i="517"/>
  <c r="W42" i="517"/>
  <c r="Q43" i="517"/>
  <c r="U43" i="517"/>
  <c r="W43" i="517"/>
  <c r="O44" i="517"/>
  <c r="Q44" i="517"/>
  <c r="D12" i="497"/>
  <c r="D14" i="497" s="1"/>
  <c r="D13" i="497"/>
  <c r="J11" i="427"/>
  <c r="K17" i="427" s="1"/>
  <c r="J12" i="427"/>
  <c r="K27" i="427"/>
  <c r="J30" i="427"/>
  <c r="K33" i="427" s="1"/>
  <c r="J31" i="427"/>
  <c r="J35" i="427"/>
  <c r="J39" i="427"/>
  <c r="K41" i="427"/>
  <c r="K11" i="426"/>
  <c r="K12" i="426"/>
  <c r="L27" i="426" s="1"/>
  <c r="J33" i="426"/>
  <c r="K33" i="426"/>
  <c r="L61" i="426" s="1"/>
  <c r="K35" i="426"/>
  <c r="K37" i="426"/>
  <c r="J39" i="426"/>
  <c r="J40" i="426"/>
  <c r="J41" i="426"/>
  <c r="J43" i="426"/>
  <c r="K44" i="426"/>
  <c r="J57" i="426"/>
  <c r="J58" i="426"/>
  <c r="J59" i="426"/>
  <c r="J60" i="426"/>
  <c r="K64" i="426"/>
  <c r="K65" i="426"/>
  <c r="J66" i="426"/>
  <c r="K66" i="426"/>
  <c r="L68" i="426"/>
  <c r="K70" i="426"/>
  <c r="K74" i="426"/>
  <c r="L76" i="426"/>
  <c r="D53" i="304"/>
  <c r="D54" i="304"/>
  <c r="D73" i="304"/>
  <c r="D74" i="304"/>
  <c r="F20" i="159" s="1"/>
  <c r="F22" i="159" s="1"/>
  <c r="D89" i="304"/>
  <c r="D90" i="304"/>
  <c r="F29" i="159" s="1"/>
  <c r="F31" i="159" s="1"/>
  <c r="F11" i="159"/>
  <c r="F13" i="159" s="1"/>
  <c r="F13" i="280"/>
  <c r="F41" i="280" s="1"/>
  <c r="F14" i="280"/>
  <c r="F40" i="280" s="1"/>
  <c r="F15" i="280"/>
  <c r="F16" i="280"/>
  <c r="F17" i="280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F39" i="280"/>
  <c r="C40" i="280"/>
  <c r="D40" i="280"/>
  <c r="E40" i="280"/>
  <c r="C41" i="280"/>
  <c r="D41" i="280"/>
  <c r="E41" i="280"/>
  <c r="B46" i="280"/>
  <c r="C46" i="280"/>
  <c r="D46" i="280"/>
  <c r="F46" i="280"/>
  <c r="B47" i="280"/>
  <c r="C47" i="280"/>
  <c r="C60" i="280" s="1"/>
  <c r="D47" i="280"/>
  <c r="D60" i="280" s="1"/>
  <c r="E47" i="280"/>
  <c r="E60" i="280" s="1"/>
  <c r="B48" i="280"/>
  <c r="C48" i="280"/>
  <c r="D48" i="280"/>
  <c r="F48" i="280" s="1"/>
  <c r="E48" i="280"/>
  <c r="B49" i="280"/>
  <c r="C49" i="280"/>
  <c r="D49" i="280"/>
  <c r="E49" i="280"/>
  <c r="F49" i="280"/>
  <c r="D50" i="280"/>
  <c r="F50" i="280" s="1"/>
  <c r="B51" i="280"/>
  <c r="C51" i="280"/>
  <c r="F51" i="280" s="1"/>
  <c r="D51" i="280"/>
  <c r="E51" i="280"/>
  <c r="F52" i="280"/>
  <c r="B53" i="280"/>
  <c r="C53" i="280"/>
  <c r="F53" i="280" s="1"/>
  <c r="D53" i="280"/>
  <c r="E53" i="280"/>
  <c r="B54" i="280"/>
  <c r="C54" i="280"/>
  <c r="D54" i="280"/>
  <c r="F54" i="280" s="1"/>
  <c r="E54" i="280"/>
  <c r="B55" i="280"/>
  <c r="C55" i="280"/>
  <c r="F55" i="280" s="1"/>
  <c r="D55" i="280"/>
  <c r="E55" i="280"/>
  <c r="B56" i="280"/>
  <c r="C56" i="280"/>
  <c r="D56" i="280"/>
  <c r="E56" i="280"/>
  <c r="F56" i="280"/>
  <c r="B57" i="280"/>
  <c r="C57" i="280"/>
  <c r="D57" i="280"/>
  <c r="E57" i="280"/>
  <c r="F57" i="280"/>
  <c r="B58" i="280"/>
  <c r="C58" i="280"/>
  <c r="F58" i="280" s="1"/>
  <c r="D58" i="280"/>
  <c r="E58" i="280"/>
  <c r="B59" i="280"/>
  <c r="C59" i="280"/>
  <c r="D59" i="280"/>
  <c r="F59" i="280" s="1"/>
  <c r="E59" i="280"/>
  <c r="B60" i="280"/>
  <c r="B61" i="280"/>
  <c r="E61" i="280"/>
  <c r="B62" i="280"/>
  <c r="F67" i="280"/>
  <c r="F68" i="280"/>
  <c r="F77" i="280" s="1"/>
  <c r="F69" i="280"/>
  <c r="F76" i="280" s="1"/>
  <c r="F70" i="280"/>
  <c r="F71" i="280"/>
  <c r="F72" i="280"/>
  <c r="F73" i="280"/>
  <c r="F74" i="280"/>
  <c r="F75" i="280"/>
  <c r="C76" i="280"/>
  <c r="D76" i="280"/>
  <c r="E76" i="280"/>
  <c r="C77" i="280"/>
  <c r="D77" i="280"/>
  <c r="E77" i="280"/>
  <c r="H16" i="279"/>
  <c r="H44" i="279" s="1"/>
  <c r="H45" i="279" s="1"/>
  <c r="H17" i="279"/>
  <c r="H43" i="279" s="1"/>
  <c r="H18" i="279"/>
  <c r="H56" i="279" s="1"/>
  <c r="H19" i="279"/>
  <c r="H20" i="279"/>
  <c r="H57" i="279" s="1"/>
  <c r="H21" i="279"/>
  <c r="H22" i="279"/>
  <c r="H23" i="279"/>
  <c r="H24" i="279"/>
  <c r="H25" i="279"/>
  <c r="H61" i="279" s="1"/>
  <c r="H26" i="279"/>
  <c r="H27" i="279"/>
  <c r="H28" i="279"/>
  <c r="H29" i="279"/>
  <c r="H30" i="279"/>
  <c r="H31" i="279"/>
  <c r="H32" i="279"/>
  <c r="H33" i="279"/>
  <c r="H64" i="279" s="1"/>
  <c r="H34" i="279"/>
  <c r="H35" i="279"/>
  <c r="H66" i="279" s="1"/>
  <c r="H36" i="279"/>
  <c r="H37" i="279"/>
  <c r="H38" i="279"/>
  <c r="H39" i="279"/>
  <c r="H40" i="279"/>
  <c r="H41" i="279"/>
  <c r="H42" i="279"/>
  <c r="C43" i="279"/>
  <c r="D43" i="279"/>
  <c r="E43" i="279"/>
  <c r="F43" i="279"/>
  <c r="G43" i="279"/>
  <c r="C44" i="279"/>
  <c r="D45" i="279" s="1"/>
  <c r="D44" i="279"/>
  <c r="E44" i="279"/>
  <c r="F44" i="279"/>
  <c r="G44" i="279"/>
  <c r="B55" i="279"/>
  <c r="C55" i="279"/>
  <c r="C69" i="279" s="1"/>
  <c r="D55" i="279"/>
  <c r="D69" i="279" s="1"/>
  <c r="E55" i="279"/>
  <c r="E69" i="279" s="1"/>
  <c r="F55" i="279"/>
  <c r="G55" i="279"/>
  <c r="B56" i="279"/>
  <c r="C56" i="279"/>
  <c r="C68" i="279" s="1"/>
  <c r="D56" i="279"/>
  <c r="E56" i="279"/>
  <c r="F56" i="279"/>
  <c r="F69" i="279" s="1"/>
  <c r="G56" i="279"/>
  <c r="B57" i="279"/>
  <c r="C57" i="279"/>
  <c r="D57" i="279"/>
  <c r="E57" i="279"/>
  <c r="F57" i="279"/>
  <c r="G57" i="279"/>
  <c r="G69" i="279" s="1"/>
  <c r="H58" i="279"/>
  <c r="B59" i="279"/>
  <c r="C59" i="279"/>
  <c r="D59" i="279"/>
  <c r="E59" i="279"/>
  <c r="F59" i="279"/>
  <c r="G59" i="279"/>
  <c r="H59" i="279"/>
  <c r="H60" i="279"/>
  <c r="B61" i="279"/>
  <c r="C61" i="279"/>
  <c r="D61" i="279"/>
  <c r="E61" i="279"/>
  <c r="F61" i="279"/>
  <c r="G61" i="279"/>
  <c r="B62" i="279"/>
  <c r="C62" i="279"/>
  <c r="D62" i="279"/>
  <c r="E62" i="279"/>
  <c r="F62" i="279"/>
  <c r="G62" i="279"/>
  <c r="H62" i="279"/>
  <c r="B63" i="279"/>
  <c r="C63" i="279"/>
  <c r="D63" i="279"/>
  <c r="E63" i="279"/>
  <c r="F63" i="279"/>
  <c r="G63" i="279"/>
  <c r="H63" i="279"/>
  <c r="B64" i="279"/>
  <c r="C64" i="279"/>
  <c r="D64" i="279"/>
  <c r="E64" i="279"/>
  <c r="F64" i="279"/>
  <c r="G64" i="279"/>
  <c r="B65" i="279"/>
  <c r="C65" i="279"/>
  <c r="D65" i="279"/>
  <c r="E65" i="279"/>
  <c r="F65" i="279"/>
  <c r="G65" i="279"/>
  <c r="H65" i="279"/>
  <c r="B66" i="279"/>
  <c r="C66" i="279"/>
  <c r="D66" i="279"/>
  <c r="D68" i="279" s="1"/>
  <c r="E66" i="279"/>
  <c r="F66" i="279"/>
  <c r="G66" i="279"/>
  <c r="B67" i="279"/>
  <c r="C67" i="279"/>
  <c r="D67" i="279"/>
  <c r="E67" i="279"/>
  <c r="F67" i="279"/>
  <c r="G67" i="279"/>
  <c r="H67" i="279"/>
  <c r="G68" i="279"/>
  <c r="H79" i="279"/>
  <c r="H80" i="279"/>
  <c r="H81" i="279"/>
  <c r="H89" i="279" s="1"/>
  <c r="H90" i="279" s="1"/>
  <c r="H82" i="279"/>
  <c r="H83" i="279"/>
  <c r="H84" i="279"/>
  <c r="H85" i="279"/>
  <c r="H86" i="279"/>
  <c r="H87" i="279"/>
  <c r="C88" i="279"/>
  <c r="D88" i="279"/>
  <c r="E88" i="279"/>
  <c r="F88" i="279"/>
  <c r="G88" i="279"/>
  <c r="H88" i="279"/>
  <c r="C89" i="279"/>
  <c r="D89" i="279"/>
  <c r="E89" i="279"/>
  <c r="F89" i="279"/>
  <c r="G89" i="279"/>
  <c r="D90" i="279"/>
  <c r="C42" i="278"/>
  <c r="D42" i="278"/>
  <c r="E42" i="278"/>
  <c r="F42" i="278"/>
  <c r="G42" i="278"/>
  <c r="H42" i="278"/>
  <c r="C43" i="278"/>
  <c r="D43" i="278"/>
  <c r="F44" i="278" s="1"/>
  <c r="E11" i="281" s="1"/>
  <c r="E43" i="278"/>
  <c r="F43" i="278"/>
  <c r="G43" i="278"/>
  <c r="H43" i="278"/>
  <c r="B52" i="278"/>
  <c r="C52" i="278"/>
  <c r="C65" i="278" s="1"/>
  <c r="D52" i="278"/>
  <c r="D65" i="278" s="1"/>
  <c r="E52" i="278"/>
  <c r="F52" i="278"/>
  <c r="G52" i="278"/>
  <c r="H52" i="278"/>
  <c r="H64" i="278" s="1"/>
  <c r="B53" i="278"/>
  <c r="C53" i="278"/>
  <c r="D53" i="278"/>
  <c r="E53" i="278"/>
  <c r="E65" i="278" s="1"/>
  <c r="F53" i="278"/>
  <c r="G53" i="278"/>
  <c r="H53" i="278"/>
  <c r="B55" i="278"/>
  <c r="C55" i="278"/>
  <c r="D55" i="278"/>
  <c r="E55" i="278"/>
  <c r="F55" i="278"/>
  <c r="F65" i="278" s="1"/>
  <c r="G55" i="278"/>
  <c r="H55" i="278"/>
  <c r="B57" i="278"/>
  <c r="C57" i="278"/>
  <c r="D57" i="278"/>
  <c r="E57" i="278"/>
  <c r="F57" i="278"/>
  <c r="G57" i="278"/>
  <c r="G64" i="278" s="1"/>
  <c r="H57" i="278"/>
  <c r="B58" i="278"/>
  <c r="C58" i="278"/>
  <c r="D58" i="278"/>
  <c r="E58" i="278"/>
  <c r="F58" i="278"/>
  <c r="G58" i="278"/>
  <c r="H58" i="278"/>
  <c r="B59" i="278"/>
  <c r="C59" i="278"/>
  <c r="D59" i="278"/>
  <c r="E59" i="278"/>
  <c r="F59" i="278"/>
  <c r="G59" i="278"/>
  <c r="H59" i="278"/>
  <c r="B60" i="278"/>
  <c r="C60" i="278"/>
  <c r="D60" i="278"/>
  <c r="E60" i="278"/>
  <c r="F60" i="278"/>
  <c r="G60" i="278"/>
  <c r="H60" i="278"/>
  <c r="B61" i="278"/>
  <c r="C61" i="278"/>
  <c r="C64" i="278" s="1"/>
  <c r="D61" i="278"/>
  <c r="E61" i="278"/>
  <c r="F61" i="278"/>
  <c r="G61" i="278"/>
  <c r="H61" i="278"/>
  <c r="B62" i="278"/>
  <c r="C62" i="278"/>
  <c r="D62" i="278"/>
  <c r="E62" i="278"/>
  <c r="F62" i="278"/>
  <c r="G62" i="278"/>
  <c r="H62" i="278"/>
  <c r="F64" i="278"/>
  <c r="H65" i="278"/>
  <c r="C82" i="278"/>
  <c r="D82" i="278"/>
  <c r="E82" i="278"/>
  <c r="F82" i="278"/>
  <c r="G82" i="278"/>
  <c r="H82" i="278"/>
  <c r="C83" i="278"/>
  <c r="F84" i="278" s="1"/>
  <c r="G11" i="281" s="1"/>
  <c r="D83" i="278"/>
  <c r="E83" i="278"/>
  <c r="F83" i="278"/>
  <c r="G83" i="278"/>
  <c r="H83" i="278"/>
  <c r="E39" i="177"/>
  <c r="F39" i="177"/>
  <c r="G39" i="177"/>
  <c r="E40" i="177"/>
  <c r="F40" i="177"/>
  <c r="G40" i="177"/>
  <c r="B49" i="177"/>
  <c r="C49" i="177"/>
  <c r="D49" i="177"/>
  <c r="E49" i="177"/>
  <c r="E63" i="177" s="1"/>
  <c r="F49" i="177"/>
  <c r="G49" i="177"/>
  <c r="B50" i="177"/>
  <c r="C50" i="177"/>
  <c r="D50" i="177"/>
  <c r="E50" i="177"/>
  <c r="F50" i="177"/>
  <c r="G50" i="177"/>
  <c r="G63" i="177" s="1"/>
  <c r="B51" i="177"/>
  <c r="C51" i="177"/>
  <c r="D51" i="177"/>
  <c r="E51" i="177"/>
  <c r="F51" i="177"/>
  <c r="G51" i="177"/>
  <c r="B53" i="177"/>
  <c r="C53" i="177"/>
  <c r="D53" i="177"/>
  <c r="E53" i="177"/>
  <c r="F53" i="177"/>
  <c r="G53" i="177"/>
  <c r="B55" i="177"/>
  <c r="C55" i="177"/>
  <c r="D55" i="177"/>
  <c r="E55" i="177"/>
  <c r="F55" i="177"/>
  <c r="G55" i="177"/>
  <c r="B56" i="177"/>
  <c r="C56" i="177"/>
  <c r="D56" i="177"/>
  <c r="E56" i="177"/>
  <c r="F56" i="177"/>
  <c r="G56" i="177"/>
  <c r="B57" i="177"/>
  <c r="C57" i="177"/>
  <c r="D57" i="177"/>
  <c r="E57" i="177"/>
  <c r="F57" i="177"/>
  <c r="G57" i="177"/>
  <c r="B58" i="177"/>
  <c r="C58" i="177"/>
  <c r="D58" i="177"/>
  <c r="E58" i="177"/>
  <c r="F58" i="177"/>
  <c r="G58" i="177"/>
  <c r="B59" i="177"/>
  <c r="C59" i="177"/>
  <c r="D59" i="177"/>
  <c r="E59" i="177"/>
  <c r="F59" i="177"/>
  <c r="G59" i="177"/>
  <c r="B60" i="177"/>
  <c r="C60" i="177"/>
  <c r="D60" i="177"/>
  <c r="E60" i="177"/>
  <c r="F60" i="177"/>
  <c r="G60" i="177"/>
  <c r="B61" i="177"/>
  <c r="C61" i="177"/>
  <c r="D61" i="177"/>
  <c r="E61" i="177"/>
  <c r="F61" i="177"/>
  <c r="G61" i="177"/>
  <c r="F63" i="177"/>
  <c r="E80" i="177"/>
  <c r="F80" i="177"/>
  <c r="G80" i="177"/>
  <c r="E81" i="177"/>
  <c r="F81" i="177"/>
  <c r="G81" i="177"/>
  <c r="H10" i="156"/>
  <c r="H11" i="156" s="1"/>
  <c r="H13" i="156" s="1"/>
  <c r="H21" i="156"/>
  <c r="H22" i="156"/>
  <c r="H24" i="156"/>
  <c r="H32" i="156"/>
  <c r="H33" i="156"/>
  <c r="H35" i="156"/>
  <c r="L30" i="181"/>
  <c r="B17" i="496"/>
  <c r="B18" i="496"/>
  <c r="B19" i="496"/>
  <c r="B20" i="496"/>
  <c r="B21" i="496"/>
  <c r="B22" i="496"/>
  <c r="B23" i="496"/>
  <c r="B24" i="496"/>
  <c r="B25" i="496"/>
  <c r="B32" i="496"/>
  <c r="C37" i="458"/>
  <c r="E37" i="458"/>
  <c r="F37" i="458"/>
  <c r="G37" i="458"/>
  <c r="C43" i="458"/>
  <c r="D43" i="458"/>
  <c r="E43" i="458"/>
  <c r="F43" i="458"/>
  <c r="G43" i="458"/>
  <c r="C44" i="458"/>
  <c r="D44" i="458"/>
  <c r="E44" i="458"/>
  <c r="E56" i="458" s="1"/>
  <c r="F44" i="458"/>
  <c r="F56" i="458" s="1"/>
  <c r="G44" i="458"/>
  <c r="C45" i="458"/>
  <c r="D45" i="458"/>
  <c r="E45" i="458"/>
  <c r="F45" i="458"/>
  <c r="G45" i="458"/>
  <c r="C47" i="458"/>
  <c r="D47" i="458"/>
  <c r="E47" i="458"/>
  <c r="F47" i="458"/>
  <c r="G47" i="458"/>
  <c r="C49" i="458"/>
  <c r="D49" i="458"/>
  <c r="E49" i="458"/>
  <c r="F49" i="458"/>
  <c r="G49" i="458"/>
  <c r="G56" i="458" s="1"/>
  <c r="C50" i="458"/>
  <c r="D50" i="458"/>
  <c r="E50" i="458"/>
  <c r="F50" i="458"/>
  <c r="G50" i="458"/>
  <c r="C51" i="458"/>
  <c r="D51" i="458"/>
  <c r="E51" i="458"/>
  <c r="F51" i="458"/>
  <c r="G51" i="458"/>
  <c r="C52" i="458"/>
  <c r="D52" i="458"/>
  <c r="E52" i="458"/>
  <c r="F52" i="458"/>
  <c r="G52" i="458"/>
  <c r="C53" i="458"/>
  <c r="D53" i="458"/>
  <c r="E53" i="458"/>
  <c r="F53" i="458"/>
  <c r="G53" i="458"/>
  <c r="C54" i="458"/>
  <c r="D54" i="458"/>
  <c r="E54" i="458"/>
  <c r="F54" i="458"/>
  <c r="G54" i="458"/>
  <c r="C55" i="458"/>
  <c r="D55" i="458"/>
  <c r="E55" i="458"/>
  <c r="F55" i="458"/>
  <c r="G55" i="458"/>
  <c r="B56" i="458"/>
  <c r="C56" i="458"/>
  <c r="D56" i="458"/>
  <c r="C71" i="458"/>
  <c r="E71" i="458"/>
  <c r="F71" i="458"/>
  <c r="G71" i="458"/>
  <c r="A11" i="326"/>
  <c r="A12" i="326" s="1"/>
  <c r="A13" i="326" s="1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N32" i="326"/>
  <c r="N37" i="326" s="1"/>
  <c r="C37" i="326"/>
  <c r="D37" i="326"/>
  <c r="E37" i="326"/>
  <c r="F37" i="326"/>
  <c r="G37" i="326"/>
  <c r="J37" i="326"/>
  <c r="L37" i="326"/>
  <c r="M37" i="326"/>
  <c r="C38" i="326"/>
  <c r="D38" i="326"/>
  <c r="E38" i="326"/>
  <c r="F38" i="326"/>
  <c r="G38" i="326"/>
  <c r="L38" i="326"/>
  <c r="M38" i="326"/>
  <c r="B44" i="326"/>
  <c r="C44" i="326"/>
  <c r="C58" i="326" s="1"/>
  <c r="D44" i="326"/>
  <c r="E44" i="326"/>
  <c r="E58" i="326" s="1"/>
  <c r="F44" i="326"/>
  <c r="F57" i="326" s="1"/>
  <c r="G44" i="326"/>
  <c r="H44" i="326"/>
  <c r="I44" i="326"/>
  <c r="J44" i="326"/>
  <c r="J58" i="326" s="1"/>
  <c r="K44" i="326"/>
  <c r="L44" i="326"/>
  <c r="L58" i="326" s="1"/>
  <c r="M44" i="326"/>
  <c r="M57" i="326" s="1"/>
  <c r="N44" i="326"/>
  <c r="N57" i="326" s="1"/>
  <c r="B45" i="326"/>
  <c r="C45" i="326"/>
  <c r="D45" i="326"/>
  <c r="E45" i="326"/>
  <c r="F45" i="326"/>
  <c r="G45" i="326"/>
  <c r="H45" i="326"/>
  <c r="I45" i="326"/>
  <c r="J45" i="326"/>
  <c r="K45" i="326"/>
  <c r="L45" i="326"/>
  <c r="M45" i="326"/>
  <c r="N45" i="326"/>
  <c r="B46" i="326"/>
  <c r="C46" i="326"/>
  <c r="D46" i="326"/>
  <c r="D58" i="326" s="1"/>
  <c r="E46" i="326"/>
  <c r="F46" i="326"/>
  <c r="G46" i="326"/>
  <c r="H46" i="326"/>
  <c r="I46" i="326"/>
  <c r="J46" i="326"/>
  <c r="K46" i="326"/>
  <c r="L46" i="326"/>
  <c r="L57" i="326" s="1"/>
  <c r="M46" i="326"/>
  <c r="N46" i="326"/>
  <c r="B48" i="326"/>
  <c r="C48" i="326"/>
  <c r="D48" i="326"/>
  <c r="E48" i="326"/>
  <c r="F48" i="326"/>
  <c r="G48" i="326"/>
  <c r="G57" i="326" s="1"/>
  <c r="H48" i="326"/>
  <c r="I48" i="326"/>
  <c r="J48" i="326"/>
  <c r="K48" i="326"/>
  <c r="L48" i="326"/>
  <c r="M48" i="326"/>
  <c r="N48" i="326"/>
  <c r="B50" i="326"/>
  <c r="C50" i="326"/>
  <c r="D50" i="326"/>
  <c r="E50" i="326"/>
  <c r="F50" i="326"/>
  <c r="G50" i="326"/>
  <c r="H50" i="326"/>
  <c r="I50" i="326"/>
  <c r="J50" i="326"/>
  <c r="K50" i="326"/>
  <c r="L50" i="326"/>
  <c r="M50" i="326"/>
  <c r="N50" i="326"/>
  <c r="B51" i="326"/>
  <c r="C51" i="326"/>
  <c r="D51" i="326"/>
  <c r="E51" i="326"/>
  <c r="E57" i="326" s="1"/>
  <c r="F51" i="326"/>
  <c r="G51" i="326"/>
  <c r="H51" i="326"/>
  <c r="I51" i="326"/>
  <c r="J51" i="326"/>
  <c r="K51" i="326"/>
  <c r="L51" i="326"/>
  <c r="M51" i="326"/>
  <c r="N51" i="326"/>
  <c r="B52" i="326"/>
  <c r="C52" i="326"/>
  <c r="D52" i="326"/>
  <c r="E52" i="326"/>
  <c r="F52" i="326"/>
  <c r="G52" i="326"/>
  <c r="H52" i="326"/>
  <c r="I52" i="326"/>
  <c r="J52" i="326"/>
  <c r="K52" i="326"/>
  <c r="L52" i="326"/>
  <c r="M52" i="326"/>
  <c r="N52" i="326"/>
  <c r="B53" i="326"/>
  <c r="C53" i="326"/>
  <c r="D53" i="326"/>
  <c r="E53" i="326"/>
  <c r="F53" i="326"/>
  <c r="G53" i="326"/>
  <c r="H53" i="326"/>
  <c r="I53" i="326"/>
  <c r="J53" i="326"/>
  <c r="K53" i="326"/>
  <c r="L53" i="326"/>
  <c r="M53" i="326"/>
  <c r="N53" i="326"/>
  <c r="B54" i="326"/>
  <c r="C54" i="326"/>
  <c r="D54" i="326"/>
  <c r="E54" i="326"/>
  <c r="F54" i="326"/>
  <c r="G54" i="326"/>
  <c r="H54" i="326"/>
  <c r="I54" i="326"/>
  <c r="J54" i="326"/>
  <c r="K54" i="326"/>
  <c r="L54" i="326"/>
  <c r="M54" i="326"/>
  <c r="N54" i="326"/>
  <c r="B55" i="326"/>
  <c r="C55" i="326"/>
  <c r="D55" i="326"/>
  <c r="E55" i="326"/>
  <c r="F55" i="326"/>
  <c r="G55" i="326"/>
  <c r="H55" i="326"/>
  <c r="I55" i="326"/>
  <c r="J55" i="326"/>
  <c r="K55" i="326"/>
  <c r="L55" i="326"/>
  <c r="M55" i="326"/>
  <c r="N55" i="326"/>
  <c r="B56" i="326"/>
  <c r="C56" i="326"/>
  <c r="D56" i="326"/>
  <c r="E56" i="326"/>
  <c r="F56" i="326"/>
  <c r="G56" i="326"/>
  <c r="H56" i="326"/>
  <c r="I56" i="326"/>
  <c r="J56" i="326"/>
  <c r="K56" i="326"/>
  <c r="L56" i="326"/>
  <c r="M56" i="326"/>
  <c r="N56" i="326"/>
  <c r="J57" i="326"/>
  <c r="G58" i="326"/>
  <c r="C73" i="326"/>
  <c r="D73" i="326"/>
  <c r="E73" i="326"/>
  <c r="F73" i="326"/>
  <c r="G73" i="326"/>
  <c r="J73" i="326"/>
  <c r="L73" i="326"/>
  <c r="M73" i="326"/>
  <c r="N73" i="326"/>
  <c r="C74" i="326"/>
  <c r="D74" i="326"/>
  <c r="E74" i="326"/>
  <c r="F74" i="326"/>
  <c r="G74" i="326"/>
  <c r="J74" i="326"/>
  <c r="L74" i="326"/>
  <c r="M74" i="326"/>
  <c r="N74" i="326"/>
  <c r="E11" i="393"/>
  <c r="E13" i="393" s="1"/>
  <c r="E12" i="393"/>
  <c r="F33" i="517" l="1"/>
  <c r="H33" i="517"/>
  <c r="D70" i="279"/>
  <c r="L77" i="426"/>
  <c r="K43" i="427"/>
  <c r="K42" i="427"/>
  <c r="F66" i="278"/>
  <c r="F11" i="281" s="1"/>
  <c r="F58" i="326"/>
  <c r="G65" i="278"/>
  <c r="E64" i="278"/>
  <c r="F68" i="279"/>
  <c r="D61" i="280"/>
  <c r="D64" i="278"/>
  <c r="E68" i="279"/>
  <c r="C61" i="280"/>
  <c r="N58" i="326"/>
  <c r="D57" i="326"/>
  <c r="M58" i="326"/>
  <c r="C57" i="326"/>
  <c r="N38" i="326"/>
  <c r="H55" i="279"/>
  <c r="F47" i="280"/>
  <c r="H68" i="279" l="1"/>
  <c r="H69" i="279"/>
  <c r="H70" i="279" s="1"/>
  <c r="F61" i="280"/>
  <c r="F60" i="280"/>
  <c r="G34" i="517"/>
</calcChain>
</file>

<file path=xl/sharedStrings.xml><?xml version="1.0" encoding="utf-8"?>
<sst xmlns="http://schemas.openxmlformats.org/spreadsheetml/2006/main" count="1903" uniqueCount="817">
  <si>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</si>
  <si>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</si>
  <si>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</si>
  <si>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</si>
  <si>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</si>
  <si>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</si>
  <si>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</si>
  <si>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</si>
  <si>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</si>
  <si>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</si>
  <si>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</si>
  <si>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</si>
  <si>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</si>
  <si>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</si>
  <si>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</si>
  <si>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</si>
  <si>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</si>
  <si>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</si>
  <si>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</si>
  <si>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</si>
  <si>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</si>
  <si>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</si>
  <si>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</si>
  <si>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</si>
  <si>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</si>
  <si>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</si>
  <si>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</si>
  <si>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</si>
  <si>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</si>
  <si>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</si>
  <si>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</si>
  <si>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</si>
  <si>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</si>
  <si>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</si>
  <si>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</si>
  <si>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</si>
  <si>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</si>
  <si>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</si>
  <si>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</si>
  <si>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</si>
  <si>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</si>
  <si>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</si>
  <si>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</si>
  <si>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</si>
  <si>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</si>
  <si>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</si>
  <si>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</si>
  <si>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</si>
  <si>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</si>
  <si>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</si>
  <si>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</si>
  <si>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</si>
  <si>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</si>
  <si>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</si>
  <si>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</si>
  <si>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</si>
  <si>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</si>
  <si>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</si>
  <si>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</si>
  <si>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</si>
  <si>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</si>
  <si>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</si>
  <si>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</si>
  <si>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</si>
  <si>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</si>
  <si>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</si>
  <si>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</si>
  <si>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</si>
  <si>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</si>
  <si>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</si>
  <si>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</si>
  <si>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</si>
  <si>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</si>
  <si>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</si>
  <si>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</si>
  <si>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</si>
  <si>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</si>
  <si>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</si>
  <si>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</si>
  <si>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</si>
  <si>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</si>
  <si>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</si>
  <si>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</si>
  <si>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</si>
  <si>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</si>
  <si>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</si>
  <si>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</si>
  <si>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</si>
  <si>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</si>
  <si>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</si>
  <si>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</si>
  <si>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</si>
  <si>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</si>
  <si>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</si>
  <si>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</si>
  <si>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</si>
  <si>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</si>
  <si>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</si>
  <si>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</si>
  <si>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</si>
  <si>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</si>
  <si>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</si>
  <si>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</si>
  <si>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</si>
  <si>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</si>
  <si>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</si>
  <si>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</si>
  <si>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</si>
  <si>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</si>
  <si>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</si>
  <si>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</si>
  <si>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</si>
  <si>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</si>
  <si>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</si>
  <si>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</si>
  <si>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</si>
  <si>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</si>
  <si>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</si>
  <si>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</si>
  <si>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</si>
  <si>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</si>
  <si>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</si>
  <si>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</si>
  <si>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</si>
  <si>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</si>
  <si>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</si>
  <si>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</si>
  <si>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</si>
  <si>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</si>
  <si>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</si>
  <si>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</si>
  <si>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</si>
  <si>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</si>
  <si>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</si>
  <si>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</si>
  <si>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</si>
  <si>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</si>
  <si>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</si>
  <si>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</si>
  <si>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</si>
  <si>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</si>
  <si>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</si>
  <si>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</si>
  <si>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</si>
  <si>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</si>
  <si>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</si>
  <si>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</si>
  <si>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</si>
  <si>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</si>
  <si>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</si>
  <si>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</si>
  <si>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</si>
  <si>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</si>
  <si>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</si>
  <si>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</si>
  <si>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</si>
  <si>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</si>
  <si>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</si>
  <si>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</si>
  <si>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</si>
  <si>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Page 2 of 2</t>
  </si>
  <si>
    <t>Page 1 of 2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</si>
  <si>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</si>
  <si>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</si>
  <si>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</si>
  <si>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</si>
  <si>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</si>
  <si>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</si>
  <si>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</si>
  <si>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</si>
  <si>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</si>
  <si>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</si>
  <si>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</si>
  <si>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</si>
  <si>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</si>
  <si>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</si>
  <si>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</si>
  <si>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</si>
  <si>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</si>
  <si>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</si>
  <si>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</si>
  <si>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</si>
  <si>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</si>
  <si>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</si>
  <si>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</si>
  <si>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</si>
  <si>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</si>
  <si>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</si>
  <si>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</si>
  <si>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</si>
  <si>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</si>
  <si>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</si>
  <si>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</si>
  <si>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</si>
  <si>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</si>
  <si>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</si>
  <si>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</si>
  <si>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</si>
  <si>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</si>
  <si>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</si>
  <si>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</si>
  <si>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</si>
  <si>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</si>
  <si>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</si>
  <si>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</si>
  <si>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</si>
  <si>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</si>
  <si>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</si>
  <si>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t>Company Name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</si>
  <si>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</si>
  <si>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</si>
  <si>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</si>
  <si>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</si>
  <si>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</si>
  <si>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</si>
  <si>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</si>
  <si>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</si>
  <si>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</si>
  <si>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</si>
  <si>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</si>
  <si>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</si>
  <si>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</si>
  <si>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</si>
  <si>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</si>
  <si>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</si>
  <si>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</si>
  <si>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</si>
  <si>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</si>
  <si>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</si>
  <si>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</si>
  <si>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</si>
  <si>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</si>
  <si>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</si>
  <si>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</si>
  <si>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</si>
  <si>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</si>
  <si>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</si>
  <si>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</si>
  <si>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</si>
  <si>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</si>
  <si>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</si>
  <si>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</si>
  <si>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</si>
  <si>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</si>
  <si>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</si>
  <si>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</si>
  <si>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</si>
  <si>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</si>
  <si>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</si>
  <si>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</si>
  <si>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</si>
  <si>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</si>
  <si>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</si>
  <si>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</si>
  <si>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</si>
  <si>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</si>
  <si>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</si>
  <si>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</si>
  <si>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</si>
  <si>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</si>
  <si>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</si>
  <si>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</si>
  <si>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</si>
  <si>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</si>
  <si>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</si>
  <si>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</si>
  <si>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</si>
  <si>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</si>
  <si>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</si>
  <si>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</si>
  <si>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</si>
  <si>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</si>
  <si>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</si>
  <si>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</si>
  <si>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</si>
  <si>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</si>
  <si>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</si>
  <si>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</si>
  <si>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</si>
  <si>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</si>
  <si>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</si>
  <si>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</si>
  <si>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</si>
  <si>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</si>
  <si>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</si>
  <si>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</si>
  <si>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</si>
  <si>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</si>
  <si>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</si>
  <si>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</si>
  <si>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</si>
  <si>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</si>
  <si>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</si>
  <si>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</si>
  <si>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</si>
  <si>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</si>
  <si>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</si>
  <si>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</si>
  <si>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</si>
  <si>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</si>
  <si>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</si>
  <si>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</si>
  <si>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</si>
  <si>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</si>
  <si>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</si>
  <si>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</si>
  <si>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</si>
  <si>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</si>
  <si>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</si>
  <si>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</si>
  <si>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</si>
  <si>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</si>
  <si>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</si>
  <si>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</si>
  <si>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</si>
  <si>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</si>
  <si>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</si>
  <si>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</si>
  <si>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</si>
  <si>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</si>
  <si>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</si>
  <si>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</si>
  <si>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</si>
  <si>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</si>
  <si>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</si>
  <si>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</si>
  <si>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</si>
  <si>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</si>
  <si>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</si>
  <si>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</si>
  <si>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</si>
  <si>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</si>
  <si>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</si>
  <si>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</si>
  <si>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</si>
  <si>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</si>
  <si>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</si>
  <si>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</si>
  <si>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</si>
  <si>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</si>
  <si>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</si>
  <si>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</si>
  <si>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</si>
  <si>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</si>
  <si>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</si>
  <si>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</si>
  <si>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</si>
  <si>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</si>
  <si>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</si>
  <si>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</si>
  <si>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</si>
  <si>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</si>
  <si>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</si>
  <si>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</si>
  <si>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</si>
  <si>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</si>
  <si>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</si>
  <si>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</si>
  <si>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</si>
  <si>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</si>
  <si>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</si>
  <si>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</si>
  <si>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</si>
  <si>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</si>
  <si>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</si>
  <si>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</si>
  <si>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</si>
  <si>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</si>
  <si>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</si>
  <si>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</si>
  <si>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</si>
  <si>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</si>
  <si>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</si>
  <si>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</si>
  <si>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</si>
  <si>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</si>
  <si>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</si>
  <si>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</si>
  <si>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</si>
  <si>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</si>
  <si>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</si>
  <si>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</si>
  <si>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</si>
  <si>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</si>
  <si>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</si>
  <si>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</si>
  <si>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</si>
  <si>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</si>
  <si>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</si>
  <si>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</si>
  <si>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</si>
  <si>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</si>
  <si>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</si>
  <si>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</si>
  <si>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</si>
  <si>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</si>
  <si>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</si>
  <si>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</si>
  <si>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</si>
  <si>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</si>
  <si>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Edison International (NYSE-EIX)</t>
  </si>
  <si>
    <t>Entergy Corporation (NYSE-ETR)</t>
  </si>
  <si>
    <t>CT,NH,MA</t>
  </si>
  <si>
    <t>IDACORP, Inc. (NYSE-IDA)</t>
  </si>
  <si>
    <t>ID</t>
  </si>
  <si>
    <t>NorthWestern Corporation (NYSE-NWE)</t>
  </si>
  <si>
    <t>OGE Energy Corp. (NYSE-OGE)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</si>
  <si>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</si>
  <si>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</si>
  <si>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</si>
  <si>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</si>
  <si>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</si>
  <si>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</si>
  <si>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</si>
  <si>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</si>
  <si>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</si>
  <si>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</si>
  <si>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</si>
  <si>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</si>
  <si>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</si>
  <si>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</si>
  <si>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</si>
  <si>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</si>
  <si>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</si>
  <si>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</si>
  <si>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</si>
  <si>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</si>
  <si>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Financial Strength</t>
  </si>
  <si>
    <t>Safety</t>
  </si>
  <si>
    <t>Earnings Predictability</t>
  </si>
  <si>
    <t>Stock Price Stability</t>
  </si>
  <si>
    <t>B++</t>
  </si>
  <si>
    <t>B+</t>
  </si>
  <si>
    <t>CA</t>
  </si>
  <si>
    <t>LA,AR,MS,TX</t>
  </si>
  <si>
    <t>WEC Energy Group (NYSE-WEC)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</si>
  <si>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</si>
  <si>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</si>
  <si>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</si>
  <si>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</si>
  <si>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</si>
  <si>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</si>
  <si>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</si>
  <si>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</si>
  <si>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</si>
  <si>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</si>
  <si>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</si>
  <si>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</si>
  <si>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</si>
  <si>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</si>
  <si>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</si>
  <si>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</si>
  <si>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</si>
  <si>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</si>
  <si>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</si>
  <si>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</si>
  <si>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</si>
  <si>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</si>
  <si>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</si>
  <si>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</si>
  <si>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</si>
  <si>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</si>
  <si>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</si>
  <si>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</si>
  <si>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</si>
  <si>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</si>
  <si>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</si>
  <si>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</si>
  <si>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</si>
  <si>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</si>
  <si>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</si>
  <si>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</si>
  <si>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</si>
  <si>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</si>
  <si>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</si>
  <si>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</si>
  <si>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</si>
  <si>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Annual 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</si>
  <si>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</si>
  <si>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</si>
  <si>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</si>
  <si>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</si>
  <si>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</si>
  <si>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</si>
  <si>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</si>
  <si>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</si>
  <si>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NextEra Energy, Inc. (NYSE-NEE)</t>
  </si>
  <si>
    <t>Nextera Energy, Inc. (NYSE-NEE)</t>
  </si>
  <si>
    <t>FL</t>
  </si>
  <si>
    <t>Electric Proxy Group*</t>
  </si>
  <si>
    <t>Approximately 200 CFOs</t>
  </si>
  <si>
    <t xml:space="preserve">   Duff &amp; Phelps Risk-Free Interest Rates and Equity Risk Premium Estimates</t>
  </si>
  <si>
    <t xml:space="preserve"> Data Source: Mergent Bond Record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</si>
  <si>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</si>
  <si>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</si>
  <si>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</si>
  <si>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</si>
  <si>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</si>
  <si>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</si>
  <si>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Sempra Energy (NYSE-SRE)</t>
  </si>
  <si>
    <t>CA,TX</t>
  </si>
  <si>
    <t>NMF</t>
  </si>
  <si>
    <t>Percent Reg Elec Revenue</t>
  </si>
  <si>
    <t>Percent Reg Gas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</si>
  <si>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</si>
  <si>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</si>
  <si>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</si>
  <si>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</si>
  <si>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</si>
  <si>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</si>
  <si>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KS,MO</t>
  </si>
  <si>
    <t>Market Cap ($mil)</t>
  </si>
  <si>
    <t>Market Risk Premium</t>
  </si>
  <si>
    <t>https://www.philadelphiafed.org/research-and-data/real-time-center/survey-of-professional-forecasters/</t>
  </si>
  <si>
    <t>N/A</t>
  </si>
  <si>
    <t>Evergy, Inc. (NYSE-EVRG)</t>
  </si>
  <si>
    <t>Capitalization</t>
  </si>
  <si>
    <t>Cost</t>
  </si>
  <si>
    <t>Weighted</t>
  </si>
  <si>
    <t xml:space="preserve">    Capital Source</t>
  </si>
  <si>
    <t>Cost Rate</t>
  </si>
  <si>
    <t>Short-Term Debt</t>
  </si>
  <si>
    <t>Long-Term Debt</t>
  </si>
  <si>
    <t>Common Equity</t>
  </si>
  <si>
    <t>Percent of</t>
  </si>
  <si>
    <t>Total</t>
  </si>
  <si>
    <t>Total Capital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</si>
  <si>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</si>
  <si>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</si>
  <si>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</si>
  <si>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</si>
  <si>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</si>
  <si>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</si>
  <si>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</si>
  <si>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</si>
  <si>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WA,OR,AK,ID</t>
  </si>
  <si>
    <t>Hawaiian Electric Industries (NYSE-HE)</t>
  </si>
  <si>
    <t>Dominion Energy Inc. (NYSE-D)</t>
  </si>
  <si>
    <t>Avista Corporation (NYSE-AVA)</t>
  </si>
  <si>
    <t>Ratios</t>
  </si>
  <si>
    <t>Capital Structure Ratios and Debt Cost Rate</t>
  </si>
  <si>
    <t>MN,ND,SD</t>
  </si>
  <si>
    <t>SEMPRA Energy (NYSE-SRE)</t>
  </si>
  <si>
    <t xml:space="preserve">               Est'd. '17-'19 to '23-'25</t>
  </si>
  <si>
    <t>* 'Est'd. '17-'19 to '23-'25' is the estimated growth rate from the base period 2017 to 2019 until the future period 2023 to 2025.</t>
  </si>
  <si>
    <t>Quarterly - 2018-2020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</si>
  <si>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</si>
  <si>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</si>
  <si>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</si>
  <si>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</si>
  <si>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</si>
  <si>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</si>
  <si>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</si>
  <si>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</si>
  <si>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</si>
  <si>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</si>
  <si>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</si>
  <si>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</si>
  <si>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</si>
  <si>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</si>
  <si>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</si>
  <si>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Projected EPS Growth from Yahoo and Zacks - Mean/Median</t>
  </si>
  <si>
    <t>Total Capitalization</t>
  </si>
  <si>
    <t>VA,NC,SC,OH,WV,UT</t>
  </si>
  <si>
    <t>NC,OH,FL,SC,KY</t>
  </si>
  <si>
    <t>Source: S&amp;P Global Market Intelligence</t>
  </si>
  <si>
    <t>The Relationship Between Expected ROE and Market-to-Book Ratios</t>
  </si>
  <si>
    <r>
      <t xml:space="preserve">*    Industry averages for 94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1,700 companies - Updated 1-28-21.</t>
    </r>
  </si>
  <si>
    <t>Page 1 of 1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</si>
  <si>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</si>
  <si>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Avista Corp (NYSE-AVA)</t>
  </si>
  <si>
    <t>Evergy (NYSE-EVRG)</t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</si>
  <si>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2021.</t>
    </r>
  </si>
  <si>
    <t>Source: https://www.duffandphelps.com/-/media/assets/pdfs/publications/articles/dp-erp-rf-table-2020.pdf?la=en&amp;hash=CEC22C0DD9928B72337F9B7E7536C753B0513063.</t>
  </si>
  <si>
    <t>2010-2021</t>
  </si>
  <si>
    <t>Annual Growth Rates - 1961-2020</t>
  </si>
  <si>
    <t>1961-2020</t>
  </si>
  <si>
    <t>ALE</t>
  </si>
  <si>
    <t>LNT</t>
  </si>
  <si>
    <t>AEP</t>
  </si>
  <si>
    <t>AEE</t>
  </si>
  <si>
    <t>CMS</t>
  </si>
  <si>
    <t>ETR</t>
  </si>
  <si>
    <t>EVRG</t>
  </si>
  <si>
    <t>MGEE</t>
  </si>
  <si>
    <t>OGE</t>
  </si>
  <si>
    <t>OTTR</t>
  </si>
  <si>
    <t>WEC</t>
  </si>
  <si>
    <t>ED</t>
  </si>
  <si>
    <t>D</t>
  </si>
  <si>
    <t>DUK</t>
  </si>
  <si>
    <t>ES</t>
  </si>
  <si>
    <t>NEE</t>
  </si>
  <si>
    <t>PPL</t>
  </si>
  <si>
    <t>SO</t>
  </si>
  <si>
    <t>AVA</t>
  </si>
  <si>
    <t>EIX</t>
  </si>
  <si>
    <t>HE</t>
  </si>
  <si>
    <t>IDA</t>
  </si>
  <si>
    <t>NWE</t>
  </si>
  <si>
    <t>PNW</t>
  </si>
  <si>
    <t>POR</t>
  </si>
  <si>
    <t>SRE</t>
  </si>
  <si>
    <t>XEL</t>
  </si>
  <si>
    <t xml:space="preserve">               Est'd. '18-'20 to '23-'25</t>
  </si>
  <si>
    <t>ALLETE, Inc. (NYSE:ALE)</t>
  </si>
  <si>
    <t>Alliant Energy Corporation (NasdaqGS:LNT)</t>
  </si>
  <si>
    <t>Ameren Corporation (NYSE:AEE)</t>
  </si>
  <si>
    <t>American Electric Power Company, Inc. (NasdaqGS:AEP)</t>
  </si>
  <si>
    <t>Avista Corporation (NYSE:AVA)</t>
  </si>
  <si>
    <t>CMS Energy Corporation (NYSE:CMS)</t>
  </si>
  <si>
    <t>Consolidated Edison, Inc. (NYSE:ED)</t>
  </si>
  <si>
    <t>Dominion Energy, Inc. (NYSE:D)</t>
  </si>
  <si>
    <t>Duke Energy Corporation (NYSE:DUK)</t>
  </si>
  <si>
    <t>Edison International (NYSE:EIX)</t>
  </si>
  <si>
    <t>Entergy Corporation (NYSE:ETR)</t>
  </si>
  <si>
    <t>Evergy, Inc. (NYSE:EVRG)</t>
  </si>
  <si>
    <t>Eversource Energy (NYSE:ES)</t>
  </si>
  <si>
    <t>Hawaiian Electric Industries, Inc. (NYSE:HE)</t>
  </si>
  <si>
    <t>IDACORP, Inc. (NYSE:IDA)</t>
  </si>
  <si>
    <t>MGE Energy, Inc. (NasdaqGS:MGEE)</t>
  </si>
  <si>
    <t>NextEra Energy, Inc. (NYSE:NEE)</t>
  </si>
  <si>
    <t>NorthWestern Corporation (NasdaqGS:NWE)</t>
  </si>
  <si>
    <t>OGE Energy Corp. (NYSE:OGE)</t>
  </si>
  <si>
    <t>Otter Tail Corporation (NasdaqGS:OTTR)</t>
  </si>
  <si>
    <t>Pinnacle West Capital Corporation (NYSE:PNW)</t>
  </si>
  <si>
    <t>Portland General Electric Company (NYSE:POR)</t>
  </si>
  <si>
    <t>Sempra Energy (NYSE:SRE)</t>
  </si>
  <si>
    <t>The Southern Company (NYSE:SO)</t>
  </si>
  <si>
    <t>WEC Energy Group, Inc. (NYSE:WEC)</t>
  </si>
  <si>
    <t>Xcel Energy Inc. (NasdaqGS:XEL)</t>
  </si>
  <si>
    <r>
      <t xml:space="preserve">Data Source:  Company 2020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2021.</t>
    </r>
  </si>
  <si>
    <t>PA,KY,UK</t>
  </si>
  <si>
    <t>S&amp;P</t>
  </si>
  <si>
    <t xml:space="preserve"> Recommended Cost of Capital</t>
  </si>
  <si>
    <t>* Capital Structure Ratios are developed in Exhibit JRW-4.</t>
  </si>
  <si>
    <t>Exhibit JRW-2</t>
  </si>
  <si>
    <t>Exhibit JRW-3</t>
  </si>
  <si>
    <r>
      <rPr>
        <b/>
        <i/>
        <sz val="12"/>
        <color theme="1"/>
        <rFont val="Times New Roman"/>
        <family val="1"/>
      </rPr>
      <t>Value Line</t>
    </r>
    <r>
      <rPr>
        <b/>
        <sz val="12"/>
        <color theme="1"/>
        <rFont val="Times New Roman"/>
        <family val="1"/>
      </rPr>
      <t xml:space="preserve"> Risk Metrics for Proxy Groups</t>
    </r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</si>
  <si>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</si>
  <si>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NR</t>
  </si>
  <si>
    <t>AA_</t>
  </si>
  <si>
    <t>A1</t>
  </si>
  <si>
    <t>Exhibit JRW-4</t>
  </si>
  <si>
    <t>Exhibit JRW-5</t>
  </si>
  <si>
    <t>Exhibit JRW-6</t>
  </si>
  <si>
    <t>Exhibit JRW-7</t>
  </si>
  <si>
    <t>Dividend Yields</t>
  </si>
  <si>
    <t>Damodaran -3-21</t>
  </si>
  <si>
    <t>Exhibit JRW-8</t>
  </si>
  <si>
    <t>Summary of 2010-21 Equity Risk Premium Studies</t>
  </si>
  <si>
    <t>1928-2020</t>
  </si>
  <si>
    <t>NA</t>
  </si>
  <si>
    <t>5.5%/5.8%</t>
  </si>
  <si>
    <t>Avista Corporation</t>
  </si>
  <si>
    <t>Docket Nos. UE-200900/UG-200901</t>
  </si>
  <si>
    <t>McKenzie Proxy Group</t>
  </si>
  <si>
    <t>Black Hills</t>
  </si>
  <si>
    <t>DTE</t>
  </si>
  <si>
    <t>Gas Proxy Group</t>
  </si>
  <si>
    <t>Percent Gas Revenue</t>
  </si>
  <si>
    <t>Percent Elec Revenue</t>
  </si>
  <si>
    <t>Moody's Issuer Credit Rating</t>
  </si>
  <si>
    <t>Atmos Energy Company (NYSE-ATO)</t>
  </si>
  <si>
    <t>TX,LA,MS,CO,KS,KY</t>
  </si>
  <si>
    <t>Chesapeake Utilities (NYSE-CPK)</t>
  </si>
  <si>
    <t>DE,MD,FL</t>
  </si>
  <si>
    <t>New Jersey Resources Corp. (NYSE-NJR)</t>
  </si>
  <si>
    <t>NJ</t>
  </si>
  <si>
    <t>Nisource Inc (NYSE-NI)</t>
  </si>
  <si>
    <t>IN,OH,PA,KY,VA,MD,MA</t>
  </si>
  <si>
    <t>Northwest Natural Holdings (NYSE-NWN)</t>
  </si>
  <si>
    <t>OR,WA</t>
  </si>
  <si>
    <t>ONE Gas, Inc.(NYSE-OGS)</t>
  </si>
  <si>
    <t>A2</t>
  </si>
  <si>
    <t>OK,KS,TX</t>
  </si>
  <si>
    <t>South Jersey Industries, Inc. (NYSE-SJI)</t>
  </si>
  <si>
    <t>Southwest Gas Company (NYSE-SWX)</t>
  </si>
  <si>
    <t>AZ,NV,CA</t>
  </si>
  <si>
    <t>Spire (NYSE-SR)</t>
  </si>
  <si>
    <t xml:space="preserve">   MO</t>
  </si>
  <si>
    <t>A_/BBB+</t>
  </si>
  <si>
    <t>A-/BBB+</t>
  </si>
  <si>
    <t>Data Source:  S&amp;P Capital IQ, 2020 Fiscal Year-end data.</t>
  </si>
  <si>
    <t>McKenzie Proxy GroupProxy Group</t>
  </si>
  <si>
    <t xml:space="preserve">       McKenzie Proxy Group</t>
  </si>
  <si>
    <t>Panel C</t>
  </si>
  <si>
    <t>Northwest Natural Gas Co. (NYSE-NWN)</t>
  </si>
  <si>
    <t>ONE Gas, Inc. (NYSE-OGS)</t>
  </si>
  <si>
    <t>Gas Company Average Dividend Yield</t>
  </si>
  <si>
    <t>Gas Company Average Return on Equity and Market-to-Book Ratios</t>
  </si>
  <si>
    <t>Atmos Energy Corporation (NYSE-AWR)</t>
  </si>
  <si>
    <t>Chesapeake Utilities Corp. (NYSE-CPK)</t>
  </si>
  <si>
    <t>NiSource Inc. (NYSE-NI)</t>
  </si>
  <si>
    <t>One Gas, Inc. (NYSE-OGS)</t>
  </si>
  <si>
    <t>Southwest Gas Corporation (NYSE-SWX)</t>
  </si>
  <si>
    <r>
      <t>Value Line</t>
    </r>
    <r>
      <rPr>
        <b/>
        <sz val="12"/>
        <rFont val="Times New Roman"/>
        <family val="1"/>
      </rPr>
      <t xml:space="preserve"> Historical Growth</t>
    </r>
  </si>
  <si>
    <t>ONE Gas, Inc. (NYSE-OGS)*</t>
  </si>
  <si>
    <t xml:space="preserve">               Est'd. '18-'20 to '24-'26</t>
  </si>
  <si>
    <t>* 'Est'd. '18-'20 to '24-'26' is the estimated growth rate from the base period 2018 to 2020 until the future period 2024 to 2026.</t>
  </si>
  <si>
    <t>S&amp;P Cap IQ</t>
  </si>
  <si>
    <t>na</t>
  </si>
  <si>
    <t>Data Sources: www.zacks.com, http://quote.yahoo.com, S&amp;P Cap  IQ,  April, 2021.</t>
  </si>
  <si>
    <t>YORW</t>
  </si>
  <si>
    <t>MSEX</t>
  </si>
  <si>
    <t>WTRG</t>
  </si>
  <si>
    <t>AWR</t>
  </si>
  <si>
    <t>SJI</t>
  </si>
  <si>
    <t>SR</t>
  </si>
  <si>
    <t>SWX</t>
  </si>
  <si>
    <t>OGS</t>
  </si>
  <si>
    <t>NWN</t>
  </si>
  <si>
    <t>NJR</t>
  </si>
  <si>
    <t>NI</t>
  </si>
  <si>
    <t>CPK</t>
  </si>
  <si>
    <t>ATO</t>
  </si>
  <si>
    <t>PNM</t>
  </si>
  <si>
    <t>PCG</t>
  </si>
  <si>
    <t>BKH</t>
  </si>
  <si>
    <t>UTL</t>
  </si>
  <si>
    <t>PEG</t>
  </si>
  <si>
    <t>FE</t>
  </si>
  <si>
    <t>EXC</t>
  </si>
  <si>
    <t>AGR</t>
  </si>
  <si>
    <t>CNP</t>
  </si>
  <si>
    <t>Pricing Date</t>
  </si>
  <si>
    <t>Black Hills Corporation (NYSE-BKH)</t>
  </si>
  <si>
    <t>CO,SD,WY,MT</t>
  </si>
  <si>
    <t>DTE Energy Company (NYSE-DTE)</t>
  </si>
  <si>
    <t>Electric, McKenzie, and Gas Proxy Groups</t>
  </si>
  <si>
    <t>5.4%/5.9%</t>
  </si>
  <si>
    <t>5.3%/5.2%</t>
  </si>
  <si>
    <t>Gas Proxy GroupProxy Group</t>
  </si>
  <si>
    <t>Panel A - Avista's Proposed Capital Structure and Debt Cost Rates</t>
  </si>
  <si>
    <t>Avista</t>
  </si>
  <si>
    <t>2018 FQ1</t>
  </si>
  <si>
    <t>2018 FQ2</t>
  </si>
  <si>
    <t>2018 FQ3</t>
  </si>
  <si>
    <t>2018 FQ4</t>
  </si>
  <si>
    <t>2019 FQ1</t>
  </si>
  <si>
    <t>2019 FQ2</t>
  </si>
  <si>
    <t>2019 FQ3</t>
  </si>
  <si>
    <t>2019 FQ4</t>
  </si>
  <si>
    <t>2020 FQ1</t>
  </si>
  <si>
    <t>2020 FQ2</t>
  </si>
  <si>
    <t>2020 FQ3</t>
  </si>
  <si>
    <t>2020 FQ4</t>
  </si>
  <si>
    <t>Avista Average Quarterly Capital Structure Ratios</t>
  </si>
  <si>
    <t>Panel B -  Avista Average Quarterly Capital Structure Ratios</t>
  </si>
  <si>
    <t>Panel C - PC's Proposed Capital Structure Ratios and Debt Cost Rates</t>
  </si>
  <si>
    <t>Avista's Recommended Cost of Capital</t>
  </si>
  <si>
    <t>Avista Common Equity Cost Rate</t>
  </si>
  <si>
    <t>Method</t>
  </si>
  <si>
    <t xml:space="preserve">DCF   </t>
  </si>
  <si>
    <t>Value Line</t>
  </si>
  <si>
    <t>IBES</t>
  </si>
  <si>
    <t>Internal br + sv</t>
  </si>
  <si>
    <t xml:space="preserve">CAPM   </t>
  </si>
  <si>
    <t xml:space="preserve">Empirical CAPM   </t>
  </si>
  <si>
    <t>Utility Risk Premium</t>
  </si>
  <si>
    <t>Current Bond Yield</t>
  </si>
  <si>
    <t>Projected Bond Yields</t>
  </si>
  <si>
    <t>Expected Earnings</t>
  </si>
  <si>
    <t>ROE Recommendation</t>
  </si>
  <si>
    <t>Cost of Equity Range</t>
  </si>
  <si>
    <t>--</t>
  </si>
  <si>
    <t>Flotation Cost Adjustment</t>
  </si>
  <si>
    <t>Dividend Yield</t>
  </si>
  <si>
    <t>Flotation Cost Percentage</t>
  </si>
  <si>
    <t>Adjustment</t>
  </si>
  <si>
    <t>Recommended ROE Range</t>
  </si>
  <si>
    <t>The Impact of DCF ROE Eliminations</t>
  </si>
  <si>
    <t>Earnings Growth</t>
  </si>
  <si>
    <t>br+sv</t>
  </si>
  <si>
    <t xml:space="preserve">Company </t>
  </si>
  <si>
    <t>V Line</t>
  </si>
  <si>
    <t>Ameren Corp.</t>
  </si>
  <si>
    <t>Avangrid, Inc.</t>
  </si>
  <si>
    <t>Black Hills Corp.</t>
  </si>
  <si>
    <t>CMS Energy Corp.</t>
  </si>
  <si>
    <t>DTE Energy Co.</t>
  </si>
  <si>
    <t>Entergy Corp.</t>
  </si>
  <si>
    <t>OGE Energy Corp.</t>
  </si>
  <si>
    <t>n/a</t>
  </si>
  <si>
    <t>Sempra Energy</t>
  </si>
  <si>
    <t>Reported DCF Equity Cost Rates</t>
  </si>
  <si>
    <t>Min</t>
  </si>
  <si>
    <t>Actual DCF Equity Cost Rates</t>
  </si>
  <si>
    <t>Threshold Min</t>
  </si>
  <si>
    <t>Threshold Max</t>
  </si>
  <si>
    <t>UTILITY</t>
  </si>
  <si>
    <t>NON-UTILITY</t>
  </si>
  <si>
    <t>br + sv</t>
  </si>
  <si>
    <t>Algonquin Pwr &amp; Util</t>
  </si>
  <si>
    <t>ALLETE</t>
  </si>
  <si>
    <t>Avista Corp.</t>
  </si>
  <si>
    <t>CenterPoint Energy</t>
  </si>
  <si>
    <t>Edison International</t>
  </si>
  <si>
    <t>Emera Inc.</t>
  </si>
  <si>
    <t>Exelon Corp.</t>
  </si>
  <si>
    <t>FirstEnergy Corp.</t>
  </si>
  <si>
    <t>Hawaiian Elec.</t>
  </si>
  <si>
    <t>IDACORP, Inc.</t>
  </si>
  <si>
    <t>NorthWestern Corp.</t>
  </si>
  <si>
    <t>Otter Tail Corp.</t>
  </si>
  <si>
    <t>PNM Resources</t>
  </si>
  <si>
    <t>JRW-9</t>
  </si>
  <si>
    <t>*   Page 2 of Exhibit JRW-8</t>
  </si>
  <si>
    <t xml:space="preserve">     6 of Exhibit JRW-8</t>
  </si>
  <si>
    <t>JRW-10</t>
  </si>
  <si>
    <t>JRW-11</t>
  </si>
  <si>
    <t>JRW-11.1'!C75</t>
  </si>
  <si>
    <t>JRW-11.1'!C76</t>
  </si>
  <si>
    <t>JRW-11.1'!C77</t>
  </si>
  <si>
    <t>JRW-11.1'!C78</t>
  </si>
  <si>
    <t>JRW-11.1'!C79</t>
  </si>
  <si>
    <t>Data Source: S&amp;P Capital  IQ, April,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</si>
</sst>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&quot;$&quot;#,##0.0"/>
    <numFmt numFmtId="172" formatCode="_(&quot;$&quot;* #,##0_);_(&quot;$&quot;* \(#,##0\);_(&quot;$&quot;* &quot;-&quot;??_);_(@_)"/>
    <numFmt numFmtId="173" formatCode="&quot;$&quot;#,##0.00"/>
    <numFmt numFmtId="174" formatCode="#,##0.00\x"/>
    <numFmt numFmtId="175" formatCode="_(* #,##0.0#_);_(* \(#,##0.0#\)_)\ ;_(* 0_)"/>
    <numFmt numFmtId="176" formatCode="0.000"/>
    <numFmt numFmtId="177" formatCode="_(* #,##0.0_);_(* \(#,##0.0\);_(* &quot;-&quot;??_);_(@_)"/>
    <numFmt numFmtId="178" formatCode="_(* #,##0.0_);_(* \(#,##0.0\)_)\ ;_(* 0_)"/>
    <numFmt numFmtId="179" formatCode="0\ \ 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1"/>
      <name val="Times New Roman"/>
      <family val="1"/>
    </font>
    <font>
      <sz val="8"/>
      <color indexed="8"/>
      <name val="Arial"/>
      <family val="2"/>
    </font>
    <font>
      <b/>
      <i/>
      <u/>
      <sz val="12"/>
      <name val="Times New Roman"/>
      <family val="1"/>
    </font>
    <font>
      <b/>
      <i/>
      <u/>
      <sz val="12"/>
      <color indexed="8"/>
      <name val="Times New Roman"/>
      <family val="1"/>
    </font>
    <font>
      <i/>
      <u/>
      <sz val="10"/>
      <name val="Arial"/>
      <family val="2"/>
    </font>
    <font>
      <sz val="11"/>
      <name val="Verdana"/>
      <family val="2"/>
    </font>
    <font>
      <sz val="12"/>
      <name val="Geneva"/>
      <family val="2"/>
    </font>
    <font>
      <vertAlign val="superscript"/>
      <sz val="12"/>
      <name val="Times New Roman"/>
      <family val="1"/>
    </font>
    <font>
      <u/>
      <sz val="12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5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34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2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9" fillId="0" borderId="0" applyProtection="0"/>
    <xf numFmtId="0" fontId="9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4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8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8" fillId="0" borderId="0"/>
    <xf numFmtId="0" fontId="4" fillId="0" borderId="0"/>
    <xf numFmtId="0" fontId="4" fillId="0" borderId="0"/>
    <xf numFmtId="0" fontId="78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8" fillId="0" borderId="0"/>
    <xf numFmtId="0" fontId="79" fillId="0" borderId="0"/>
    <xf numFmtId="0" fontId="4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2" fillId="0" borderId="0"/>
    <xf numFmtId="0" fontId="4" fillId="0" borderId="0"/>
    <xf numFmtId="0" fontId="4" fillId="0" borderId="0"/>
    <xf numFmtId="0" fontId="68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8" fillId="0" borderId="0"/>
    <xf numFmtId="0" fontId="4" fillId="0" borderId="0"/>
    <xf numFmtId="0" fontId="109" fillId="0" borderId="0"/>
    <xf numFmtId="0" fontId="109" fillId="0" borderId="0"/>
    <xf numFmtId="0" fontId="46" fillId="0" borderId="0"/>
    <xf numFmtId="0" fontId="78" fillId="0" borderId="0"/>
    <xf numFmtId="0" fontId="4" fillId="0" borderId="0"/>
    <xf numFmtId="0" fontId="90" fillId="0" borderId="0"/>
    <xf numFmtId="0" fontId="4" fillId="0" borderId="0"/>
    <xf numFmtId="0" fontId="78" fillId="0" borderId="0"/>
    <xf numFmtId="0" fontId="78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2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8" fillId="0" borderId="0"/>
    <xf numFmtId="0" fontId="13" fillId="0" borderId="0"/>
    <xf numFmtId="0" fontId="6" fillId="0" borderId="0"/>
    <xf numFmtId="0" fontId="16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3" fillId="0" borderId="0"/>
    <xf numFmtId="0" fontId="16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21" fillId="0" borderId="0"/>
    <xf numFmtId="0" fontId="4" fillId="0" borderId="0"/>
    <xf numFmtId="0" fontId="121" fillId="0" borderId="0"/>
    <xf numFmtId="0" fontId="123" fillId="0" borderId="0" applyAlignment="0"/>
    <xf numFmtId="0" fontId="8" fillId="0" borderId="0"/>
    <xf numFmtId="0" fontId="1" fillId="0" borderId="0"/>
    <xf numFmtId="43" fontId="78" fillId="0" borderId="0" applyFont="0" applyFill="0" applyBorder="0" applyAlignment="0" applyProtection="0"/>
    <xf numFmtId="0" fontId="79" fillId="0" borderId="0"/>
  </cellStyleXfs>
  <cellXfs count="1174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7" fillId="0" borderId="0" xfId="0" applyFont="1" applyAlignment="1">
      <alignment horizontal="right"/>
    </xf>
    <xf numFmtId="0" fontId="16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5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2" fillId="26" borderId="0" xfId="0" applyFont="1" applyFill="1"/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7" xfId="574" applyNumberFormat="1" applyFont="1" applyBorder="1" applyAlignment="1">
      <alignment horizontal="center"/>
    </xf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7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8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7" fillId="0" borderId="11" xfId="484" applyFont="1" applyBorder="1" applyAlignment="1">
      <alignment horizontal="center"/>
    </xf>
    <xf numFmtId="0" fontId="10" fillId="0" borderId="29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9" fillId="0" borderId="27" xfId="484" applyFont="1" applyBorder="1"/>
    <xf numFmtId="0" fontId="9" fillId="0" borderId="27" xfId="484" applyFont="1" applyBorder="1" applyAlignment="1">
      <alignment horizontal="center"/>
    </xf>
    <xf numFmtId="10" fontId="9" fillId="0" borderId="27" xfId="484" applyNumberFormat="1" applyFont="1" applyBorder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30" xfId="574" applyNumberFormat="1" applyFont="1" applyBorder="1"/>
    <xf numFmtId="10" fontId="10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3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165" fontId="7" fillId="0" borderId="32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0" borderId="0" xfId="457" applyFont="1" applyAlignment="1">
      <alignment horizontal="right"/>
    </xf>
    <xf numFmtId="0" fontId="7" fillId="26" borderId="34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4" fillId="0" borderId="0" xfId="457"/>
    <xf numFmtId="0" fontId="13" fillId="0" borderId="38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32" fillId="0" borderId="0" xfId="457" applyFont="1"/>
    <xf numFmtId="0" fontId="7" fillId="0" borderId="16" xfId="457" applyFont="1" applyBorder="1" applyAlignment="1">
      <alignment horizontal="center"/>
    </xf>
    <xf numFmtId="0" fontId="7" fillId="0" borderId="28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9" xfId="457" applyFont="1" applyBorder="1"/>
    <xf numFmtId="0" fontId="7" fillId="0" borderId="32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9" xfId="457" applyFont="1" applyBorder="1" applyAlignment="1">
      <alignment horizontal="center"/>
    </xf>
    <xf numFmtId="0" fontId="9" fillId="0" borderId="32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2" fontId="7" fillId="0" borderId="0" xfId="0" applyNumberFormat="1" applyFont="1"/>
    <xf numFmtId="0" fontId="7" fillId="0" borderId="28" xfId="0" applyFont="1" applyBorder="1" applyAlignment="1">
      <alignment horizontal="center"/>
    </xf>
    <xf numFmtId="0" fontId="7" fillId="26" borderId="26" xfId="0" applyFont="1" applyFill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7" fillId="0" borderId="29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7" fillId="26" borderId="33" xfId="0" applyFont="1" applyFill="1" applyBorder="1" applyAlignment="1">
      <alignment horizontal="center"/>
    </xf>
    <xf numFmtId="0" fontId="7" fillId="26" borderId="31" xfId="0" applyFont="1" applyFill="1" applyBorder="1" applyAlignment="1">
      <alignment horizontal="center"/>
    </xf>
    <xf numFmtId="0" fontId="7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7" fillId="0" borderId="25" xfId="0" applyFont="1" applyBorder="1"/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164" fontId="7" fillId="0" borderId="43" xfId="0" applyNumberFormat="1" applyFont="1" applyBorder="1"/>
    <xf numFmtId="165" fontId="9" fillId="0" borderId="0" xfId="0" applyNumberFormat="1" applyFont="1" applyAlignment="1">
      <alignment horizontal="center"/>
    </xf>
    <xf numFmtId="10" fontId="15" fillId="0" borderId="18" xfId="574" applyNumberFormat="1" applyFont="1" applyBorder="1" applyAlignment="1">
      <alignment horizontal="center"/>
    </xf>
    <xf numFmtId="165" fontId="7" fillId="0" borderId="32" xfId="574" applyNumberFormat="1" applyFont="1" applyBorder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4" fontId="15" fillId="0" borderId="18" xfId="574" applyNumberFormat="1" applyFont="1" applyBorder="1" applyAlignment="1">
      <alignment horizontal="center"/>
    </xf>
    <xf numFmtId="165" fontId="7" fillId="0" borderId="18" xfId="574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64" fontId="110" fillId="0" borderId="37" xfId="0" applyNumberFormat="1" applyFont="1" applyBorder="1" applyAlignment="1">
      <alignment horizontal="center"/>
    </xf>
    <xf numFmtId="10" fontId="0" fillId="0" borderId="0" xfId="0" applyNumberFormat="1"/>
    <xf numFmtId="0" fontId="7" fillId="0" borderId="0" xfId="555" applyFont="1" applyAlignment="1">
      <alignment horizontal="left"/>
    </xf>
    <xf numFmtId="0" fontId="110" fillId="0" borderId="35" xfId="0" applyFont="1" applyBorder="1" applyAlignment="1">
      <alignment horizontal="left"/>
    </xf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9" fillId="0" borderId="30" xfId="0" applyFont="1" applyBorder="1" applyAlignment="1">
      <alignment vertical="center" wrapText="1"/>
    </xf>
    <xf numFmtId="0" fontId="8" fillId="0" borderId="0" xfId="0" applyFont="1"/>
    <xf numFmtId="0" fontId="9" fillId="0" borderId="30" xfId="0" applyFont="1" applyBorder="1" applyAlignment="1">
      <alignment wrapText="1"/>
    </xf>
    <xf numFmtId="0" fontId="16" fillId="0" borderId="0" xfId="711"/>
    <xf numFmtId="0" fontId="7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10" fillId="0" borderId="0" xfId="711" applyFont="1"/>
    <xf numFmtId="0" fontId="16" fillId="0" borderId="0" xfId="711" applyAlignment="1">
      <alignment horizontal="center"/>
    </xf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165" fontId="7" fillId="0" borderId="18" xfId="585" applyNumberFormat="1" applyFont="1" applyBorder="1" applyAlignment="1">
      <alignment horizontal="center"/>
    </xf>
    <xf numFmtId="0" fontId="7" fillId="0" borderId="19" xfId="711" applyFont="1" applyBorder="1"/>
    <xf numFmtId="165" fontId="7" fillId="0" borderId="21" xfId="585" applyNumberFormat="1" applyFont="1" applyBorder="1" applyAlignment="1">
      <alignment horizontal="center"/>
    </xf>
    <xf numFmtId="0" fontId="7" fillId="0" borderId="20" xfId="711" applyFont="1" applyBorder="1"/>
    <xf numFmtId="0" fontId="7" fillId="0" borderId="11" xfId="711" applyFont="1" applyBorder="1"/>
    <xf numFmtId="165" fontId="7" fillId="0" borderId="32" xfId="585" applyNumberFormat="1" applyFont="1" applyBorder="1" applyAlignment="1">
      <alignment horizontal="center"/>
    </xf>
    <xf numFmtId="0" fontId="15" fillId="0" borderId="21" xfId="0" applyFont="1" applyBorder="1"/>
    <xf numFmtId="10" fontId="7" fillId="0" borderId="21" xfId="574" applyNumberFormat="1" applyFont="1" applyBorder="1"/>
    <xf numFmtId="10" fontId="15" fillId="0" borderId="21" xfId="574" applyNumberFormat="1" applyFont="1" applyBorder="1"/>
    <xf numFmtId="10" fontId="7" fillId="0" borderId="24" xfId="574" applyNumberFormat="1" applyFont="1" applyBorder="1"/>
    <xf numFmtId="164" fontId="7" fillId="0" borderId="44" xfId="0" applyNumberFormat="1" applyFont="1" applyBorder="1" applyAlignment="1">
      <alignment horizontal="center"/>
    </xf>
    <xf numFmtId="0" fontId="20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50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6" xfId="574" applyNumberFormat="1" applyFont="1" applyBorder="1" applyAlignment="1">
      <alignment horizontal="center" wrapText="1"/>
    </xf>
    <xf numFmtId="165" fontId="7" fillId="0" borderId="37" xfId="574" applyNumberFormat="1" applyFont="1" applyBorder="1" applyAlignment="1">
      <alignment horizontal="center"/>
    </xf>
    <xf numFmtId="165" fontId="7" fillId="0" borderId="45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110" fillId="0" borderId="54" xfId="0" applyNumberFormat="1" applyFont="1" applyBorder="1" applyAlignment="1">
      <alignment horizont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2" xfId="0" applyNumberFormat="1" applyFont="1" applyBorder="1" applyAlignment="1">
      <alignment horizontal="center"/>
    </xf>
    <xf numFmtId="164" fontId="7" fillId="0" borderId="53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4" fillId="0" borderId="0" xfId="484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24" fillId="0" borderId="0" xfId="484" applyFont="1" applyAlignment="1">
      <alignment horizontal="centerContinuous"/>
    </xf>
    <xf numFmtId="0" fontId="24" fillId="26" borderId="0" xfId="484" applyFont="1" applyFill="1" applyAlignment="1">
      <alignment horizontal="centerContinuous"/>
    </xf>
    <xf numFmtId="0" fontId="82" fillId="0" borderId="22" xfId="457" applyFont="1" applyBorder="1"/>
    <xf numFmtId="0" fontId="82" fillId="0" borderId="30" xfId="457" applyFont="1" applyBorder="1" applyAlignment="1">
      <alignment horizontal="center"/>
    </xf>
    <xf numFmtId="0" fontId="9" fillId="0" borderId="55" xfId="484" applyFont="1" applyBorder="1"/>
    <xf numFmtId="0" fontId="9" fillId="0" borderId="55" xfId="484" applyFont="1" applyBorder="1" applyAlignment="1">
      <alignment horizontal="center"/>
    </xf>
    <xf numFmtId="10" fontId="9" fillId="0" borderId="55" xfId="484" applyNumberFormat="1" applyFont="1" applyBorder="1" applyAlignment="1">
      <alignment horizontal="center"/>
    </xf>
    <xf numFmtId="10" fontId="9" fillId="0" borderId="55" xfId="574" applyNumberFormat="1" applyFont="1" applyBorder="1" applyAlignment="1">
      <alignment horizontal="center"/>
    </xf>
    <xf numFmtId="10" fontId="9" fillId="0" borderId="57" xfId="574" applyNumberFormat="1" applyFont="1" applyBorder="1"/>
    <xf numFmtId="10" fontId="9" fillId="0" borderId="56" xfId="574" applyNumberFormat="1" applyFont="1" applyBorder="1"/>
    <xf numFmtId="10" fontId="0" fillId="0" borderId="0" xfId="574" applyNumberFormat="1" applyFont="1"/>
    <xf numFmtId="0" fontId="0" fillId="0" borderId="0" xfId="0" applyAlignment="1">
      <alignment horizontal="center"/>
    </xf>
    <xf numFmtId="0" fontId="10" fillId="41" borderId="0" xfId="0" applyFont="1" applyFill="1" applyAlignment="1">
      <alignment horizontal="center"/>
    </xf>
    <xf numFmtId="0" fontId="110" fillId="0" borderId="59" xfId="0" applyFont="1" applyBorder="1" applyAlignment="1">
      <alignment horizontal="center"/>
    </xf>
    <xf numFmtId="164" fontId="7" fillId="0" borderId="44" xfId="574" applyNumberFormat="1" applyFont="1" applyBorder="1" applyAlignment="1">
      <alignment horizontal="center"/>
    </xf>
    <xf numFmtId="164" fontId="7" fillId="0" borderId="60" xfId="574" applyNumberFormat="1" applyFont="1" applyBorder="1" applyAlignment="1">
      <alignment horizontal="center"/>
    </xf>
    <xf numFmtId="0" fontId="7" fillId="0" borderId="16" xfId="555" applyFont="1" applyBorder="1"/>
    <xf numFmtId="172" fontId="6" fillId="0" borderId="0" xfId="719" applyNumberFormat="1" applyFont="1"/>
    <xf numFmtId="0" fontId="18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0" fillId="0" borderId="42" xfId="0" applyFont="1" applyBorder="1"/>
    <xf numFmtId="2" fontId="110" fillId="0" borderId="43" xfId="0" applyNumberFormat="1" applyFont="1" applyBorder="1" applyAlignment="1">
      <alignment horizontal="center"/>
    </xf>
    <xf numFmtId="0" fontId="110" fillId="0" borderId="47" xfId="0" applyFont="1" applyBorder="1"/>
    <xf numFmtId="2" fontId="110" fillId="0" borderId="48" xfId="0" applyNumberFormat="1" applyFont="1" applyBorder="1" applyAlignment="1">
      <alignment horizontal="center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0" fontId="81" fillId="0" borderId="51" xfId="0" applyFont="1" applyBorder="1" applyAlignment="1">
      <alignment horizontal="left"/>
    </xf>
    <xf numFmtId="0" fontId="7" fillId="41" borderId="31" xfId="0" applyFont="1" applyFill="1" applyBorder="1" applyAlignment="1">
      <alignment horizontal="center" wrapText="1"/>
    </xf>
    <xf numFmtId="169" fontId="7" fillId="41" borderId="31" xfId="0" applyNumberFormat="1" applyFont="1" applyFill="1" applyBorder="1" applyAlignment="1">
      <alignment horizontal="center" wrapText="1"/>
    </xf>
    <xf numFmtId="169" fontId="7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4" fontId="7" fillId="41" borderId="46" xfId="310" applyNumberFormat="1" applyFont="1" applyFill="1" applyBorder="1" applyAlignment="1">
      <alignment horizontal="center"/>
    </xf>
    <xf numFmtId="0" fontId="7" fillId="41" borderId="46" xfId="0" applyFont="1" applyFill="1" applyBorder="1" applyAlignment="1">
      <alignment horizontal="center"/>
    </xf>
    <xf numFmtId="169" fontId="7" fillId="41" borderId="46" xfId="310" applyNumberFormat="1" applyFont="1" applyFill="1" applyBorder="1" applyAlignment="1">
      <alignment horizontal="center"/>
    </xf>
    <xf numFmtId="3" fontId="7" fillId="41" borderId="46" xfId="310" applyNumberFormat="1" applyFont="1" applyFill="1" applyBorder="1" applyAlignment="1">
      <alignment horizontal="center"/>
    </xf>
    <xf numFmtId="3" fontId="7" fillId="41" borderId="52" xfId="310" applyNumberFormat="1" applyFont="1" applyFill="1" applyBorder="1" applyAlignment="1">
      <alignment horizontal="center"/>
    </xf>
    <xf numFmtId="0" fontId="9" fillId="41" borderId="0" xfId="0" applyFont="1" applyFill="1"/>
    <xf numFmtId="0" fontId="9" fillId="41" borderId="0" xfId="0" applyFont="1" applyFill="1" applyAlignment="1">
      <alignment horizontal="centerContinuous"/>
    </xf>
    <xf numFmtId="2" fontId="8" fillId="41" borderId="0" xfId="0" applyNumberFormat="1" applyFont="1" applyFill="1" applyAlignment="1">
      <alignment horizontal="centerContinuous"/>
    </xf>
    <xf numFmtId="0" fontId="10" fillId="26" borderId="0" xfId="484" applyFont="1" applyFill="1" applyAlignment="1">
      <alignment horizontal="left"/>
    </xf>
    <xf numFmtId="0" fontId="7" fillId="0" borderId="0" xfId="0" applyFont="1" applyAlignment="1">
      <alignment horizontal="left" vertical="center" indent="15"/>
    </xf>
    <xf numFmtId="0" fontId="0" fillId="0" borderId="0" xfId="0" applyFill="1"/>
    <xf numFmtId="165" fontId="7" fillId="0" borderId="35" xfId="574" applyNumberFormat="1" applyFont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0" fontId="0" fillId="26" borderId="0" xfId="0" applyFill="1" applyAlignment="1">
      <alignment horizontal="center"/>
    </xf>
    <xf numFmtId="0" fontId="7" fillId="26" borderId="0" xfId="0" applyFont="1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165" fontId="7" fillId="26" borderId="28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165" fontId="8" fillId="26" borderId="0" xfId="0" applyNumberFormat="1" applyFont="1" applyFill="1" applyAlignment="1">
      <alignment horizontal="centerContinuous"/>
    </xf>
    <xf numFmtId="0" fontId="7" fillId="0" borderId="0" xfId="484" applyFont="1" applyAlignment="1">
      <alignment horizontal="center"/>
    </xf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0" fontId="7" fillId="0" borderId="21" xfId="555" applyFont="1" applyBorder="1" applyAlignment="1">
      <alignment horizontal="center"/>
    </xf>
    <xf numFmtId="0" fontId="7" fillId="0" borderId="65" xfId="0" applyFont="1" applyBorder="1"/>
    <xf numFmtId="10" fontId="7" fillId="0" borderId="61" xfId="555" applyNumberFormat="1" applyFont="1" applyBorder="1" applyAlignment="1">
      <alignment horizontal="center"/>
    </xf>
    <xf numFmtId="0" fontId="7" fillId="0" borderId="62" xfId="0" applyFont="1" applyBorder="1"/>
    <xf numFmtId="10" fontId="15" fillId="0" borderId="63" xfId="555" applyNumberFormat="1" applyFont="1" applyBorder="1" applyAlignment="1">
      <alignment horizontal="center"/>
    </xf>
    <xf numFmtId="10" fontId="7" fillId="0" borderId="0" xfId="574" applyNumberFormat="1" applyFont="1"/>
    <xf numFmtId="0" fontId="7" fillId="0" borderId="0" xfId="555" applyFont="1"/>
    <xf numFmtId="0" fontId="7" fillId="0" borderId="0" xfId="484" applyFont="1" applyBorder="1"/>
    <xf numFmtId="14" fontId="7" fillId="0" borderId="0" xfId="484" applyNumberFormat="1" applyFont="1" applyFill="1" applyBorder="1"/>
    <xf numFmtId="14" fontId="7" fillId="0" borderId="0" xfId="484" applyNumberFormat="1" applyFont="1" applyBorder="1"/>
    <xf numFmtId="14" fontId="7" fillId="0" borderId="0" xfId="484" applyNumberFormat="1" applyFont="1" applyBorder="1" applyAlignment="1">
      <alignment horizontal="center"/>
    </xf>
    <xf numFmtId="3" fontId="4" fillId="0" borderId="0" xfId="484" applyNumberFormat="1" applyAlignment="1"/>
    <xf numFmtId="10" fontId="4" fillId="0" borderId="0" xfId="574" applyNumberFormat="1" applyAlignment="1"/>
    <xf numFmtId="0" fontId="7" fillId="0" borderId="0" xfId="484" applyFont="1" applyAlignment="1">
      <alignment horizontal="left"/>
    </xf>
    <xf numFmtId="3" fontId="4" fillId="0" borderId="0" xfId="484" applyNumberFormat="1"/>
    <xf numFmtId="10" fontId="4" fillId="0" borderId="0" xfId="574" applyNumberFormat="1"/>
    <xf numFmtId="0" fontId="7" fillId="0" borderId="28" xfId="0" applyFont="1" applyBorder="1" applyAlignment="1" applyProtection="1">
      <alignment horizontal="center"/>
      <protection locked="0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21" xfId="0" applyFont="1" applyBorder="1" applyAlignment="1" applyProtection="1">
      <alignment horizontal="center"/>
      <protection locked="0"/>
    </xf>
    <xf numFmtId="10" fontId="7" fillId="0" borderId="66" xfId="0" applyNumberFormat="1" applyFont="1" applyBorder="1" applyAlignment="1">
      <alignment horizontal="center"/>
    </xf>
    <xf numFmtId="10" fontId="7" fillId="0" borderId="64" xfId="0" applyNumberFormat="1" applyFont="1" applyFill="1" applyBorder="1" applyAlignment="1" applyProtection="1">
      <alignment horizontal="center"/>
      <protection locked="0"/>
    </xf>
    <xf numFmtId="10" fontId="7" fillId="0" borderId="29" xfId="0" applyNumberFormat="1" applyFont="1" applyFill="1" applyBorder="1" applyAlignment="1" applyProtection="1">
      <alignment horizontal="center"/>
      <protection locked="0"/>
    </xf>
    <xf numFmtId="41" fontId="7" fillId="0" borderId="32" xfId="0" applyNumberFormat="1" applyFont="1" applyFill="1" applyBorder="1" applyAlignment="1" applyProtection="1">
      <alignment horizontal="center"/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7" fillId="0" borderId="0" xfId="0" applyFont="1" applyFill="1" applyBorder="1"/>
    <xf numFmtId="0" fontId="10" fillId="0" borderId="0" xfId="0" applyFont="1" applyBorder="1"/>
    <xf numFmtId="0" fontId="7" fillId="0" borderId="0" xfId="555" applyFont="1" applyAlignment="1" applyProtection="1">
      <alignment horizontal="left"/>
    </xf>
    <xf numFmtId="0" fontId="7" fillId="26" borderId="33" xfId="0" applyFont="1" applyFill="1" applyBorder="1" applyAlignment="1">
      <alignment horizontal="center" wrapText="1"/>
    </xf>
    <xf numFmtId="169" fontId="7" fillId="26" borderId="31" xfId="0" applyNumberFormat="1" applyFont="1" applyFill="1" applyBorder="1" applyAlignment="1">
      <alignment horizontal="center" wrapText="1"/>
    </xf>
    <xf numFmtId="0" fontId="7" fillId="0" borderId="31" xfId="0" applyFont="1" applyBorder="1" applyAlignment="1">
      <alignment horizontal="center" wrapText="1"/>
    </xf>
    <xf numFmtId="169" fontId="7" fillId="0" borderId="31" xfId="0" applyNumberFormat="1" applyFont="1" applyBorder="1" applyAlignment="1">
      <alignment horizontal="center" wrapText="1"/>
    </xf>
    <xf numFmtId="0" fontId="7" fillId="26" borderId="31" xfId="0" applyFont="1" applyFill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26" borderId="44" xfId="0" applyFont="1" applyFill="1" applyBorder="1"/>
    <xf numFmtId="171" fontId="7" fillId="26" borderId="47" xfId="310" applyNumberFormat="1" applyFont="1" applyFill="1" applyBorder="1" applyAlignment="1">
      <alignment horizontal="right"/>
    </xf>
    <xf numFmtId="9" fontId="7" fillId="26" borderId="47" xfId="574" applyFont="1" applyFill="1" applyBorder="1" applyAlignment="1">
      <alignment horizontal="center"/>
    </xf>
    <xf numFmtId="2" fontId="7" fillId="0" borderId="47" xfId="310" applyNumberFormat="1" applyFont="1" applyBorder="1" applyAlignment="1">
      <alignment horizontal="center"/>
    </xf>
    <xf numFmtId="166" fontId="7" fillId="26" borderId="47" xfId="310" applyNumberFormat="1" applyFont="1" applyFill="1" applyBorder="1" applyAlignment="1">
      <alignment horizontal="center"/>
    </xf>
    <xf numFmtId="165" fontId="7" fillId="26" borderId="47" xfId="574" applyNumberFormat="1" applyFont="1" applyFill="1" applyBorder="1" applyAlignment="1">
      <alignment horizontal="center"/>
    </xf>
    <xf numFmtId="2" fontId="7" fillId="0" borderId="48" xfId="310" applyNumberFormat="1" applyFont="1" applyBorder="1" applyAlignment="1">
      <alignment horizontal="center"/>
    </xf>
    <xf numFmtId="0" fontId="110" fillId="0" borderId="67" xfId="0" applyFont="1" applyBorder="1" applyAlignment="1">
      <alignment horizontal="left"/>
    </xf>
    <xf numFmtId="0" fontId="110" fillId="0" borderId="68" xfId="0" applyFont="1" applyBorder="1" applyAlignment="1">
      <alignment horizontal="left"/>
    </xf>
    <xf numFmtId="0" fontId="7" fillId="0" borderId="68" xfId="0" applyFont="1" applyBorder="1"/>
    <xf numFmtId="0" fontId="81" fillId="0" borderId="68" xfId="0" applyFont="1" applyBorder="1" applyAlignment="1">
      <alignment horizontal="left"/>
    </xf>
    <xf numFmtId="0" fontId="81" fillId="0" borderId="71" xfId="0" applyFont="1" applyFill="1" applyBorder="1" applyAlignment="1">
      <alignment horizontal="left"/>
    </xf>
    <xf numFmtId="9" fontId="81" fillId="0" borderId="73" xfId="0" applyNumberFormat="1" applyFont="1" applyBorder="1" applyAlignment="1">
      <alignment horizontal="center"/>
    </xf>
    <xf numFmtId="165" fontId="110" fillId="0" borderId="73" xfId="574" applyNumberFormat="1" applyFont="1" applyBorder="1" applyAlignment="1">
      <alignment horizontal="center"/>
    </xf>
    <xf numFmtId="171" fontId="7" fillId="26" borderId="73" xfId="310" applyNumberFormat="1" applyFont="1" applyFill="1" applyBorder="1" applyAlignment="1">
      <alignment horizontal="right"/>
    </xf>
    <xf numFmtId="9" fontId="7" fillId="26" borderId="73" xfId="574" applyFont="1" applyFill="1" applyBorder="1" applyAlignment="1">
      <alignment horizontal="center"/>
    </xf>
    <xf numFmtId="2" fontId="7" fillId="0" borderId="73" xfId="310" applyNumberFormat="1" applyFont="1" applyBorder="1" applyAlignment="1">
      <alignment horizontal="center"/>
    </xf>
    <xf numFmtId="0" fontId="7" fillId="26" borderId="73" xfId="0" applyFont="1" applyFill="1" applyBorder="1"/>
    <xf numFmtId="165" fontId="7" fillId="26" borderId="73" xfId="574" applyNumberFormat="1" applyFont="1" applyFill="1" applyBorder="1" applyAlignment="1">
      <alignment horizontal="center"/>
    </xf>
    <xf numFmtId="2" fontId="7" fillId="26" borderId="74" xfId="574" applyNumberFormat="1" applyFont="1" applyFill="1" applyBorder="1" applyAlignment="1">
      <alignment horizontal="center"/>
    </xf>
    <xf numFmtId="0" fontId="81" fillId="41" borderId="71" xfId="0" applyFont="1" applyFill="1" applyBorder="1" applyAlignment="1">
      <alignment horizontal="left"/>
    </xf>
    <xf numFmtId="0" fontId="7" fillId="41" borderId="71" xfId="0" applyFont="1" applyFill="1" applyBorder="1"/>
    <xf numFmtId="0" fontId="81" fillId="41" borderId="68" xfId="0" applyFont="1" applyFill="1" applyBorder="1" applyAlignment="1">
      <alignment horizontal="left"/>
    </xf>
    <xf numFmtId="0" fontId="110" fillId="41" borderId="68" xfId="0" applyFont="1" applyFill="1" applyBorder="1" applyAlignment="1">
      <alignment horizontal="left"/>
    </xf>
    <xf numFmtId="0" fontId="110" fillId="41" borderId="71" xfId="0" applyFont="1" applyFill="1" applyBorder="1" applyAlignment="1">
      <alignment horizontal="left"/>
    </xf>
    <xf numFmtId="0" fontId="81" fillId="41" borderId="62" xfId="0" applyFont="1" applyFill="1" applyBorder="1" applyAlignment="1">
      <alignment horizontal="left"/>
    </xf>
    <xf numFmtId="0" fontId="110" fillId="41" borderId="73" xfId="0" applyFont="1" applyFill="1" applyBorder="1" applyAlignment="1">
      <alignment horizontal="center"/>
    </xf>
    <xf numFmtId="0" fontId="110" fillId="41" borderId="74" xfId="0" applyFont="1" applyFill="1" applyBorder="1" applyAlignment="1">
      <alignment horizontal="center"/>
    </xf>
    <xf numFmtId="0" fontId="7" fillId="26" borderId="67" xfId="0" applyFont="1" applyFill="1" applyBorder="1"/>
    <xf numFmtId="0" fontId="7" fillId="26" borderId="73" xfId="0" applyFont="1" applyFill="1" applyBorder="1" applyAlignment="1">
      <alignment horizontal="center"/>
    </xf>
    <xf numFmtId="0" fontId="81" fillId="0" borderId="71" xfId="0" applyFont="1" applyBorder="1" applyAlignment="1">
      <alignment horizontal="left"/>
    </xf>
    <xf numFmtId="164" fontId="110" fillId="0" borderId="68" xfId="0" applyNumberFormat="1" applyFont="1" applyBorder="1" applyAlignment="1">
      <alignment horizontal="center"/>
    </xf>
    <xf numFmtId="164" fontId="110" fillId="0" borderId="69" xfId="0" applyNumberFormat="1" applyFont="1" applyBorder="1" applyAlignment="1">
      <alignment horizontal="center"/>
    </xf>
    <xf numFmtId="164" fontId="110" fillId="0" borderId="70" xfId="0" applyNumberFormat="1" applyFont="1" applyBorder="1" applyAlignment="1">
      <alignment horizontal="center"/>
    </xf>
    <xf numFmtId="0" fontId="7" fillId="0" borderId="71" xfId="0" applyFont="1" applyBorder="1"/>
    <xf numFmtId="164" fontId="110" fillId="0" borderId="79" xfId="0" applyNumberFormat="1" applyFont="1" applyBorder="1" applyAlignment="1">
      <alignment horizontal="center"/>
    </xf>
    <xf numFmtId="0" fontId="110" fillId="0" borderId="71" xfId="0" applyFont="1" applyBorder="1" applyAlignment="1">
      <alignment horizontal="left"/>
    </xf>
    <xf numFmtId="0" fontId="110" fillId="0" borderId="71" xfId="0" applyFont="1" applyBorder="1" applyAlignment="1">
      <alignment horizontal="left" vertical="center"/>
    </xf>
    <xf numFmtId="0" fontId="81" fillId="0" borderId="62" xfId="0" applyFont="1" applyBorder="1" applyAlignment="1">
      <alignment horizontal="left"/>
    </xf>
    <xf numFmtId="164" fontId="110" fillId="0" borderId="67" xfId="0" applyNumberFormat="1" applyFont="1" applyBorder="1" applyAlignment="1">
      <alignment horizontal="center"/>
    </xf>
    <xf numFmtId="164" fontId="110" fillId="0" borderId="73" xfId="0" applyNumberFormat="1" applyFont="1" applyBorder="1" applyAlignment="1">
      <alignment horizontal="center"/>
    </xf>
    <xf numFmtId="164" fontId="110" fillId="0" borderId="74" xfId="0" applyNumberFormat="1" applyFont="1" applyBorder="1" applyAlignment="1">
      <alignment horizontal="center"/>
    </xf>
    <xf numFmtId="164" fontId="7" fillId="0" borderId="67" xfId="0" applyNumberFormat="1" applyFont="1" applyBorder="1" applyAlignment="1">
      <alignment horizontal="center"/>
    </xf>
    <xf numFmtId="0" fontId="7" fillId="0" borderId="80" xfId="0" applyFont="1" applyBorder="1" applyAlignment="1">
      <alignment horizontal="center"/>
    </xf>
    <xf numFmtId="0" fontId="7" fillId="0" borderId="78" xfId="0" applyFont="1" applyBorder="1" applyAlignment="1">
      <alignment horizontal="center"/>
    </xf>
    <xf numFmtId="0" fontId="7" fillId="0" borderId="81" xfId="0" applyFont="1" applyBorder="1" applyAlignment="1">
      <alignment horizontal="center"/>
    </xf>
    <xf numFmtId="0" fontId="7" fillId="26" borderId="77" xfId="0" applyFont="1" applyFill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82" xfId="0" applyFont="1" applyFill="1" applyBorder="1" applyAlignment="1">
      <alignment horizontal="center"/>
    </xf>
    <xf numFmtId="165" fontId="7" fillId="0" borderId="68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 wrapText="1"/>
    </xf>
    <xf numFmtId="165" fontId="7" fillId="0" borderId="70" xfId="574" applyNumberFormat="1" applyFont="1" applyBorder="1" applyAlignment="1">
      <alignment horizontal="center"/>
    </xf>
    <xf numFmtId="165" fontId="7" fillId="0" borderId="69" xfId="574" applyNumberFormat="1" applyFont="1" applyBorder="1" applyAlignment="1">
      <alignment horizontal="center"/>
    </xf>
    <xf numFmtId="165" fontId="7" fillId="0" borderId="76" xfId="574" applyNumberFormat="1" applyFont="1" applyBorder="1" applyAlignment="1">
      <alignment horizontal="center"/>
    </xf>
    <xf numFmtId="164" fontId="7" fillId="0" borderId="62" xfId="0" applyNumberFormat="1" applyFont="1" applyBorder="1" applyAlignment="1">
      <alignment horizontal="center"/>
    </xf>
    <xf numFmtId="0" fontId="110" fillId="0" borderId="68" xfId="0" applyFont="1" applyFill="1" applyBorder="1"/>
    <xf numFmtId="165" fontId="7" fillId="26" borderId="83" xfId="484" applyNumberFormat="1" applyFont="1" applyFill="1" applyBorder="1" applyAlignment="1">
      <alignment horizontal="center"/>
    </xf>
    <xf numFmtId="0" fontId="81" fillId="0" borderId="75" xfId="0" applyFont="1" applyFill="1" applyBorder="1" applyAlignment="1">
      <alignment horizontal="left"/>
    </xf>
    <xf numFmtId="0" fontId="110" fillId="0" borderId="73" xfId="0" applyFont="1" applyBorder="1"/>
    <xf numFmtId="2" fontId="110" fillId="0" borderId="73" xfId="0" applyNumberFormat="1" applyFont="1" applyBorder="1" applyAlignment="1">
      <alignment horizontal="center"/>
    </xf>
    <xf numFmtId="0" fontId="110" fillId="0" borderId="43" xfId="0" applyFont="1" applyBorder="1" applyAlignment="1">
      <alignment horizontal="center"/>
    </xf>
    <xf numFmtId="0" fontId="110" fillId="0" borderId="41" xfId="0" applyFont="1" applyBorder="1"/>
    <xf numFmtId="0" fontId="110" fillId="0" borderId="58" xfId="0" applyFont="1" applyBorder="1" applyAlignment="1">
      <alignment horizontal="center"/>
    </xf>
    <xf numFmtId="0" fontId="110" fillId="0" borderId="48" xfId="0" applyFont="1" applyBorder="1" applyAlignment="1">
      <alignment horizontal="center"/>
    </xf>
    <xf numFmtId="0" fontId="110" fillId="0" borderId="74" xfId="0" applyFont="1" applyBorder="1" applyAlignment="1">
      <alignment horizontal="center"/>
    </xf>
    <xf numFmtId="2" fontId="110" fillId="0" borderId="74" xfId="0" applyNumberFormat="1" applyFont="1" applyBorder="1" applyAlignment="1">
      <alignment horizontal="center"/>
    </xf>
    <xf numFmtId="0" fontId="110" fillId="0" borderId="84" xfId="0" applyFont="1" applyBorder="1" applyAlignment="1">
      <alignment horizontal="center"/>
    </xf>
    <xf numFmtId="0" fontId="110" fillId="0" borderId="71" xfId="0" applyFont="1" applyBorder="1"/>
    <xf numFmtId="0" fontId="9" fillId="0" borderId="29" xfId="484" applyFont="1" applyBorder="1"/>
    <xf numFmtId="0" fontId="81" fillId="0" borderId="87" xfId="484" applyFont="1" applyBorder="1" applyAlignment="1">
      <alignment horizontal="left"/>
    </xf>
    <xf numFmtId="2" fontId="110" fillId="0" borderId="74" xfId="574" applyNumberFormat="1" applyFont="1" applyBorder="1" applyAlignment="1">
      <alignment horizontal="center"/>
    </xf>
    <xf numFmtId="0" fontId="0" fillId="0" borderId="0" xfId="0" applyAlignment="1">
      <alignment horizontal="left"/>
    </xf>
    <xf numFmtId="171" fontId="110" fillId="0" borderId="87" xfId="310" applyNumberFormat="1" applyFont="1" applyBorder="1" applyAlignment="1">
      <alignment horizontal="right"/>
    </xf>
    <xf numFmtId="9" fontId="81" fillId="0" borderId="87" xfId="0" applyNumberFormat="1" applyFont="1" applyBorder="1" applyAlignment="1">
      <alignment horizontal="center"/>
    </xf>
    <xf numFmtId="0" fontId="81" fillId="0" borderId="87" xfId="0" applyFont="1" applyBorder="1" applyAlignment="1">
      <alignment horizontal="center"/>
    </xf>
    <xf numFmtId="174" fontId="7" fillId="0" borderId="87" xfId="0" applyNumberFormat="1" applyFont="1" applyBorder="1" applyAlignment="1">
      <alignment horizontal="center" wrapText="1"/>
    </xf>
    <xf numFmtId="165" fontId="110" fillId="0" borderId="87" xfId="574" applyNumberFormat="1" applyFont="1" applyBorder="1" applyAlignment="1">
      <alignment horizontal="center"/>
    </xf>
    <xf numFmtId="0" fontId="7" fillId="0" borderId="87" xfId="484" applyFont="1" applyBorder="1" applyAlignment="1">
      <alignment horizontal="center"/>
    </xf>
    <xf numFmtId="0" fontId="81" fillId="0" borderId="87" xfId="484" applyFont="1" applyBorder="1" applyAlignment="1">
      <alignment horizontal="center"/>
    </xf>
    <xf numFmtId="9" fontId="7" fillId="0" borderId="87" xfId="0" applyNumberFormat="1" applyFont="1" applyBorder="1" applyAlignment="1">
      <alignment horizontal="center"/>
    </xf>
    <xf numFmtId="0" fontId="7" fillId="0" borderId="87" xfId="484" applyFont="1" applyBorder="1" applyAlignment="1">
      <alignment horizontal="center" vertical="center"/>
    </xf>
    <xf numFmtId="10" fontId="81" fillId="0" borderId="87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 vertical="top" wrapText="1"/>
    </xf>
    <xf numFmtId="165" fontId="81" fillId="0" borderId="87" xfId="574" applyNumberFormat="1" applyFont="1" applyBorder="1" applyAlignment="1">
      <alignment horizontal="center" vertical="top" wrapText="1"/>
    </xf>
    <xf numFmtId="9" fontId="81" fillId="0" borderId="85" xfId="0" applyNumberFormat="1" applyFont="1" applyBorder="1" applyAlignment="1">
      <alignment horizontal="center"/>
    </xf>
    <xf numFmtId="0" fontId="81" fillId="0" borderId="85" xfId="0" applyFont="1" applyBorder="1" applyAlignment="1">
      <alignment horizontal="center"/>
    </xf>
    <xf numFmtId="0" fontId="7" fillId="0" borderId="85" xfId="484" applyFont="1" applyBorder="1" applyAlignment="1">
      <alignment horizontal="center" wrapText="1"/>
    </xf>
    <xf numFmtId="165" fontId="110" fillId="0" borderId="85" xfId="574" applyNumberFormat="1" applyFont="1" applyBorder="1" applyAlignment="1">
      <alignment horizontal="center"/>
    </xf>
    <xf numFmtId="2" fontId="110" fillId="0" borderId="90" xfId="574" applyNumberFormat="1" applyFont="1" applyBorder="1" applyAlignment="1">
      <alignment horizontal="center"/>
    </xf>
    <xf numFmtId="0" fontId="110" fillId="0" borderId="86" xfId="0" applyFont="1" applyBorder="1" applyAlignment="1">
      <alignment horizontal="left"/>
    </xf>
    <xf numFmtId="2" fontId="110" fillId="0" borderId="88" xfId="574" applyNumberFormat="1" applyFont="1" applyBorder="1" applyAlignment="1">
      <alignment horizontal="center"/>
    </xf>
    <xf numFmtId="0" fontId="7" fillId="0" borderId="86" xfId="0" applyFont="1" applyBorder="1"/>
    <xf numFmtId="2" fontId="81" fillId="0" borderId="88" xfId="0" applyNumberFormat="1" applyFont="1" applyBorder="1" applyAlignment="1">
      <alignment horizontal="center" vertical="top" wrapText="1"/>
    </xf>
    <xf numFmtId="0" fontId="7" fillId="26" borderId="72" xfId="0" applyFont="1" applyFill="1" applyBorder="1"/>
    <xf numFmtId="165" fontId="7" fillId="26" borderId="74" xfId="0" applyNumberFormat="1" applyFont="1" applyFill="1" applyBorder="1" applyAlignment="1">
      <alignment horizontal="center"/>
    </xf>
    <xf numFmtId="9" fontId="81" fillId="0" borderId="87" xfId="0" applyNumberFormat="1" applyFont="1" applyFill="1" applyBorder="1" applyAlignment="1">
      <alignment horizontal="center"/>
    </xf>
    <xf numFmtId="165" fontId="110" fillId="0" borderId="87" xfId="574" applyNumberFormat="1" applyFont="1" applyFill="1" applyBorder="1" applyAlignment="1">
      <alignment horizontal="center"/>
    </xf>
    <xf numFmtId="2" fontId="110" fillId="0" borderId="88" xfId="574" applyNumberFormat="1" applyFont="1" applyFill="1" applyBorder="1" applyAlignment="1">
      <alignment horizontal="center"/>
    </xf>
    <xf numFmtId="10" fontId="0" fillId="0" borderId="0" xfId="574" applyNumberFormat="1" applyFont="1" applyFill="1"/>
    <xf numFmtId="0" fontId="81" fillId="0" borderId="68" xfId="0" applyFont="1" applyFill="1" applyBorder="1" applyAlignment="1">
      <alignment horizontal="left"/>
    </xf>
    <xf numFmtId="2" fontId="7" fillId="0" borderId="87" xfId="0" applyNumberFormat="1" applyFont="1" applyBorder="1" applyAlignment="1">
      <alignment horizontal="center" wrapText="1"/>
    </xf>
    <xf numFmtId="2" fontId="7" fillId="0" borderId="87" xfId="0" applyNumberFormat="1" applyFont="1" applyBorder="1" applyAlignment="1">
      <alignment horizontal="center"/>
    </xf>
    <xf numFmtId="2" fontId="7" fillId="0" borderId="73" xfId="0" applyNumberFormat="1" applyFont="1" applyBorder="1" applyAlignment="1">
      <alignment horizontal="center" wrapText="1"/>
    </xf>
    <xf numFmtId="0" fontId="110" fillId="0" borderId="33" xfId="0" applyFont="1" applyBorder="1" applyAlignment="1">
      <alignment horizontal="center"/>
    </xf>
    <xf numFmtId="0" fontId="110" fillId="0" borderId="31" xfId="0" applyFont="1" applyBorder="1"/>
    <xf numFmtId="2" fontId="110" fillId="0" borderId="31" xfId="0" applyNumberFormat="1" applyFont="1" applyBorder="1" applyAlignment="1">
      <alignment horizontal="center"/>
    </xf>
    <xf numFmtId="0" fontId="110" fillId="0" borderId="72" xfId="0" applyFont="1" applyBorder="1" applyAlignment="1">
      <alignment horizontal="center"/>
    </xf>
    <xf numFmtId="0" fontId="110" fillId="0" borderId="72" xfId="0" applyFont="1" applyBorder="1"/>
    <xf numFmtId="0" fontId="12" fillId="0" borderId="0" xfId="555" applyFont="1" applyAlignment="1">
      <alignment horizontal="centerContinuous"/>
    </xf>
    <xf numFmtId="0" fontId="10" fillId="0" borderId="0" xfId="555" applyFont="1"/>
    <xf numFmtId="9" fontId="7" fillId="0" borderId="0" xfId="574" applyFont="1" applyAlignment="1">
      <alignment horizontal="center"/>
    </xf>
    <xf numFmtId="0" fontId="110" fillId="41" borderId="93" xfId="0" applyFont="1" applyFill="1" applyBorder="1" applyAlignment="1">
      <alignment horizontal="center"/>
    </xf>
    <xf numFmtId="0" fontId="110" fillId="41" borderId="94" xfId="0" applyFont="1" applyFill="1" applyBorder="1" applyAlignment="1">
      <alignment horizontal="center"/>
    </xf>
    <xf numFmtId="0" fontId="110" fillId="0" borderId="95" xfId="0" applyFont="1" applyBorder="1" applyAlignment="1">
      <alignment horizontal="left"/>
    </xf>
    <xf numFmtId="0" fontId="7" fillId="41" borderId="33" xfId="0" applyFont="1" applyFill="1" applyBorder="1" applyAlignment="1">
      <alignment horizontal="center" wrapText="1"/>
    </xf>
    <xf numFmtId="0" fontId="7" fillId="41" borderId="45" xfId="0" applyFont="1" applyFill="1" applyBorder="1"/>
    <xf numFmtId="2" fontId="110" fillId="41" borderId="93" xfId="0" applyNumberFormat="1" applyFont="1" applyFill="1" applyBorder="1" applyAlignment="1">
      <alignment horizontal="center"/>
    </xf>
    <xf numFmtId="2" fontId="110" fillId="0" borderId="93" xfId="0" applyNumberFormat="1" applyFont="1" applyFill="1" applyBorder="1" applyAlignment="1">
      <alignment horizontal="center"/>
    </xf>
    <xf numFmtId="0" fontId="110" fillId="0" borderId="93" xfId="0" applyFont="1" applyFill="1" applyBorder="1" applyAlignment="1">
      <alignment horizontal="center"/>
    </xf>
    <xf numFmtId="0" fontId="81" fillId="41" borderId="89" xfId="0" applyFont="1" applyFill="1" applyBorder="1" applyAlignment="1">
      <alignment horizontal="left"/>
    </xf>
    <xf numFmtId="2" fontId="110" fillId="41" borderId="85" xfId="0" applyNumberFormat="1" applyFont="1" applyFill="1" applyBorder="1" applyAlignment="1">
      <alignment horizontal="center"/>
    </xf>
    <xf numFmtId="0" fontId="110" fillId="41" borderId="85" xfId="0" applyFont="1" applyFill="1" applyBorder="1" applyAlignment="1">
      <alignment horizontal="center"/>
    </xf>
    <xf numFmtId="0" fontId="110" fillId="41" borderId="90" xfId="0" applyFont="1" applyFill="1" applyBorder="1" applyAlignment="1">
      <alignment horizontal="center"/>
    </xf>
    <xf numFmtId="0" fontId="81" fillId="41" borderId="95" xfId="0" applyFont="1" applyFill="1" applyBorder="1" applyAlignment="1">
      <alignment horizontal="left"/>
    </xf>
    <xf numFmtId="0" fontId="7" fillId="0" borderId="95" xfId="0" applyFont="1" applyBorder="1"/>
    <xf numFmtId="0" fontId="7" fillId="41" borderId="95" xfId="0" applyFont="1" applyFill="1" applyBorder="1"/>
    <xf numFmtId="0" fontId="81" fillId="0" borderId="95" xfId="0" applyFont="1" applyFill="1" applyBorder="1" applyAlignment="1">
      <alignment horizontal="left"/>
    </xf>
    <xf numFmtId="0" fontId="110" fillId="41" borderId="95" xfId="0" applyFont="1" applyFill="1" applyBorder="1" applyAlignment="1">
      <alignment horizontal="left"/>
    </xf>
    <xf numFmtId="0" fontId="110" fillId="0" borderId="94" xfId="0" applyFont="1" applyFill="1" applyBorder="1" applyAlignment="1">
      <alignment horizontal="center"/>
    </xf>
    <xf numFmtId="0" fontId="81" fillId="41" borderId="72" xfId="0" applyFont="1" applyFill="1" applyBorder="1" applyAlignment="1">
      <alignment horizontal="left"/>
    </xf>
    <xf numFmtId="2" fontId="110" fillId="41" borderId="73" xfId="0" applyNumberFormat="1" applyFont="1" applyFill="1" applyBorder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4" fillId="0" borderId="0" xfId="484" applyNumberForma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175" fontId="81" fillId="0" borderId="0" xfId="0" applyNumberFormat="1" applyFont="1" applyAlignment="1">
      <alignment horizontal="right" vertical="top" wrapText="1"/>
    </xf>
    <xf numFmtId="175" fontId="120" fillId="0" borderId="0" xfId="0" applyNumberFormat="1" applyFont="1" applyAlignment="1">
      <alignment horizontal="right" vertical="top" wrapText="1"/>
    </xf>
    <xf numFmtId="0" fontId="7" fillId="0" borderId="89" xfId="711" applyFont="1" applyBorder="1" applyAlignment="1">
      <alignment horizontal="center"/>
    </xf>
    <xf numFmtId="0" fontId="10" fillId="0" borderId="0" xfId="711" applyFont="1" applyAlignment="1">
      <alignment horizontal="left"/>
    </xf>
    <xf numFmtId="0" fontId="7" fillId="0" borderId="89" xfId="711" applyFont="1" applyBorder="1"/>
    <xf numFmtId="0" fontId="7" fillId="0" borderId="85" xfId="711" applyFont="1" applyBorder="1"/>
    <xf numFmtId="10" fontId="7" fillId="0" borderId="90" xfId="585" applyNumberFormat="1" applyFont="1" applyBorder="1" applyAlignment="1">
      <alignment horizontal="center"/>
    </xf>
    <xf numFmtId="0" fontId="7" fillId="0" borderId="95" xfId="711" applyFont="1" applyBorder="1"/>
    <xf numFmtId="0" fontId="7" fillId="0" borderId="93" xfId="711" applyFont="1" applyBorder="1"/>
    <xf numFmtId="10" fontId="7" fillId="0" borderId="94" xfId="585" applyNumberFormat="1" applyFont="1" applyBorder="1" applyAlignment="1">
      <alignment horizontal="center"/>
    </xf>
    <xf numFmtId="0" fontId="7" fillId="0" borderId="72" xfId="711" applyFont="1" applyBorder="1"/>
    <xf numFmtId="0" fontId="7" fillId="0" borderId="73" xfId="711" applyFont="1" applyBorder="1"/>
    <xf numFmtId="10" fontId="7" fillId="0" borderId="74" xfId="585" applyNumberFormat="1" applyFont="1" applyBorder="1" applyAlignment="1">
      <alignment horizontal="center"/>
    </xf>
    <xf numFmtId="0" fontId="10" fillId="0" borderId="0" xfId="429" applyFont="1" applyAlignment="1" applyProtection="1">
      <alignment horizontal="left" vertical="center"/>
    </xf>
    <xf numFmtId="0" fontId="10" fillId="0" borderId="0" xfId="429" applyFont="1" applyAlignment="1" applyProtection="1"/>
    <xf numFmtId="165" fontId="7" fillId="0" borderId="96" xfId="574" applyNumberFormat="1" applyFont="1" applyBorder="1" applyAlignment="1">
      <alignment horizontal="center"/>
    </xf>
    <xf numFmtId="165" fontId="7" fillId="0" borderId="97" xfId="574" applyNumberFormat="1" applyFont="1" applyBorder="1" applyAlignment="1">
      <alignment horizontal="center"/>
    </xf>
    <xf numFmtId="165" fontId="7" fillId="0" borderId="98" xfId="574" applyNumberFormat="1" applyFont="1" applyBorder="1" applyAlignment="1">
      <alignment horizontal="center"/>
    </xf>
    <xf numFmtId="165" fontId="7" fillId="0" borderId="89" xfId="0" applyNumberFormat="1" applyFont="1" applyBorder="1" applyAlignment="1">
      <alignment horizontal="center"/>
    </xf>
    <xf numFmtId="165" fontId="7" fillId="0" borderId="85" xfId="0" applyNumberFormat="1" applyFont="1" applyBorder="1" applyAlignment="1">
      <alignment horizontal="center"/>
    </xf>
    <xf numFmtId="165" fontId="7" fillId="0" borderId="90" xfId="0" applyNumberFormat="1" applyFont="1" applyBorder="1" applyAlignment="1">
      <alignment horizontal="center"/>
    </xf>
    <xf numFmtId="165" fontId="7" fillId="0" borderId="99" xfId="0" applyNumberFormat="1" applyFont="1" applyBorder="1" applyAlignment="1">
      <alignment horizontal="center"/>
    </xf>
    <xf numFmtId="165" fontId="7" fillId="0" borderId="100" xfId="0" applyNumberFormat="1" applyFont="1" applyBorder="1" applyAlignment="1">
      <alignment horizontal="center"/>
    </xf>
    <xf numFmtId="165" fontId="7" fillId="0" borderId="101" xfId="0" applyNumberFormat="1" applyFont="1" applyBorder="1" applyAlignment="1">
      <alignment horizontal="center"/>
    </xf>
    <xf numFmtId="0" fontId="81" fillId="0" borderId="89" xfId="0" applyFont="1" applyBorder="1" applyAlignment="1">
      <alignment horizontal="left"/>
    </xf>
    <xf numFmtId="0" fontId="0" fillId="26" borderId="28" xfId="0" applyFill="1" applyBorder="1"/>
    <xf numFmtId="0" fontId="0" fillId="26" borderId="26" xfId="0" applyFill="1" applyBorder="1"/>
    <xf numFmtId="0" fontId="7" fillId="0" borderId="89" xfId="0" applyFont="1" applyBorder="1"/>
    <xf numFmtId="0" fontId="7" fillId="0" borderId="103" xfId="0" applyFont="1" applyBorder="1"/>
    <xf numFmtId="0" fontId="7" fillId="0" borderId="102" xfId="0" applyFont="1" applyBorder="1"/>
    <xf numFmtId="2" fontId="7" fillId="0" borderId="43" xfId="460" applyNumberFormat="1" applyFont="1" applyBorder="1" applyAlignment="1">
      <alignment horizontal="center"/>
    </xf>
    <xf numFmtId="2" fontId="7" fillId="0" borderId="105" xfId="460" applyNumberFormat="1" applyFont="1" applyBorder="1" applyAlignment="1">
      <alignment horizontal="center"/>
    </xf>
    <xf numFmtId="0" fontId="15" fillId="0" borderId="102" xfId="0" applyFont="1" applyBorder="1"/>
    <xf numFmtId="2" fontId="7" fillId="0" borderId="105" xfId="0" applyNumberFormat="1" applyFont="1" applyBorder="1" applyAlignment="1">
      <alignment horizontal="center"/>
    </xf>
    <xf numFmtId="0" fontId="7" fillId="0" borderId="91" xfId="0" applyFont="1" applyBorder="1"/>
    <xf numFmtId="0" fontId="7" fillId="0" borderId="106" xfId="0" applyFont="1" applyBorder="1"/>
    <xf numFmtId="0" fontId="7" fillId="0" borderId="41" xfId="555" applyFont="1" applyBorder="1"/>
    <xf numFmtId="10" fontId="7" fillId="0" borderId="42" xfId="0" applyNumberFormat="1" applyFont="1" applyBorder="1" applyAlignment="1" applyProtection="1">
      <alignment horizontal="center"/>
      <protection locked="0"/>
    </xf>
    <xf numFmtId="9" fontId="81" fillId="0" borderId="110" xfId="0" applyNumberFormat="1" applyFont="1" applyBorder="1" applyAlignment="1">
      <alignment horizontal="center"/>
    </xf>
    <xf numFmtId="0" fontId="81" fillId="0" borderId="110" xfId="484" applyFont="1" applyBorder="1" applyAlignment="1">
      <alignment horizontal="center"/>
    </xf>
    <xf numFmtId="0" fontId="81" fillId="0" borderId="110" xfId="0" applyFont="1" applyBorder="1" applyAlignment="1">
      <alignment horizontal="center"/>
    </xf>
    <xf numFmtId="174" fontId="7" fillId="0" borderId="110" xfId="0" applyNumberFormat="1" applyFont="1" applyBorder="1" applyAlignment="1">
      <alignment horizontal="center"/>
    </xf>
    <xf numFmtId="0" fontId="7" fillId="0" borderId="112" xfId="0" applyFont="1" applyBorder="1"/>
    <xf numFmtId="165" fontId="110" fillId="0" borderId="110" xfId="574" applyNumberFormat="1" applyFont="1" applyFill="1" applyBorder="1" applyAlignment="1">
      <alignment horizontal="center"/>
    </xf>
    <xf numFmtId="2" fontId="110" fillId="0" borderId="111" xfId="574" applyNumberFormat="1" applyFont="1" applyFill="1" applyBorder="1" applyAlignment="1">
      <alignment horizontal="center"/>
    </xf>
    <xf numFmtId="0" fontId="81" fillId="0" borderId="109" xfId="0" applyFont="1" applyBorder="1" applyAlignment="1">
      <alignment horizontal="left"/>
    </xf>
    <xf numFmtId="171" fontId="110" fillId="0" borderId="110" xfId="310" applyNumberFormat="1" applyFont="1" applyFill="1" applyBorder="1" applyAlignment="1">
      <alignment horizontal="right"/>
    </xf>
    <xf numFmtId="0" fontId="81" fillId="41" borderId="112" xfId="0" applyFont="1" applyFill="1" applyBorder="1" applyAlignment="1">
      <alignment horizontal="left"/>
    </xf>
    <xf numFmtId="2" fontId="110" fillId="41" borderId="110" xfId="0" applyNumberFormat="1" applyFont="1" applyFill="1" applyBorder="1" applyAlignment="1">
      <alignment horizontal="center"/>
    </xf>
    <xf numFmtId="0" fontId="110" fillId="41" borderId="110" xfId="0" applyFont="1" applyFill="1" applyBorder="1" applyAlignment="1">
      <alignment horizontal="center"/>
    </xf>
    <xf numFmtId="0" fontId="110" fillId="41" borderId="111" xfId="0" applyFont="1" applyFill="1" applyBorder="1" applyAlignment="1">
      <alignment horizontal="center"/>
    </xf>
    <xf numFmtId="165" fontId="7" fillId="0" borderId="0" xfId="484" applyNumberFormat="1" applyFont="1" applyAlignment="1">
      <alignment horizontal="center"/>
    </xf>
    <xf numFmtId="0" fontId="10" fillId="0" borderId="0" xfId="457" applyFont="1"/>
    <xf numFmtId="0" fontId="7" fillId="0" borderId="89" xfId="457" applyFont="1" applyBorder="1"/>
    <xf numFmtId="0" fontId="10" fillId="0" borderId="0" xfId="484" applyFont="1" applyAlignment="1">
      <alignment horizontal="left"/>
    </xf>
    <xf numFmtId="165" fontId="7" fillId="26" borderId="92" xfId="484" applyNumberFormat="1" applyFont="1" applyFill="1" applyBorder="1" applyAlignment="1">
      <alignment horizontal="center"/>
    </xf>
    <xf numFmtId="0" fontId="11" fillId="0" borderId="0" xfId="711" applyFont="1" applyBorder="1"/>
    <xf numFmtId="0" fontId="16" fillId="0" borderId="0" xfId="711" applyBorder="1"/>
    <xf numFmtId="2" fontId="110" fillId="0" borderId="114" xfId="0" applyNumberFormat="1" applyFont="1" applyBorder="1" applyAlignment="1">
      <alignment horizontal="center"/>
    </xf>
    <xf numFmtId="0" fontId="81" fillId="41" borderId="118" xfId="0" applyFont="1" applyFill="1" applyBorder="1" applyAlignment="1">
      <alignment horizontal="left"/>
    </xf>
    <xf numFmtId="4" fontId="7" fillId="26" borderId="119" xfId="310" applyNumberFormat="1" applyFont="1" applyFill="1" applyBorder="1" applyAlignment="1">
      <alignment horizontal="center"/>
    </xf>
    <xf numFmtId="0" fontId="110" fillId="0" borderId="116" xfId="0" applyFont="1" applyBorder="1"/>
    <xf numFmtId="0" fontId="7" fillId="26" borderId="115" xfId="484" applyFont="1" applyFill="1" applyBorder="1" applyAlignment="1">
      <alignment horizontal="left"/>
    </xf>
    <xf numFmtId="172" fontId="6" fillId="0" borderId="0" xfId="344" applyNumberFormat="1" applyFont="1"/>
    <xf numFmtId="0" fontId="122" fillId="41" borderId="0" xfId="0" applyFont="1" applyFill="1" applyAlignment="1">
      <alignment horizontal="centerContinuous"/>
    </xf>
    <xf numFmtId="0" fontId="20" fillId="0" borderId="0" xfId="555" applyFont="1" applyAlignment="1">
      <alignment horizontal="center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5" fillId="0" borderId="0" xfId="0" applyFont="1" applyAlignment="1"/>
    <xf numFmtId="0" fontId="12" fillId="0" borderId="0" xfId="0" applyFont="1" applyAlignment="1"/>
    <xf numFmtId="0" fontId="110" fillId="0" borderId="116" xfId="0" applyFont="1" applyBorder="1" applyAlignment="1">
      <alignment horizontal="center"/>
    </xf>
    <xf numFmtId="0" fontId="110" fillId="0" borderId="114" xfId="0" applyFont="1" applyBorder="1"/>
    <xf numFmtId="2" fontId="110" fillId="0" borderId="0" xfId="0" applyNumberFormat="1" applyFont="1" applyAlignment="1">
      <alignment horizontal="center"/>
    </xf>
    <xf numFmtId="0" fontId="110" fillId="0" borderId="117" xfId="0" applyFont="1" applyBorder="1" applyAlignment="1">
      <alignment horizontal="center"/>
    </xf>
    <xf numFmtId="0" fontId="110" fillId="0" borderId="113" xfId="0" applyFont="1" applyBorder="1" applyAlignment="1">
      <alignment horizontal="center"/>
    </xf>
    <xf numFmtId="2" fontId="110" fillId="0" borderId="117" xfId="0" applyNumberFormat="1" applyFont="1" applyBorder="1" applyAlignment="1">
      <alignment horizontal="center"/>
    </xf>
    <xf numFmtId="0" fontId="0" fillId="0" borderId="114" xfId="0" applyBorder="1"/>
    <xf numFmtId="0" fontId="0" fillId="0" borderId="117" xfId="0" applyBorder="1" applyAlignment="1">
      <alignment horizontal="center"/>
    </xf>
    <xf numFmtId="0" fontId="9" fillId="0" borderId="0" xfId="0" applyFont="1" applyFill="1"/>
    <xf numFmtId="0" fontId="81" fillId="41" borderId="115" xfId="0" applyFont="1" applyFill="1" applyBorder="1" applyAlignment="1">
      <alignment horizontal="left"/>
    </xf>
    <xf numFmtId="0" fontId="110" fillId="0" borderId="115" xfId="0" applyFont="1" applyBorder="1" applyAlignment="1">
      <alignment horizontal="left"/>
    </xf>
    <xf numFmtId="0" fontId="7" fillId="41" borderId="115" xfId="0" applyFont="1" applyFill="1" applyBorder="1"/>
    <xf numFmtId="0" fontId="81" fillId="0" borderId="115" xfId="0" applyFont="1" applyFill="1" applyBorder="1" applyAlignment="1">
      <alignment horizontal="left"/>
    </xf>
    <xf numFmtId="0" fontId="110" fillId="41" borderId="115" xfId="0" applyFont="1" applyFill="1" applyBorder="1" applyAlignment="1">
      <alignment horizontal="left"/>
    </xf>
    <xf numFmtId="0" fontId="7" fillId="26" borderId="26" xfId="457" applyFont="1" applyFill="1" applyBorder="1"/>
    <xf numFmtId="0" fontId="7" fillId="26" borderId="47" xfId="0" applyFont="1" applyFill="1" applyBorder="1" applyAlignment="1">
      <alignment horizontal="center"/>
    </xf>
    <xf numFmtId="165" fontId="7" fillId="26" borderId="48" xfId="0" applyNumberFormat="1" applyFont="1" applyFill="1" applyBorder="1" applyAlignment="1">
      <alignment horizontal="center"/>
    </xf>
    <xf numFmtId="165" fontId="7" fillId="26" borderId="21" xfId="574" applyNumberFormat="1" applyFont="1" applyFill="1" applyBorder="1" applyAlignment="1">
      <alignment horizontal="center"/>
    </xf>
    <xf numFmtId="0" fontId="7" fillId="41" borderId="20" xfId="0" applyFont="1" applyFill="1" applyBorder="1"/>
    <xf numFmtId="4" fontId="7" fillId="41" borderId="29" xfId="310" applyNumberFormat="1" applyFont="1" applyFill="1" applyBorder="1" applyAlignment="1">
      <alignment horizontal="center"/>
    </xf>
    <xf numFmtId="165" fontId="7" fillId="26" borderId="119" xfId="484" applyNumberFormat="1" applyFont="1" applyFill="1" applyBorder="1" applyAlignment="1">
      <alignment horizontal="center"/>
    </xf>
    <xf numFmtId="0" fontId="7" fillId="0" borderId="118" xfId="0" applyFont="1" applyBorder="1"/>
    <xf numFmtId="165" fontId="7" fillId="26" borderId="104" xfId="484" applyNumberFormat="1" applyFont="1" applyFill="1" applyBorder="1" applyAlignment="1">
      <alignment horizontal="center"/>
    </xf>
    <xf numFmtId="0" fontId="7" fillId="0" borderId="0" xfId="457" applyFont="1" applyAlignment="1">
      <alignment horizontal="centerContinuous"/>
    </xf>
    <xf numFmtId="0" fontId="7" fillId="0" borderId="19" xfId="457" applyFont="1" applyBorder="1"/>
    <xf numFmtId="0" fontId="7" fillId="0" borderId="118" xfId="457" applyFont="1" applyBorder="1"/>
    <xf numFmtId="176" fontId="7" fillId="0" borderId="121" xfId="457" applyNumberFormat="1" applyFont="1" applyBorder="1"/>
    <xf numFmtId="0" fontId="110" fillId="0" borderId="121" xfId="0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 vertical="center"/>
    </xf>
    <xf numFmtId="2" fontId="110" fillId="0" borderId="121" xfId="0" applyNumberFormat="1" applyFont="1" applyBorder="1" applyAlignment="1">
      <alignment horizontal="center"/>
    </xf>
    <xf numFmtId="2" fontId="117" fillId="0" borderId="121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0" fontId="7" fillId="0" borderId="120" xfId="711" applyFont="1" applyBorder="1" applyAlignment="1">
      <alignment horizontal="center"/>
    </xf>
    <xf numFmtId="0" fontId="7" fillId="0" borderId="118" xfId="711" applyFont="1" applyBorder="1" applyAlignment="1">
      <alignment horizontal="center"/>
    </xf>
    <xf numFmtId="0" fontId="16" fillId="0" borderId="0" xfId="711" applyAlignment="1"/>
    <xf numFmtId="0" fontId="11" fillId="0" borderId="0" xfId="711" applyFont="1" applyBorder="1" applyAlignment="1">
      <alignment horizontal="center"/>
    </xf>
    <xf numFmtId="2" fontId="7" fillId="0" borderId="0" xfId="711" applyNumberFormat="1" applyFont="1" applyBorder="1" applyAlignment="1">
      <alignment horizontal="center"/>
    </xf>
    <xf numFmtId="0" fontId="10" fillId="0" borderId="0" xfId="711" applyFont="1" applyBorder="1"/>
    <xf numFmtId="0" fontId="112" fillId="0" borderId="120" xfId="490" applyFont="1" applyBorder="1" applyAlignment="1">
      <alignment horizontal="center"/>
    </xf>
    <xf numFmtId="2" fontId="110" fillId="0" borderId="122" xfId="0" applyNumberFormat="1" applyFont="1" applyBorder="1" applyAlignment="1">
      <alignment horizontal="center" vertical="center"/>
    </xf>
    <xf numFmtId="0" fontId="110" fillId="0" borderId="122" xfId="0" applyFont="1" applyBorder="1" applyAlignment="1">
      <alignment horizontal="center" vertical="center"/>
    </xf>
    <xf numFmtId="2" fontId="110" fillId="0" borderId="122" xfId="0" applyNumberFormat="1" applyFont="1" applyBorder="1" applyAlignment="1">
      <alignment horizontal="center"/>
    </xf>
    <xf numFmtId="2" fontId="117" fillId="0" borderId="122" xfId="0" applyNumberFormat="1" applyFont="1" applyBorder="1" applyAlignment="1">
      <alignment horizontal="center"/>
    </xf>
    <xf numFmtId="0" fontId="112" fillId="0" borderId="44" xfId="490" applyFont="1" applyBorder="1" applyAlignment="1">
      <alignment horizontal="center"/>
    </xf>
    <xf numFmtId="176" fontId="7" fillId="0" borderId="47" xfId="457" applyNumberFormat="1" applyFont="1" applyBorder="1"/>
    <xf numFmtId="0" fontId="110" fillId="0" borderId="47" xfId="0" applyFont="1" applyBorder="1" applyAlignment="1">
      <alignment horizontal="center" vertical="center"/>
    </xf>
    <xf numFmtId="2" fontId="110" fillId="0" borderId="47" xfId="0" applyNumberFormat="1" applyFont="1" applyBorder="1" applyAlignment="1">
      <alignment horizontal="center" vertical="center"/>
    </xf>
    <xf numFmtId="2" fontId="110" fillId="0" borderId="48" xfId="0" applyNumberFormat="1" applyFont="1" applyBorder="1" applyAlignment="1">
      <alignment horizontal="center" vertical="center"/>
    </xf>
    <xf numFmtId="0" fontId="7" fillId="0" borderId="41" xfId="711" applyFont="1" applyBorder="1" applyAlignment="1">
      <alignment horizontal="center"/>
    </xf>
    <xf numFmtId="0" fontId="7" fillId="0" borderId="42" xfId="711" applyFont="1" applyBorder="1" applyAlignment="1">
      <alignment horizontal="center"/>
    </xf>
    <xf numFmtId="0" fontId="7" fillId="0" borderId="43" xfId="711" applyFont="1" applyBorder="1" applyAlignment="1">
      <alignment horizontal="center"/>
    </xf>
    <xf numFmtId="0" fontId="112" fillId="0" borderId="96" xfId="490" applyFont="1" applyBorder="1" applyAlignment="1">
      <alignment horizontal="center"/>
    </xf>
    <xf numFmtId="176" fontId="7" fillId="0" borderId="97" xfId="457" applyNumberFormat="1" applyFont="1" applyBorder="1"/>
    <xf numFmtId="2" fontId="110" fillId="0" borderId="97" xfId="0" applyNumberFormat="1" applyFont="1" applyBorder="1" applyAlignment="1">
      <alignment horizontal="center"/>
    </xf>
    <xf numFmtId="2" fontId="110" fillId="0" borderId="98" xfId="0" applyNumberFormat="1" applyFont="1" applyBorder="1" applyAlignment="1">
      <alignment horizontal="center"/>
    </xf>
    <xf numFmtId="0" fontId="7" fillId="0" borderId="41" xfId="460" applyFont="1" applyBorder="1" applyAlignment="1">
      <alignment horizontal="center"/>
    </xf>
    <xf numFmtId="2" fontId="7" fillId="0" borderId="42" xfId="460" applyNumberFormat="1" applyFont="1" applyBorder="1" applyAlignment="1">
      <alignment horizontal="center"/>
    </xf>
    <xf numFmtId="0" fontId="7" fillId="0" borderId="0" xfId="484" applyFont="1" applyAlignment="1">
      <alignment horizontal="center"/>
    </xf>
    <xf numFmtId="0" fontId="85" fillId="41" borderId="0" xfId="0" applyFont="1" applyFill="1" applyAlignment="1">
      <alignment horizontal="center"/>
    </xf>
    <xf numFmtId="0" fontId="7" fillId="0" borderId="0" xfId="457" applyFont="1" applyAlignment="1">
      <alignment horizontal="center"/>
    </xf>
    <xf numFmtId="0" fontId="110" fillId="41" borderId="0" xfId="555" applyFont="1" applyFill="1" applyAlignment="1">
      <alignment horizontal="centerContinuous"/>
    </xf>
    <xf numFmtId="0" fontId="7" fillId="26" borderId="59" xfId="0" applyFont="1" applyFill="1" applyBorder="1"/>
    <xf numFmtId="0" fontId="7" fillId="26" borderId="123" xfId="0" applyFont="1" applyFill="1" applyBorder="1"/>
    <xf numFmtId="0" fontId="110" fillId="0" borderId="124" xfId="0" applyFont="1" applyBorder="1" applyAlignment="1">
      <alignment horizontal="left"/>
    </xf>
    <xf numFmtId="0" fontId="81" fillId="41" borderId="124" xfId="0" applyFont="1" applyFill="1" applyBorder="1" applyAlignment="1">
      <alignment horizontal="left"/>
    </xf>
    <xf numFmtId="0" fontId="81" fillId="0" borderId="0" xfId="0" applyFont="1" applyBorder="1" applyAlignment="1">
      <alignment horizontal="left"/>
    </xf>
    <xf numFmtId="165" fontId="110" fillId="0" borderId="126" xfId="574" applyNumberFormat="1" applyFont="1" applyBorder="1" applyAlignment="1">
      <alignment horizontal="center"/>
    </xf>
    <xf numFmtId="165" fontId="110" fillId="0" borderId="127" xfId="574" applyNumberFormat="1" applyFont="1" applyBorder="1" applyAlignment="1">
      <alignment horizontal="center"/>
    </xf>
    <xf numFmtId="0" fontId="0" fillId="26" borderId="128" xfId="0" applyFill="1" applyBorder="1"/>
    <xf numFmtId="0" fontId="0" fillId="26" borderId="129" xfId="0" applyFill="1" applyBorder="1"/>
    <xf numFmtId="0" fontId="7" fillId="0" borderId="129" xfId="0" applyFont="1" applyBorder="1" applyAlignment="1">
      <alignment horizontal="center"/>
    </xf>
    <xf numFmtId="165" fontId="7" fillId="26" borderId="130" xfId="574" applyNumberFormat="1" applyFont="1" applyFill="1" applyBorder="1" applyAlignment="1">
      <alignment horizontal="center"/>
    </xf>
    <xf numFmtId="165" fontId="7" fillId="26" borderId="131" xfId="574" applyNumberFormat="1" applyFont="1" applyFill="1" applyBorder="1" applyAlignment="1">
      <alignment horizontal="center"/>
    </xf>
    <xf numFmtId="165" fontId="7" fillId="26" borderId="132" xfId="574" applyNumberFormat="1" applyFont="1" applyFill="1" applyBorder="1" applyAlignment="1">
      <alignment horizontal="center"/>
    </xf>
    <xf numFmtId="0" fontId="0" fillId="26" borderId="108" xfId="0" applyFill="1" applyBorder="1"/>
    <xf numFmtId="165" fontId="7" fillId="26" borderId="107" xfId="574" applyNumberFormat="1" applyFont="1" applyFill="1" applyBorder="1" applyAlignment="1">
      <alignment horizontal="center"/>
    </xf>
    <xf numFmtId="0" fontId="81" fillId="0" borderId="124" xfId="0" applyFont="1" applyBorder="1" applyAlignment="1">
      <alignment horizontal="left"/>
    </xf>
    <xf numFmtId="165" fontId="7" fillId="26" borderId="126" xfId="574" applyNumberFormat="1" applyFont="1" applyFill="1" applyBorder="1" applyAlignment="1">
      <alignment horizontal="center"/>
    </xf>
    <xf numFmtId="173" fontId="110" fillId="0" borderId="126" xfId="0" applyNumberFormat="1" applyFont="1" applyBorder="1" applyAlignment="1">
      <alignment horizontal="center"/>
    </xf>
    <xf numFmtId="173" fontId="110" fillId="0" borderId="126" xfId="0" applyNumberFormat="1" applyFont="1" applyBorder="1" applyAlignment="1">
      <alignment horizontal="center" vertical="center"/>
    </xf>
    <xf numFmtId="165" fontId="110" fillId="0" borderId="126" xfId="0" applyNumberFormat="1" applyFont="1" applyBorder="1" applyAlignment="1">
      <alignment horizontal="center" vertical="center"/>
    </xf>
    <xf numFmtId="165" fontId="110" fillId="0" borderId="126" xfId="574" applyNumberFormat="1" applyFont="1" applyBorder="1" applyAlignment="1">
      <alignment horizontal="center" vertical="center"/>
    </xf>
    <xf numFmtId="173" fontId="7" fillId="26" borderId="126" xfId="0" applyNumberFormat="1" applyFont="1" applyFill="1" applyBorder="1" applyAlignment="1">
      <alignment horizontal="center"/>
    </xf>
    <xf numFmtId="0" fontId="7" fillId="26" borderId="108" xfId="457" applyFont="1" applyFill="1" applyBorder="1"/>
    <xf numFmtId="165" fontId="7" fillId="26" borderId="85" xfId="574" applyNumberFormat="1" applyFont="1" applyFill="1" applyBorder="1" applyAlignment="1">
      <alignment horizontal="center"/>
    </xf>
    <xf numFmtId="165" fontId="7" fillId="26" borderId="90" xfId="574" applyNumberFormat="1" applyFont="1" applyFill="1" applyBorder="1" applyAlignment="1">
      <alignment horizontal="center"/>
    </xf>
    <xf numFmtId="0" fontId="110" fillId="0" borderId="133" xfId="0" applyFont="1" applyBorder="1"/>
    <xf numFmtId="0" fontId="81" fillId="41" borderId="133" xfId="0" applyFont="1" applyFill="1" applyBorder="1" applyAlignment="1">
      <alignment horizontal="left"/>
    </xf>
    <xf numFmtId="0" fontId="7" fillId="41" borderId="133" xfId="0" applyFont="1" applyFill="1" applyBorder="1"/>
    <xf numFmtId="165" fontId="110" fillId="0" borderId="127" xfId="574" applyNumberFormat="1" applyFont="1" applyBorder="1" applyAlignment="1">
      <alignment horizontal="center" vertical="center"/>
    </xf>
    <xf numFmtId="0" fontId="7" fillId="26" borderId="133" xfId="0" applyFont="1" applyFill="1" applyBorder="1"/>
    <xf numFmtId="165" fontId="7" fillId="26" borderId="127" xfId="574" applyNumberFormat="1" applyFont="1" applyFill="1" applyBorder="1" applyAlignment="1">
      <alignment horizontal="center"/>
    </xf>
    <xf numFmtId="0" fontId="7" fillId="26" borderId="133" xfId="484" applyFont="1" applyFill="1" applyBorder="1" applyAlignment="1">
      <alignment horizontal="left"/>
    </xf>
    <xf numFmtId="173" fontId="110" fillId="0" borderId="134" xfId="0" applyNumberFormat="1" applyFont="1" applyBorder="1" applyAlignment="1">
      <alignment horizontal="center"/>
    </xf>
    <xf numFmtId="165" fontId="110" fillId="0" borderId="134" xfId="574" applyNumberFormat="1" applyFont="1" applyBorder="1" applyAlignment="1">
      <alignment horizontal="center"/>
    </xf>
    <xf numFmtId="165" fontId="110" fillId="0" borderId="135" xfId="574" applyNumberFormat="1" applyFont="1" applyBorder="1" applyAlignment="1">
      <alignment horizontal="center"/>
    </xf>
    <xf numFmtId="2" fontId="110" fillId="41" borderId="90" xfId="0" applyNumberFormat="1" applyFont="1" applyFill="1" applyBorder="1" applyAlignment="1">
      <alignment horizontal="center"/>
    </xf>
    <xf numFmtId="2" fontId="110" fillId="41" borderId="127" xfId="0" applyNumberFormat="1" applyFont="1" applyFill="1" applyBorder="1" applyAlignment="1">
      <alignment horizontal="center"/>
    </xf>
    <xf numFmtId="0" fontId="81" fillId="0" borderId="133" xfId="0" applyFont="1" applyFill="1" applyBorder="1" applyAlignment="1">
      <alignment horizontal="left"/>
    </xf>
    <xf numFmtId="2" fontId="110" fillId="0" borderId="127" xfId="0" applyNumberFormat="1" applyFont="1" applyFill="1" applyBorder="1" applyAlignment="1">
      <alignment horizontal="center"/>
    </xf>
    <xf numFmtId="2" fontId="110" fillId="41" borderId="135" xfId="0" applyNumberFormat="1" applyFont="1" applyFill="1" applyBorder="1" applyAlignment="1">
      <alignment horizontal="center"/>
    </xf>
    <xf numFmtId="0" fontId="81" fillId="0" borderId="91" xfId="0" applyFont="1" applyBorder="1" applyAlignment="1">
      <alignment horizontal="left"/>
    </xf>
    <xf numFmtId="164" fontId="110" fillId="0" borderId="89" xfId="0" applyNumberFormat="1" applyFont="1" applyBorder="1" applyAlignment="1">
      <alignment horizontal="center"/>
    </xf>
    <xf numFmtId="164" fontId="110" fillId="0" borderId="85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133" xfId="0" applyNumberFormat="1" applyFont="1" applyBorder="1" applyAlignment="1">
      <alignment horizontal="center"/>
    </xf>
    <xf numFmtId="164" fontId="110" fillId="0" borderId="126" xfId="0" applyNumberFormat="1" applyFont="1" applyBorder="1" applyAlignment="1">
      <alignment horizontal="center"/>
    </xf>
    <xf numFmtId="164" fontId="110" fillId="0" borderId="136" xfId="0" applyNumberFormat="1" applyFont="1" applyBorder="1" applyAlignment="1">
      <alignment horizontal="center"/>
    </xf>
    <xf numFmtId="164" fontId="110" fillId="0" borderId="127" xfId="0" applyNumberFormat="1" applyFont="1" applyBorder="1" applyAlignment="1">
      <alignment horizontal="center"/>
    </xf>
    <xf numFmtId="0" fontId="7" fillId="0" borderId="133" xfId="0" applyFont="1" applyBorder="1"/>
    <xf numFmtId="0" fontId="7" fillId="0" borderId="124" xfId="0" applyFont="1" applyBorder="1"/>
    <xf numFmtId="0" fontId="110" fillId="0" borderId="133" xfId="0" applyFont="1" applyBorder="1" applyAlignment="1">
      <alignment horizontal="left"/>
    </xf>
    <xf numFmtId="0" fontId="110" fillId="0" borderId="124" xfId="0" applyFont="1" applyBorder="1" applyAlignment="1">
      <alignment horizontal="left" vertical="center"/>
    </xf>
    <xf numFmtId="0" fontId="110" fillId="0" borderId="133" xfId="0" applyFont="1" applyFill="1" applyBorder="1"/>
    <xf numFmtId="0" fontId="81" fillId="0" borderId="125" xfId="0" applyFont="1" applyBorder="1" applyAlignment="1">
      <alignment horizontal="left"/>
    </xf>
    <xf numFmtId="164" fontId="110" fillId="0" borderId="118" xfId="0" applyNumberFormat="1" applyFont="1" applyBorder="1" applyAlignment="1">
      <alignment horizontal="center"/>
    </xf>
    <xf numFmtId="164" fontId="110" fillId="0" borderId="134" xfId="0" applyNumberFormat="1" applyFont="1" applyBorder="1" applyAlignment="1">
      <alignment horizontal="center"/>
    </xf>
    <xf numFmtId="164" fontId="110" fillId="0" borderId="137" xfId="0" applyNumberFormat="1" applyFont="1" applyBorder="1" applyAlignment="1">
      <alignment horizontal="center"/>
    </xf>
    <xf numFmtId="164" fontId="110" fillId="0" borderId="135" xfId="0" applyNumberFormat="1" applyFont="1" applyBorder="1" applyAlignment="1">
      <alignment horizontal="center"/>
    </xf>
    <xf numFmtId="0" fontId="7" fillId="26" borderId="91" xfId="0" applyFont="1" applyFill="1" applyBorder="1"/>
    <xf numFmtId="164" fontId="7" fillId="0" borderId="118" xfId="0" applyNumberFormat="1" applyFont="1" applyBorder="1" applyAlignment="1">
      <alignment horizontal="center"/>
    </xf>
    <xf numFmtId="164" fontId="7" fillId="0" borderId="119" xfId="0" applyNumberFormat="1" applyFont="1" applyBorder="1" applyAlignment="1">
      <alignment horizontal="center"/>
    </xf>
    <xf numFmtId="0" fontId="7" fillId="0" borderId="126" xfId="484" applyFont="1" applyBorder="1" applyAlignment="1">
      <alignment horizontal="center"/>
    </xf>
    <xf numFmtId="0" fontId="7" fillId="0" borderId="118" xfId="484" applyFont="1" applyBorder="1"/>
    <xf numFmtId="165" fontId="7" fillId="0" borderId="134" xfId="484" applyNumberFormat="1" applyFont="1" applyBorder="1" applyAlignment="1">
      <alignment horizontal="center"/>
    </xf>
    <xf numFmtId="0" fontId="10" fillId="0" borderId="47" xfId="484" applyFont="1" applyBorder="1"/>
    <xf numFmtId="165" fontId="4" fillId="0" borderId="0" xfId="484" applyNumberFormat="1"/>
    <xf numFmtId="177" fontId="110" fillId="0" borderId="85" xfId="310" applyNumberFormat="1" applyFont="1" applyBorder="1" applyAlignment="1">
      <alignment horizontal="right"/>
    </xf>
    <xf numFmtId="177" fontId="110" fillId="0" borderId="87" xfId="310" applyNumberFormat="1" applyFont="1" applyBorder="1" applyAlignment="1">
      <alignment horizontal="right"/>
    </xf>
    <xf numFmtId="177" fontId="7" fillId="0" borderId="87" xfId="0" applyNumberFormat="1" applyFont="1" applyBorder="1"/>
    <xf numFmtId="177" fontId="7" fillId="0" borderId="110" xfId="0" applyNumberFormat="1" applyFont="1" applyBorder="1"/>
    <xf numFmtId="177" fontId="7" fillId="0" borderId="110" xfId="0" applyNumberFormat="1" applyFont="1" applyBorder="1" applyAlignment="1">
      <alignment horizontal="right"/>
    </xf>
    <xf numFmtId="177" fontId="110" fillId="0" borderId="110" xfId="310" applyNumberFormat="1" applyFont="1" applyFill="1" applyBorder="1" applyAlignment="1">
      <alignment horizontal="right"/>
    </xf>
    <xf numFmtId="177" fontId="81" fillId="0" borderId="87" xfId="0" applyNumberFormat="1" applyFont="1" applyBorder="1" applyAlignment="1">
      <alignment horizontal="right" vertical="top" wrapText="1"/>
    </xf>
    <xf numFmtId="177" fontId="110" fillId="0" borderId="87" xfId="310" applyNumberFormat="1" applyFont="1" applyFill="1" applyBorder="1" applyAlignment="1">
      <alignment horizontal="right"/>
    </xf>
    <xf numFmtId="177" fontId="110" fillId="0" borderId="73" xfId="310" applyNumberFormat="1" applyFont="1" applyBorder="1" applyAlignment="1">
      <alignment horizontal="right"/>
    </xf>
    <xf numFmtId="164" fontId="7" fillId="0" borderId="73" xfId="310" applyNumberFormat="1" applyFont="1" applyBorder="1" applyAlignment="1">
      <alignment horizontal="center"/>
    </xf>
    <xf numFmtId="2" fontId="7" fillId="0" borderId="85" xfId="0" applyNumberFormat="1" applyFont="1" applyBorder="1" applyAlignment="1">
      <alignment horizontal="center" wrapText="1"/>
    </xf>
    <xf numFmtId="2" fontId="7" fillId="0" borderId="110" xfId="0" applyNumberFormat="1" applyFont="1" applyBorder="1" applyAlignment="1">
      <alignment horizontal="center"/>
    </xf>
    <xf numFmtId="2" fontId="81" fillId="0" borderId="87" xfId="0" applyNumberFormat="1" applyFont="1" applyBorder="1" applyAlignment="1">
      <alignment horizontal="center"/>
    </xf>
    <xf numFmtId="2" fontId="7" fillId="0" borderId="87" xfId="0" applyNumberFormat="1" applyFont="1" applyFill="1" applyBorder="1" applyAlignment="1">
      <alignment horizontal="center" wrapText="1"/>
    </xf>
    <xf numFmtId="171" fontId="7" fillId="0" borderId="126" xfId="0" applyNumberFormat="1" applyFont="1" applyBorder="1"/>
    <xf numFmtId="9" fontId="81" fillId="0" borderId="126" xfId="0" applyNumberFormat="1" applyFont="1" applyBorder="1" applyAlignment="1">
      <alignment horizontal="center"/>
    </xf>
    <xf numFmtId="171" fontId="7" fillId="0" borderId="126" xfId="0" applyNumberFormat="1" applyFont="1" applyBorder="1" applyAlignment="1">
      <alignment horizontal="right"/>
    </xf>
    <xf numFmtId="0" fontId="81" fillId="0" borderId="126" xfId="0" applyFont="1" applyBorder="1" applyAlignment="1">
      <alignment horizontal="center"/>
    </xf>
    <xf numFmtId="174" fontId="7" fillId="0" borderId="126" xfId="0" applyNumberFormat="1" applyFont="1" applyBorder="1" applyAlignment="1">
      <alignment horizontal="center"/>
    </xf>
    <xf numFmtId="0" fontId="81" fillId="0" borderId="126" xfId="484" applyFont="1" applyBorder="1" applyAlignment="1">
      <alignment horizontal="center"/>
    </xf>
    <xf numFmtId="165" fontId="110" fillId="0" borderId="126" xfId="574" applyNumberFormat="1" applyFont="1" applyFill="1" applyBorder="1" applyAlignment="1">
      <alignment horizontal="center"/>
    </xf>
    <xf numFmtId="2" fontId="110" fillId="0" borderId="127" xfId="574" applyNumberFormat="1" applyFont="1" applyFill="1" applyBorder="1" applyAlignment="1">
      <alignment horizontal="center"/>
    </xf>
    <xf numFmtId="10" fontId="81" fillId="0" borderId="126" xfId="0" applyNumberFormat="1" applyFont="1" applyBorder="1" applyAlignment="1">
      <alignment horizontal="center"/>
    </xf>
    <xf numFmtId="2" fontId="7" fillId="0" borderId="126" xfId="0" applyNumberFormat="1" applyFont="1" applyBorder="1" applyAlignment="1">
      <alignment horizontal="center" wrapText="1"/>
    </xf>
    <xf numFmtId="0" fontId="81" fillId="0" borderId="126" xfId="484" applyFont="1" applyBorder="1" applyAlignment="1">
      <alignment horizontal="left"/>
    </xf>
    <xf numFmtId="0" fontId="7" fillId="0" borderId="126" xfId="0" applyFont="1" applyBorder="1" applyAlignment="1">
      <alignment horizontal="center"/>
    </xf>
    <xf numFmtId="0" fontId="7" fillId="0" borderId="126" xfId="484" applyFont="1" applyBorder="1" applyAlignment="1">
      <alignment horizontal="center" vertical="center"/>
    </xf>
    <xf numFmtId="170" fontId="7" fillId="0" borderId="126" xfId="0" applyNumberFormat="1" applyFont="1" applyBorder="1" applyAlignment="1">
      <alignment horizontal="center"/>
    </xf>
    <xf numFmtId="10" fontId="7" fillId="0" borderId="126" xfId="0" applyNumberFormat="1" applyFont="1" applyBorder="1" applyAlignment="1">
      <alignment horizontal="center"/>
    </xf>
    <xf numFmtId="170" fontId="81" fillId="0" borderId="134" xfId="0" applyNumberFormat="1" applyFont="1" applyBorder="1" applyAlignment="1">
      <alignment horizontal="center"/>
    </xf>
    <xf numFmtId="0" fontId="81" fillId="0" borderId="134" xfId="0" applyFont="1" applyBorder="1" applyAlignment="1">
      <alignment horizontal="center"/>
    </xf>
    <xf numFmtId="0" fontId="81" fillId="0" borderId="134" xfId="484" applyFont="1" applyBorder="1" applyAlignment="1">
      <alignment horizontal="center"/>
    </xf>
    <xf numFmtId="178" fontId="7" fillId="0" borderId="0" xfId="0" applyNumberFormat="1" applyFont="1" applyAlignment="1">
      <alignment horizontal="right" vertical="top" wrapText="1"/>
    </xf>
    <xf numFmtId="165" fontId="7" fillId="0" borderId="0" xfId="574" applyNumberFormat="1" applyFont="1" applyAlignment="1">
      <alignment horizontal="center" vertical="top" wrapText="1"/>
    </xf>
    <xf numFmtId="2" fontId="7" fillId="0" borderId="0" xfId="0" applyNumberFormat="1" applyFont="1" applyAlignment="1">
      <alignment horizontal="center" vertical="top" wrapText="1"/>
    </xf>
    <xf numFmtId="10" fontId="7" fillId="0" borderId="30" xfId="0" applyNumberFormat="1" applyFont="1" applyBorder="1" applyAlignment="1">
      <alignment horizontal="center"/>
    </xf>
    <xf numFmtId="0" fontId="7" fillId="0" borderId="16" xfId="0" applyFont="1" applyFill="1" applyBorder="1"/>
    <xf numFmtId="0" fontId="7" fillId="0" borderId="133" xfId="0" applyFont="1" applyFill="1" applyBorder="1"/>
    <xf numFmtId="10" fontId="7" fillId="0" borderId="48" xfId="0" applyNumberFormat="1" applyFont="1" applyBorder="1" applyAlignment="1">
      <alignment horizontal="center"/>
    </xf>
    <xf numFmtId="10" fontId="7" fillId="0" borderId="127" xfId="0" applyNumberFormat="1" applyFont="1" applyBorder="1" applyAlignment="1">
      <alignment horizontal="center"/>
    </xf>
    <xf numFmtId="0" fontId="15" fillId="0" borderId="133" xfId="0" applyFont="1" applyFill="1" applyBorder="1"/>
    <xf numFmtId="0" fontId="7" fillId="0" borderId="118" xfId="0" applyFont="1" applyFill="1" applyBorder="1"/>
    <xf numFmtId="10" fontId="7" fillId="0" borderId="135" xfId="0" applyNumberFormat="1" applyFont="1" applyBorder="1" applyAlignment="1">
      <alignment horizontal="center"/>
    </xf>
    <xf numFmtId="10" fontId="7" fillId="0" borderId="32" xfId="0" applyNumberFormat="1" applyFont="1" applyFill="1" applyBorder="1" applyAlignment="1" applyProtection="1">
      <alignment horizontal="center"/>
      <protection locked="0"/>
    </xf>
    <xf numFmtId="10" fontId="15" fillId="0" borderId="127" xfId="0" applyNumberFormat="1" applyFont="1" applyBorder="1" applyAlignment="1">
      <alignment horizontal="center"/>
    </xf>
    <xf numFmtId="0" fontId="7" fillId="0" borderId="107" xfId="0" applyFont="1" applyFill="1" applyBorder="1"/>
    <xf numFmtId="10" fontId="7" fillId="0" borderId="108" xfId="0" applyNumberFormat="1" applyFont="1" applyBorder="1" applyAlignment="1">
      <alignment horizontal="center"/>
    </xf>
    <xf numFmtId="165" fontId="7" fillId="0" borderId="137" xfId="484" applyNumberFormat="1" applyFont="1" applyBorder="1" applyAlignment="1">
      <alignment horizontal="center"/>
    </xf>
    <xf numFmtId="0" fontId="81" fillId="0" borderId="44" xfId="0" applyFont="1" applyBorder="1" applyAlignment="1">
      <alignment horizontal="left"/>
    </xf>
    <xf numFmtId="0" fontId="7" fillId="26" borderId="41" xfId="484" applyFont="1" applyFill="1" applyBorder="1" applyAlignment="1">
      <alignment horizontal="left"/>
    </xf>
    <xf numFmtId="0" fontId="7" fillId="26" borderId="43" xfId="484" applyFont="1" applyFill="1" applyBorder="1" applyAlignment="1">
      <alignment horizontal="center"/>
    </xf>
    <xf numFmtId="10" fontId="15" fillId="0" borderId="126" xfId="555" applyNumberFormat="1" applyFont="1" applyBorder="1" applyAlignment="1">
      <alignment horizontal="center"/>
    </xf>
    <xf numFmtId="10" fontId="7" fillId="0" borderId="126" xfId="0" applyNumberFormat="1" applyFont="1" applyFill="1" applyBorder="1" applyAlignment="1" applyProtection="1">
      <alignment horizontal="center"/>
      <protection locked="0"/>
    </xf>
    <xf numFmtId="10" fontId="7" fillId="0" borderId="134" xfId="0" applyNumberFormat="1" applyFont="1" applyFill="1" applyBorder="1" applyAlignment="1" applyProtection="1">
      <alignment horizontal="center"/>
      <protection locked="0"/>
    </xf>
    <xf numFmtId="10" fontId="7" fillId="0" borderId="135" xfId="555" applyNumberFormat="1" applyFont="1" applyBorder="1" applyAlignment="1">
      <alignment horizontal="center"/>
    </xf>
    <xf numFmtId="0" fontId="7" fillId="41" borderId="0" xfId="0" applyFont="1" applyFill="1" applyAlignment="1">
      <alignment horizontal="center"/>
    </xf>
    <xf numFmtId="10" fontId="81" fillId="0" borderId="126" xfId="0" applyNumberFormat="1" applyFont="1" applyFill="1" applyBorder="1" applyAlignment="1">
      <alignment horizontal="center"/>
    </xf>
    <xf numFmtId="0" fontId="7" fillId="0" borderId="126" xfId="484" applyFont="1" applyFill="1" applyBorder="1" applyAlignment="1">
      <alignment horizontal="center"/>
    </xf>
    <xf numFmtId="0" fontId="4" fillId="0" borderId="0" xfId="457" applyAlignment="1">
      <alignment horizontal="center"/>
    </xf>
    <xf numFmtId="0" fontId="7" fillId="0" borderId="0" xfId="457" applyFont="1" applyAlignment="1">
      <alignment horizontal="center" vertical="center"/>
    </xf>
    <xf numFmtId="10" fontId="7" fillId="0" borderId="0" xfId="574" applyNumberFormat="1" applyFont="1" applyAlignment="1"/>
    <xf numFmtId="0" fontId="4" fillId="0" borderId="0" xfId="457" applyAlignment="1">
      <alignment horizontal="center" vertical="center"/>
    </xf>
    <xf numFmtId="0" fontId="125" fillId="0" borderId="85" xfId="457" applyFont="1" applyBorder="1" applyAlignment="1">
      <alignment horizontal="center" vertical="top" wrapText="1"/>
    </xf>
    <xf numFmtId="0" fontId="124" fillId="0" borderId="85" xfId="457" applyFont="1" applyBorder="1" applyAlignment="1">
      <alignment horizontal="center" vertical="center"/>
    </xf>
    <xf numFmtId="0" fontId="124" fillId="0" borderId="85" xfId="457" applyFont="1" applyBorder="1" applyAlignment="1">
      <alignment horizontal="center"/>
    </xf>
    <xf numFmtId="0" fontId="124" fillId="0" borderId="0" xfId="457" applyFont="1"/>
    <xf numFmtId="0" fontId="126" fillId="0" borderId="0" xfId="457" applyFont="1"/>
    <xf numFmtId="0" fontId="7" fillId="0" borderId="133" xfId="457" applyFont="1" applyBorder="1"/>
    <xf numFmtId="10" fontId="7" fillId="0" borderId="126" xfId="457" applyNumberFormat="1" applyFont="1" applyBorder="1" applyAlignment="1">
      <alignment horizontal="center" vertical="top" wrapText="1"/>
    </xf>
    <xf numFmtId="10" fontId="7" fillId="0" borderId="126" xfId="457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 vertical="center"/>
    </xf>
    <xf numFmtId="10" fontId="7" fillId="0" borderId="127" xfId="574" applyNumberFormat="1" applyFont="1" applyBorder="1" applyAlignment="1">
      <alignment horizontal="center"/>
    </xf>
    <xf numFmtId="10" fontId="7" fillId="0" borderId="126" xfId="574" applyNumberFormat="1" applyFont="1" applyBorder="1" applyAlignment="1">
      <alignment horizontal="center"/>
    </xf>
    <xf numFmtId="0" fontId="15" fillId="0" borderId="133" xfId="457" applyFont="1" applyBorder="1"/>
    <xf numFmtId="10" fontId="15" fillId="0" borderId="126" xfId="574" applyNumberFormat="1" applyFont="1" applyBorder="1" applyAlignment="1">
      <alignment horizontal="center"/>
    </xf>
    <xf numFmtId="10" fontId="15" fillId="0" borderId="126" xfId="574" applyNumberFormat="1" applyFont="1" applyBorder="1" applyAlignment="1">
      <alignment horizontal="center" vertical="center"/>
    </xf>
    <xf numFmtId="10" fontId="15" fillId="0" borderId="126" xfId="457" applyNumberFormat="1" applyFont="1" applyBorder="1" applyAlignment="1">
      <alignment horizontal="center"/>
    </xf>
    <xf numFmtId="10" fontId="15" fillId="0" borderId="127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/>
    </xf>
    <xf numFmtId="10" fontId="7" fillId="0" borderId="134" xfId="574" applyNumberFormat="1" applyFont="1" applyBorder="1" applyAlignment="1">
      <alignment horizontal="center" vertical="center"/>
    </xf>
    <xf numFmtId="10" fontId="7" fillId="0" borderId="134" xfId="457" applyNumberFormat="1" applyFont="1" applyBorder="1" applyAlignment="1">
      <alignment horizontal="center"/>
    </xf>
    <xf numFmtId="10" fontId="7" fillId="0" borderId="135" xfId="574" applyNumberFormat="1" applyFont="1" applyBorder="1" applyAlignment="1">
      <alignment horizontal="center"/>
    </xf>
    <xf numFmtId="10" fontId="7" fillId="0" borderId="0" xfId="574" applyNumberFormat="1" applyFont="1" applyAlignment="1">
      <alignment horizontal="center"/>
    </xf>
    <xf numFmtId="0" fontId="124" fillId="0" borderId="85" xfId="457" applyFont="1" applyBorder="1" applyAlignment="1">
      <alignment horizontal="center" vertical="top" wrapText="1"/>
    </xf>
    <xf numFmtId="10" fontId="0" fillId="0" borderId="0" xfId="574" applyNumberFormat="1" applyFont="1" applyAlignment="1"/>
    <xf numFmtId="10" fontId="7" fillId="0" borderId="90" xfId="0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135" xfId="484" applyNumberFormat="1" applyFont="1" applyBorder="1" applyAlignment="1">
      <alignment horizontal="center"/>
    </xf>
    <xf numFmtId="165" fontId="7" fillId="0" borderId="30" xfId="0" applyNumberFormat="1" applyFont="1" applyFill="1" applyBorder="1" applyAlignment="1">
      <alignment horizontal="center"/>
    </xf>
    <xf numFmtId="165" fontId="7" fillId="0" borderId="24" xfId="0" applyNumberFormat="1" applyFont="1" applyFill="1" applyBorder="1" applyAlignment="1">
      <alignment horizontal="center"/>
    </xf>
    <xf numFmtId="0" fontId="127" fillId="0" borderId="0" xfId="554" applyFont="1"/>
    <xf numFmtId="0" fontId="31" fillId="0" borderId="0" xfId="0" applyFont="1" applyAlignment="1">
      <alignment horizontal="center"/>
    </xf>
    <xf numFmtId="0" fontId="4" fillId="0" borderId="0" xfId="0" applyFont="1"/>
    <xf numFmtId="0" fontId="128" fillId="0" borderId="0" xfId="556" applyFont="1"/>
    <xf numFmtId="0" fontId="110" fillId="41" borderId="133" xfId="0" applyFont="1" applyFill="1" applyBorder="1" applyAlignment="1">
      <alignment horizontal="left"/>
    </xf>
    <xf numFmtId="0" fontId="7" fillId="26" borderId="125" xfId="0" applyFont="1" applyFill="1" applyBorder="1"/>
    <xf numFmtId="0" fontId="7" fillId="0" borderId="0" xfId="730" applyFont="1" applyAlignment="1">
      <alignment horizontal="centerContinuous"/>
    </xf>
    <xf numFmtId="10" fontId="15" fillId="0" borderId="127" xfId="555" applyNumberFormat="1" applyFont="1" applyBorder="1" applyAlignment="1">
      <alignment horizontal="center"/>
    </xf>
    <xf numFmtId="0" fontId="7" fillId="0" borderId="44" xfId="0" applyFont="1" applyBorder="1"/>
    <xf numFmtId="10" fontId="7" fillId="0" borderId="47" xfId="555" applyNumberFormat="1" applyFont="1" applyBorder="1" applyAlignment="1">
      <alignment horizontal="center"/>
    </xf>
    <xf numFmtId="10" fontId="7" fillId="0" borderId="47" xfId="0" applyNumberFormat="1" applyFont="1" applyBorder="1" applyAlignment="1">
      <alignment horizontal="center"/>
    </xf>
    <xf numFmtId="10" fontId="7" fillId="0" borderId="48" xfId="555" applyNumberFormat="1" applyFont="1" applyBorder="1" applyAlignment="1">
      <alignment horizontal="center"/>
    </xf>
    <xf numFmtId="0" fontId="7" fillId="0" borderId="20" xfId="555" applyFont="1" applyBorder="1"/>
    <xf numFmtId="0" fontId="7" fillId="0" borderId="29" xfId="555" applyFont="1" applyBorder="1" applyAlignment="1">
      <alignment horizontal="center"/>
    </xf>
    <xf numFmtId="10" fontId="7" fillId="0" borderId="29" xfId="574" applyNumberFormat="1" applyFont="1" applyBorder="1" applyAlignment="1">
      <alignment horizontal="center"/>
    </xf>
    <xf numFmtId="0" fontId="7" fillId="0" borderId="32" xfId="555" applyFont="1" applyBorder="1" applyAlignment="1">
      <alignment horizontal="center"/>
    </xf>
    <xf numFmtId="0" fontId="7" fillId="0" borderId="0" xfId="0" applyFont="1" applyAlignment="1">
      <alignment horizontal="center"/>
    </xf>
    <xf numFmtId="9" fontId="110" fillId="0" borderId="126" xfId="584" applyFont="1" applyFill="1" applyBorder="1" applyAlignment="1">
      <alignment horizontal="center"/>
    </xf>
    <xf numFmtId="10" fontId="7" fillId="0" borderId="139" xfId="555" applyNumberFormat="1" applyFont="1" applyBorder="1" applyAlignment="1">
      <alignment horizontal="center"/>
    </xf>
    <xf numFmtId="10" fontId="7" fillId="0" borderId="140" xfId="574" applyNumberFormat="1" applyFont="1" applyBorder="1" applyAlignment="1">
      <alignment horizontal="center"/>
    </xf>
    <xf numFmtId="10" fontId="7" fillId="0" borderId="141" xfId="555" applyNumberFormat="1" applyFont="1" applyBorder="1" applyAlignment="1">
      <alignment horizontal="center"/>
    </xf>
    <xf numFmtId="10" fontId="15" fillId="0" borderId="125" xfId="555" applyNumberFormat="1" applyFont="1" applyBorder="1" applyAlignment="1">
      <alignment horizontal="center"/>
    </xf>
    <xf numFmtId="10" fontId="15" fillId="0" borderId="119" xfId="574" applyNumberFormat="1" applyFont="1" applyBorder="1" applyAlignment="1">
      <alignment horizontal="center"/>
    </xf>
    <xf numFmtId="10" fontId="15" fillId="0" borderId="64" xfId="555" applyNumberFormat="1" applyFont="1" applyBorder="1" applyAlignment="1">
      <alignment horizontal="center"/>
    </xf>
    <xf numFmtId="0" fontId="7" fillId="26" borderId="41" xfId="0" applyFont="1" applyFill="1" applyBorder="1" applyAlignment="1">
      <alignment horizontal="center" wrapText="1"/>
    </xf>
    <xf numFmtId="169" fontId="7" fillId="26" borderId="42" xfId="0" applyNumberFormat="1" applyFont="1" applyFill="1" applyBorder="1" applyAlignment="1">
      <alignment horizontal="center" wrapText="1"/>
    </xf>
    <xf numFmtId="0" fontId="7" fillId="0" borderId="42" xfId="0" applyFont="1" applyBorder="1" applyAlignment="1">
      <alignment horizontal="center" wrapText="1"/>
    </xf>
    <xf numFmtId="169" fontId="7" fillId="0" borderId="42" xfId="0" applyNumberFormat="1" applyFont="1" applyBorder="1" applyAlignment="1">
      <alignment horizontal="center" wrapText="1"/>
    </xf>
    <xf numFmtId="0" fontId="7" fillId="26" borderId="42" xfId="0" applyFont="1" applyFill="1" applyBorder="1" applyAlignment="1">
      <alignment horizontal="center" wrapText="1"/>
    </xf>
    <xf numFmtId="0" fontId="7" fillId="0" borderId="43" xfId="0" applyFont="1" applyBorder="1" applyAlignment="1">
      <alignment horizontal="center" wrapText="1"/>
    </xf>
    <xf numFmtId="0" fontId="81" fillId="41" borderId="139" xfId="0" applyFont="1" applyFill="1" applyBorder="1" applyAlignment="1">
      <alignment horizontal="left"/>
    </xf>
    <xf numFmtId="171" fontId="110" fillId="0" borderId="142" xfId="310" applyNumberFormat="1" applyFont="1" applyBorder="1" applyAlignment="1">
      <alignment horizontal="right"/>
    </xf>
    <xf numFmtId="9" fontId="81" fillId="0" borderId="142" xfId="0" applyNumberFormat="1" applyFont="1" applyBorder="1" applyAlignment="1">
      <alignment horizontal="center"/>
    </xf>
    <xf numFmtId="0" fontId="81" fillId="0" borderId="142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wrapText="1"/>
    </xf>
    <xf numFmtId="0" fontId="81" fillId="0" borderId="142" xfId="484" applyFont="1" applyBorder="1" applyAlignment="1">
      <alignment horizontal="center"/>
    </xf>
    <xf numFmtId="165" fontId="110" fillId="0" borderId="142" xfId="574" applyNumberFormat="1" applyFont="1" applyBorder="1" applyAlignment="1">
      <alignment horizontal="center"/>
    </xf>
    <xf numFmtId="2" fontId="110" fillId="0" borderId="143" xfId="574" applyNumberFormat="1" applyFont="1" applyBorder="1" applyAlignment="1">
      <alignment horizontal="center"/>
    </xf>
    <xf numFmtId="0" fontId="7" fillId="0" borderId="139" xfId="0" applyFont="1" applyBorder="1"/>
    <xf numFmtId="171" fontId="7" fillId="0" borderId="142" xfId="0" applyNumberFormat="1" applyFont="1" applyBorder="1"/>
    <xf numFmtId="171" fontId="7" fillId="0" borderId="142" xfId="0" applyNumberFormat="1" applyFont="1" applyBorder="1" applyAlignment="1">
      <alignment horizontal="right"/>
    </xf>
    <xf numFmtId="174" fontId="7" fillId="0" borderId="142" xfId="0" applyNumberFormat="1" applyFont="1" applyBorder="1" applyAlignment="1">
      <alignment horizontal="center"/>
    </xf>
    <xf numFmtId="165" fontId="110" fillId="0" borderId="142" xfId="574" applyNumberFormat="1" applyFont="1" applyFill="1" applyBorder="1" applyAlignment="1">
      <alignment horizontal="center"/>
    </xf>
    <xf numFmtId="2" fontId="110" fillId="0" borderId="143" xfId="574" applyNumberFormat="1" applyFont="1" applyFill="1" applyBorder="1" applyAlignment="1">
      <alignment horizontal="center"/>
    </xf>
    <xf numFmtId="169" fontId="7" fillId="26" borderId="31" xfId="0" applyNumberFormat="1" applyFont="1" applyFill="1" applyBorder="1" applyAlignment="1">
      <alignment horizontal="right" wrapText="1"/>
    </xf>
    <xf numFmtId="164" fontId="7" fillId="0" borderId="142" xfId="0" applyNumberFormat="1" applyFont="1" applyBorder="1" applyAlignment="1">
      <alignment horizontal="right" vertical="top" wrapText="1"/>
    </xf>
    <xf numFmtId="9" fontId="7" fillId="0" borderId="85" xfId="574" applyFont="1" applyBorder="1" applyAlignment="1">
      <alignment horizontal="center"/>
    </xf>
    <xf numFmtId="0" fontId="110" fillId="0" borderId="85" xfId="0" applyFont="1" applyBorder="1" applyAlignment="1">
      <alignment horizontal="center"/>
    </xf>
    <xf numFmtId="2" fontId="7" fillId="0" borderId="142" xfId="0" applyNumberFormat="1" applyFont="1" applyBorder="1" applyAlignment="1">
      <alignment horizontal="center" vertical="top" wrapText="1"/>
    </xf>
    <xf numFmtId="165" fontId="7" fillId="0" borderId="142" xfId="574" applyNumberFormat="1" applyFont="1" applyBorder="1" applyAlignment="1">
      <alignment horizontal="center" vertical="top" wrapText="1"/>
    </xf>
    <xf numFmtId="2" fontId="7" fillId="0" borderId="143" xfId="0" applyNumberFormat="1" applyFont="1" applyBorder="1" applyAlignment="1">
      <alignment horizontal="center"/>
    </xf>
    <xf numFmtId="0" fontId="81" fillId="0" borderId="144" xfId="0" applyFont="1" applyBorder="1" applyAlignment="1">
      <alignment horizontal="left"/>
    </xf>
    <xf numFmtId="164" fontId="7" fillId="0" borderId="0" xfId="310" applyNumberFormat="1" applyFont="1" applyAlignment="1">
      <alignment horizontal="right" vertical="top" wrapText="1"/>
    </xf>
    <xf numFmtId="9" fontId="7" fillId="0" borderId="142" xfId="574" applyFont="1" applyBorder="1" applyAlignment="1">
      <alignment horizontal="center"/>
    </xf>
    <xf numFmtId="0" fontId="110" fillId="0" borderId="142" xfId="0" applyFont="1" applyBorder="1" applyAlignment="1">
      <alignment horizontal="center"/>
    </xf>
    <xf numFmtId="0" fontId="7" fillId="0" borderId="142" xfId="484" applyFont="1" applyBorder="1" applyAlignment="1">
      <alignment horizontal="center" wrapText="1"/>
    </xf>
    <xf numFmtId="0" fontId="7" fillId="0" borderId="142" xfId="484" applyFont="1" applyBorder="1" applyAlignment="1">
      <alignment horizontal="center"/>
    </xf>
    <xf numFmtId="0" fontId="7" fillId="0" borderId="144" xfId="0" applyFont="1" applyBorder="1"/>
    <xf numFmtId="0" fontId="7" fillId="0" borderId="144" xfId="0" applyFont="1" applyBorder="1" applyAlignment="1">
      <alignment horizontal="left"/>
    </xf>
    <xf numFmtId="0" fontId="7" fillId="0" borderId="142" xfId="0" applyFont="1" applyBorder="1" applyAlignment="1">
      <alignment horizontal="center"/>
    </xf>
    <xf numFmtId="0" fontId="81" fillId="0" borderId="118" xfId="0" applyFont="1" applyBorder="1" applyAlignment="1">
      <alignment horizontal="left"/>
    </xf>
    <xf numFmtId="9" fontId="7" fillId="0" borderId="134" xfId="574" applyFont="1" applyBorder="1" applyAlignment="1">
      <alignment horizontal="center"/>
    </xf>
    <xf numFmtId="0" fontId="110" fillId="0" borderId="134" xfId="0" applyFont="1" applyBorder="1" applyAlignment="1">
      <alignment horizontal="center"/>
    </xf>
    <xf numFmtId="171" fontId="7" fillId="26" borderId="47" xfId="344" applyNumberFormat="1" applyFont="1" applyFill="1" applyBorder="1" applyAlignment="1">
      <alignment horizontal="right"/>
    </xf>
    <xf numFmtId="0" fontId="110" fillId="0" borderId="47" xfId="0" applyFont="1" applyBorder="1" applyAlignment="1">
      <alignment horizontal="center"/>
    </xf>
    <xf numFmtId="2" fontId="7" fillId="0" borderId="47" xfId="0" applyNumberFormat="1" applyFont="1" applyBorder="1" applyAlignment="1">
      <alignment horizontal="center"/>
    </xf>
    <xf numFmtId="0" fontId="7" fillId="0" borderId="47" xfId="0" applyFont="1" applyBorder="1"/>
    <xf numFmtId="2" fontId="7" fillId="0" borderId="48" xfId="0" applyNumberFormat="1" applyFont="1" applyBorder="1" applyAlignment="1">
      <alignment horizontal="center"/>
    </xf>
    <xf numFmtId="0" fontId="7" fillId="26" borderId="118" xfId="0" applyFont="1" applyFill="1" applyBorder="1"/>
    <xf numFmtId="171" fontId="7" fillId="26" borderId="134" xfId="344" applyNumberFormat="1" applyFont="1" applyFill="1" applyBorder="1" applyAlignment="1">
      <alignment horizontal="right"/>
    </xf>
    <xf numFmtId="9" fontId="7" fillId="26" borderId="134" xfId="574" applyFont="1" applyFill="1" applyBorder="1" applyAlignment="1">
      <alignment horizontal="center"/>
    </xf>
    <xf numFmtId="2" fontId="7" fillId="0" borderId="134" xfId="0" applyNumberFormat="1" applyFont="1" applyBorder="1" applyAlignment="1">
      <alignment horizontal="center"/>
    </xf>
    <xf numFmtId="0" fontId="7" fillId="0" borderId="134" xfId="0" applyFont="1" applyBorder="1"/>
    <xf numFmtId="165" fontId="7" fillId="26" borderId="134" xfId="574" applyNumberFormat="1" applyFont="1" applyFill="1" applyBorder="1" applyAlignment="1">
      <alignment horizontal="center"/>
    </xf>
    <xf numFmtId="2" fontId="7" fillId="0" borderId="135" xfId="0" applyNumberFormat="1" applyFont="1" applyBorder="1" applyAlignment="1">
      <alignment horizontal="center"/>
    </xf>
    <xf numFmtId="0" fontId="0" fillId="0" borderId="0" xfId="0" applyAlignment="1"/>
    <xf numFmtId="0" fontId="19" fillId="0" borderId="0" xfId="0" applyFont="1" applyAlignment="1">
      <alignment horizontal="centerContinuous"/>
    </xf>
    <xf numFmtId="2" fontId="110" fillId="41" borderId="89" xfId="0" applyNumberFormat="1" applyFont="1" applyFill="1" applyBorder="1" applyAlignment="1">
      <alignment horizontal="center"/>
    </xf>
    <xf numFmtId="2" fontId="110" fillId="41" borderId="44" xfId="0" applyNumberFormat="1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110" fillId="41" borderId="48" xfId="0" applyFont="1" applyFill="1" applyBorder="1" applyAlignment="1">
      <alignment horizontal="center"/>
    </xf>
    <xf numFmtId="2" fontId="110" fillId="41" borderId="144" xfId="0" applyNumberFormat="1" applyFont="1" applyFill="1" applyBorder="1" applyAlignment="1">
      <alignment horizontal="center"/>
    </xf>
    <xf numFmtId="0" fontId="110" fillId="41" borderId="142" xfId="0" applyFont="1" applyFill="1" applyBorder="1" applyAlignment="1">
      <alignment horizontal="center"/>
    </xf>
    <xf numFmtId="0" fontId="110" fillId="41" borderId="143" xfId="0" applyFont="1" applyFill="1" applyBorder="1" applyAlignment="1">
      <alignment horizontal="center"/>
    </xf>
    <xf numFmtId="0" fontId="7" fillId="41" borderId="139" xfId="0" applyFont="1" applyFill="1" applyBorder="1" applyAlignment="1">
      <alignment horizontal="left"/>
    </xf>
    <xf numFmtId="0" fontId="81" fillId="0" borderId="139" xfId="0" applyFont="1" applyBorder="1" applyAlignment="1">
      <alignment horizontal="left"/>
    </xf>
    <xf numFmtId="0" fontId="81" fillId="41" borderId="125" xfId="0" applyFont="1" applyFill="1" applyBorder="1" applyAlignment="1">
      <alignment horizontal="left"/>
    </xf>
    <xf numFmtId="2" fontId="110" fillId="41" borderId="118" xfId="0" applyNumberFormat="1" applyFont="1" applyFill="1" applyBorder="1" applyAlignment="1">
      <alignment horizontal="center"/>
    </xf>
    <xf numFmtId="0" fontId="110" fillId="41" borderId="134" xfId="0" applyFont="1" applyFill="1" applyBorder="1" applyAlignment="1">
      <alignment horizontal="center"/>
    </xf>
    <xf numFmtId="0" fontId="110" fillId="41" borderId="135" xfId="0" applyFont="1" applyFill="1" applyBorder="1" applyAlignment="1">
      <alignment horizontal="center"/>
    </xf>
    <xf numFmtId="0" fontId="7" fillId="41" borderId="30" xfId="0" applyFont="1" applyFill="1" applyBorder="1"/>
    <xf numFmtId="4" fontId="7" fillId="41" borderId="145" xfId="310" applyNumberFormat="1" applyFont="1" applyFill="1" applyBorder="1" applyAlignment="1">
      <alignment horizontal="center"/>
    </xf>
    <xf numFmtId="164" fontId="7" fillId="41" borderId="46" xfId="0" applyNumberFormat="1" applyFont="1" applyFill="1" applyBorder="1" applyAlignment="1">
      <alignment horizontal="center"/>
    </xf>
    <xf numFmtId="0" fontId="0" fillId="41" borderId="28" xfId="0" applyFill="1" applyBorder="1"/>
    <xf numFmtId="0" fontId="7" fillId="41" borderId="28" xfId="0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110" fillId="0" borderId="89" xfId="0" applyFont="1" applyBorder="1" applyAlignment="1">
      <alignment horizontal="left" vertical="center"/>
    </xf>
    <xf numFmtId="0" fontId="110" fillId="0" borderId="144" xfId="0" applyFont="1" applyBorder="1" applyAlignment="1">
      <alignment horizontal="left" vertical="center"/>
    </xf>
    <xf numFmtId="0" fontId="7" fillId="41" borderId="118" xfId="0" applyFont="1" applyFill="1" applyBorder="1"/>
    <xf numFmtId="0" fontId="7" fillId="41" borderId="134" xfId="0" applyFont="1" applyFill="1" applyBorder="1" applyAlignment="1">
      <alignment horizontal="center"/>
    </xf>
    <xf numFmtId="0" fontId="11" fillId="41" borderId="0" xfId="0" applyFont="1" applyFill="1"/>
    <xf numFmtId="0" fontId="9" fillId="26" borderId="18" xfId="0" applyFont="1" applyFill="1" applyBorder="1" applyAlignment="1">
      <alignment horizontal="centerContinuous"/>
    </xf>
    <xf numFmtId="0" fontId="81" fillId="41" borderId="53" xfId="0" applyFont="1" applyFill="1" applyBorder="1" applyAlignment="1">
      <alignment horizontal="left"/>
    </xf>
    <xf numFmtId="164" fontId="110" fillId="0" borderId="44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110" fillId="0" borderId="48" xfId="0" applyNumberFormat="1" applyFont="1" applyBorder="1" applyAlignment="1">
      <alignment horizontal="center"/>
    </xf>
    <xf numFmtId="164" fontId="110" fillId="0" borderId="144" xfId="0" applyNumberFormat="1" applyFont="1" applyBorder="1" applyAlignment="1">
      <alignment horizontal="center"/>
    </xf>
    <xf numFmtId="164" fontId="110" fillId="0" borderId="142" xfId="0" applyNumberFormat="1" applyFont="1" applyBorder="1" applyAlignment="1">
      <alignment horizontal="center"/>
    </xf>
    <xf numFmtId="164" fontId="110" fillId="0" borderId="143" xfId="0" applyNumberFormat="1" applyFont="1" applyBorder="1" applyAlignment="1">
      <alignment horizontal="center"/>
    </xf>
    <xf numFmtId="0" fontId="110" fillId="0" borderId="139" xfId="0" applyFont="1" applyBorder="1" applyAlignment="1">
      <alignment horizontal="left"/>
    </xf>
    <xf numFmtId="164" fontId="7" fillId="26" borderId="44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48" xfId="574" applyNumberFormat="1" applyFont="1" applyFill="1" applyBorder="1" applyAlignment="1">
      <alignment horizontal="center"/>
    </xf>
    <xf numFmtId="164" fontId="7" fillId="26" borderId="118" xfId="0" applyNumberFormat="1" applyFont="1" applyFill="1" applyBorder="1" applyAlignment="1">
      <alignment horizontal="center"/>
    </xf>
    <xf numFmtId="164" fontId="7" fillId="26" borderId="134" xfId="0" applyNumberFormat="1" applyFont="1" applyFill="1" applyBorder="1" applyAlignment="1">
      <alignment horizontal="center"/>
    </xf>
    <xf numFmtId="164" fontId="7" fillId="26" borderId="135" xfId="0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30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9" fillId="26" borderId="91" xfId="0" applyFont="1" applyFill="1" applyBorder="1" applyAlignment="1">
      <alignment horizontal="center" vertical="center"/>
    </xf>
    <xf numFmtId="0" fontId="7" fillId="0" borderId="146" xfId="0" applyFont="1" applyBorder="1" applyAlignment="1">
      <alignment horizontal="center"/>
    </xf>
    <xf numFmtId="0" fontId="7" fillId="0" borderId="147" xfId="0" applyFont="1" applyBorder="1" applyAlignment="1">
      <alignment horizontal="center"/>
    </xf>
    <xf numFmtId="0" fontId="7" fillId="0" borderId="148" xfId="0" applyFont="1" applyBorder="1" applyAlignment="1">
      <alignment horizontal="center"/>
    </xf>
    <xf numFmtId="0" fontId="7" fillId="26" borderId="149" xfId="0" applyFont="1" applyFill="1" applyBorder="1" applyAlignment="1">
      <alignment horizontal="center"/>
    </xf>
    <xf numFmtId="0" fontId="7" fillId="26" borderId="147" xfId="0" applyFont="1" applyFill="1" applyBorder="1" applyAlignment="1">
      <alignment horizontal="center"/>
    </xf>
    <xf numFmtId="0" fontId="7" fillId="26" borderId="150" xfId="0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85" xfId="574" applyNumberFormat="1" applyFont="1" applyFill="1" applyBorder="1" applyAlignment="1">
      <alignment horizontal="center" wrapText="1"/>
    </xf>
    <xf numFmtId="165" fontId="7" fillId="0" borderId="90" xfId="574" applyNumberFormat="1" applyFont="1" applyFill="1" applyBorder="1" applyAlignment="1">
      <alignment horizontal="center"/>
    </xf>
    <xf numFmtId="164" fontId="110" fillId="0" borderId="39" xfId="0" applyNumberFormat="1" applyFont="1" applyBorder="1" applyAlignment="1">
      <alignment horizontal="center"/>
    </xf>
    <xf numFmtId="165" fontId="7" fillId="0" borderId="144" xfId="574" applyNumberFormat="1" applyFont="1" applyFill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 wrapText="1"/>
    </xf>
    <xf numFmtId="165" fontId="7" fillId="0" borderId="143" xfId="574" applyNumberFormat="1" applyFont="1" applyFill="1" applyBorder="1" applyAlignment="1">
      <alignment horizontal="center"/>
    </xf>
    <xf numFmtId="164" fontId="110" fillId="0" borderId="151" xfId="0" applyNumberFormat="1" applyFont="1" applyBorder="1" applyAlignment="1">
      <alignment horizontal="center"/>
    </xf>
    <xf numFmtId="165" fontId="7" fillId="0" borderId="142" xfId="574" applyNumberFormat="1" applyFont="1" applyFill="1" applyBorder="1" applyAlignment="1">
      <alignment horizontal="center"/>
    </xf>
    <xf numFmtId="164" fontId="110" fillId="0" borderId="149" xfId="0" applyNumberFormat="1" applyFont="1" applyBorder="1" applyAlignment="1">
      <alignment horizontal="center"/>
    </xf>
    <xf numFmtId="164" fontId="110" fillId="0" borderId="147" xfId="0" applyNumberFormat="1" applyFont="1" applyBorder="1" applyAlignment="1">
      <alignment horizontal="center"/>
    </xf>
    <xf numFmtId="164" fontId="110" fillId="0" borderId="150" xfId="0" applyNumberFormat="1" applyFont="1" applyBorder="1" applyAlignment="1">
      <alignment horizontal="center"/>
    </xf>
    <xf numFmtId="165" fontId="7" fillId="0" borderId="118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 wrapText="1"/>
    </xf>
    <xf numFmtId="165" fontId="7" fillId="0" borderId="135" xfId="574" applyNumberFormat="1" applyFont="1" applyFill="1" applyBorder="1" applyAlignment="1">
      <alignment horizontal="center"/>
    </xf>
    <xf numFmtId="164" fontId="7" fillId="0" borderId="89" xfId="0" applyNumberFormat="1" applyFont="1" applyBorder="1" applyAlignment="1">
      <alignment horizontal="center"/>
    </xf>
    <xf numFmtId="164" fontId="7" fillId="0" borderId="85" xfId="0" applyNumberFormat="1" applyFont="1" applyBorder="1" applyAlignment="1">
      <alignment horizontal="center"/>
    </xf>
    <xf numFmtId="164" fontId="7" fillId="0" borderId="90" xfId="0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165" fontId="7" fillId="0" borderId="48" xfId="0" applyNumberFormat="1" applyFont="1" applyBorder="1" applyAlignment="1">
      <alignment horizontal="center"/>
    </xf>
    <xf numFmtId="0" fontId="7" fillId="0" borderId="125" xfId="0" applyFont="1" applyBorder="1"/>
    <xf numFmtId="164" fontId="7" fillId="0" borderId="134" xfId="0" applyNumberFormat="1" applyFont="1" applyBorder="1" applyAlignment="1">
      <alignment horizontal="center"/>
    </xf>
    <xf numFmtId="164" fontId="7" fillId="0" borderId="135" xfId="0" applyNumberFormat="1" applyFont="1" applyBorder="1" applyAlignment="1">
      <alignment horizontal="center"/>
    </xf>
    <xf numFmtId="165" fontId="7" fillId="0" borderId="118" xfId="0" applyNumberFormat="1" applyFont="1" applyBorder="1" applyAlignment="1">
      <alignment horizontal="center"/>
    </xf>
    <xf numFmtId="165" fontId="7" fillId="0" borderId="134" xfId="0" applyNumberFormat="1" applyFont="1" applyBorder="1" applyAlignment="1">
      <alignment horizontal="center"/>
    </xf>
    <xf numFmtId="165" fontId="7" fillId="0" borderId="135" xfId="0" applyNumberFormat="1" applyFont="1" applyBorder="1" applyAlignment="1">
      <alignment horizontal="center"/>
    </xf>
    <xf numFmtId="0" fontId="7" fillId="0" borderId="43" xfId="484" applyFont="1" applyBorder="1" applyAlignment="1">
      <alignment horizontal="center"/>
    </xf>
    <xf numFmtId="0" fontId="7" fillId="0" borderId="44" xfId="484" applyFont="1" applyBorder="1"/>
    <xf numFmtId="165" fontId="7" fillId="0" borderId="92" xfId="484" applyNumberFormat="1" applyFont="1" applyBorder="1" applyAlignment="1">
      <alignment horizontal="center"/>
    </xf>
    <xf numFmtId="165" fontId="7" fillId="0" borderId="119" xfId="484" applyNumberFormat="1" applyFont="1" applyBorder="1" applyAlignment="1">
      <alignment horizontal="center"/>
    </xf>
    <xf numFmtId="165" fontId="110" fillId="0" borderId="0" xfId="0" applyNumberFormat="1" applyFont="1" applyAlignment="1">
      <alignment horizontal="center"/>
    </xf>
    <xf numFmtId="165" fontId="110" fillId="0" borderId="142" xfId="0" applyNumberFormat="1" applyFont="1" applyBorder="1" applyAlignment="1">
      <alignment horizontal="center"/>
    </xf>
    <xf numFmtId="0" fontId="81" fillId="41" borderId="91" xfId="0" applyFont="1" applyFill="1" applyBorder="1" applyAlignment="1">
      <alignment horizontal="left"/>
    </xf>
    <xf numFmtId="0" fontId="110" fillId="0" borderId="139" xfId="0" applyFont="1" applyBorder="1"/>
    <xf numFmtId="0" fontId="7" fillId="41" borderId="139" xfId="0" applyFont="1" applyFill="1" applyBorder="1"/>
    <xf numFmtId="0" fontId="110" fillId="41" borderId="139" xfId="0" applyFont="1" applyFill="1" applyBorder="1" applyAlignment="1">
      <alignment horizontal="left"/>
    </xf>
    <xf numFmtId="0" fontId="81" fillId="0" borderId="139" xfId="0" applyFont="1" applyFill="1" applyBorder="1" applyAlignment="1">
      <alignment horizontal="left"/>
    </xf>
    <xf numFmtId="0" fontId="7" fillId="26" borderId="53" xfId="0" applyFont="1" applyFill="1" applyBorder="1"/>
    <xf numFmtId="0" fontId="110" fillId="0" borderId="89" xfId="0" applyFont="1" applyBorder="1" applyAlignment="1">
      <alignment horizontal="center"/>
    </xf>
    <xf numFmtId="165" fontId="110" fillId="0" borderId="85" xfId="0" applyNumberFormat="1" applyFont="1" applyBorder="1" applyAlignment="1">
      <alignment horizontal="center"/>
    </xf>
    <xf numFmtId="165" fontId="110" fillId="0" borderId="90" xfId="0" applyNumberFormat="1" applyFont="1" applyBorder="1" applyAlignment="1">
      <alignment horizontal="center"/>
    </xf>
    <xf numFmtId="0" fontId="110" fillId="0" borderId="144" xfId="0" applyFont="1" applyBorder="1" applyAlignment="1">
      <alignment horizontal="center"/>
    </xf>
    <xf numFmtId="165" fontId="110" fillId="0" borderId="143" xfId="0" applyNumberFormat="1" applyFont="1" applyBorder="1" applyAlignment="1">
      <alignment horizontal="center"/>
    </xf>
    <xf numFmtId="171" fontId="81" fillId="0" borderId="0" xfId="0" applyNumberFormat="1" applyFont="1" applyAlignment="1">
      <alignment horizontal="right" vertical="top" wrapText="1"/>
    </xf>
    <xf numFmtId="9" fontId="110" fillId="0" borderId="0" xfId="585" applyFont="1" applyAlignment="1">
      <alignment horizontal="center"/>
    </xf>
    <xf numFmtId="2" fontId="81" fillId="0" borderId="0" xfId="0" applyNumberFormat="1" applyFont="1" applyAlignment="1">
      <alignment horizontal="center" vertical="top" wrapText="1"/>
    </xf>
    <xf numFmtId="40" fontId="110" fillId="0" borderId="143" xfId="574" applyNumberFormat="1" applyFont="1" applyBorder="1" applyAlignment="1">
      <alignment horizontal="center"/>
    </xf>
    <xf numFmtId="0" fontId="110" fillId="0" borderId="144" xfId="0" applyFont="1" applyBorder="1"/>
    <xf numFmtId="2" fontId="110" fillId="0" borderId="142" xfId="0" applyNumberFormat="1" applyFont="1" applyBorder="1" applyAlignment="1">
      <alignment horizontal="center"/>
    </xf>
    <xf numFmtId="0" fontId="110" fillId="0" borderId="143" xfId="0" applyFont="1" applyBorder="1" applyAlignment="1">
      <alignment horizontal="center"/>
    </xf>
    <xf numFmtId="2" fontId="110" fillId="41" borderId="142" xfId="0" applyNumberFormat="1" applyFont="1" applyFill="1" applyBorder="1" applyAlignment="1">
      <alignment horizontal="center"/>
    </xf>
    <xf numFmtId="2" fontId="110" fillId="0" borderId="142" xfId="0" applyNumberFormat="1" applyFont="1" applyFill="1" applyBorder="1" applyAlignment="1">
      <alignment horizontal="center"/>
    </xf>
    <xf numFmtId="0" fontId="110" fillId="0" borderId="142" xfId="0" applyFont="1" applyFill="1" applyBorder="1" applyAlignment="1">
      <alignment horizontal="center"/>
    </xf>
    <xf numFmtId="0" fontId="81" fillId="41" borderId="144" xfId="0" applyFont="1" applyFill="1" applyBorder="1" applyAlignment="1">
      <alignment horizontal="left"/>
    </xf>
    <xf numFmtId="0" fontId="7" fillId="0" borderId="143" xfId="0" applyFont="1" applyBorder="1" applyAlignment="1">
      <alignment horizontal="center"/>
    </xf>
    <xf numFmtId="0" fontId="7" fillId="41" borderId="144" xfId="0" applyFont="1" applyFill="1" applyBorder="1"/>
    <xf numFmtId="0" fontId="81" fillId="0" borderId="144" xfId="0" applyFont="1" applyFill="1" applyBorder="1" applyAlignment="1">
      <alignment horizontal="left"/>
    </xf>
    <xf numFmtId="0" fontId="110" fillId="0" borderId="143" xfId="0" applyFont="1" applyFill="1" applyBorder="1" applyAlignment="1">
      <alignment horizontal="center"/>
    </xf>
    <xf numFmtId="4" fontId="7" fillId="41" borderId="134" xfId="310" applyNumberFormat="1" applyFont="1" applyFill="1" applyBorder="1" applyAlignment="1">
      <alignment horizontal="center"/>
    </xf>
    <xf numFmtId="169" fontId="7" fillId="41" borderId="134" xfId="310" applyNumberFormat="1" applyFont="1" applyFill="1" applyBorder="1" applyAlignment="1">
      <alignment horizontal="center"/>
    </xf>
    <xf numFmtId="3" fontId="7" fillId="41" borderId="134" xfId="310" applyNumberFormat="1" applyFont="1" applyFill="1" applyBorder="1" applyAlignment="1">
      <alignment horizontal="center"/>
    </xf>
    <xf numFmtId="3" fontId="7" fillId="41" borderId="135" xfId="310" applyNumberFormat="1" applyFont="1" applyFill="1" applyBorder="1" applyAlignment="1">
      <alignment horizontal="center"/>
    </xf>
    <xf numFmtId="173" fontId="7" fillId="26" borderId="85" xfId="719" applyNumberFormat="1" applyFont="1" applyFill="1" applyBorder="1" applyAlignment="1">
      <alignment horizontal="center"/>
    </xf>
    <xf numFmtId="0" fontId="7" fillId="26" borderId="85" xfId="457" applyFont="1" applyFill="1" applyBorder="1" applyAlignment="1">
      <alignment horizontal="center"/>
    </xf>
    <xf numFmtId="0" fontId="110" fillId="0" borderId="126" xfId="0" applyFont="1" applyBorder="1" applyAlignment="1">
      <alignment horizontal="center"/>
    </xf>
    <xf numFmtId="0" fontId="7" fillId="41" borderId="126" xfId="0" applyFont="1" applyFill="1" applyBorder="1" applyAlignment="1">
      <alignment horizontal="center"/>
    </xf>
    <xf numFmtId="0" fontId="7" fillId="26" borderId="126" xfId="0" applyFont="1" applyFill="1" applyBorder="1" applyAlignment="1">
      <alignment horizontal="center"/>
    </xf>
    <xf numFmtId="0" fontId="7" fillId="26" borderId="126" xfId="484" applyFont="1" applyFill="1" applyBorder="1" applyAlignment="1">
      <alignment horizontal="center"/>
    </xf>
    <xf numFmtId="0" fontId="81" fillId="41" borderId="134" xfId="0" applyFont="1" applyFill="1" applyBorder="1" applyAlignment="1">
      <alignment horizontal="center"/>
    </xf>
    <xf numFmtId="173" fontId="110" fillId="0" borderId="0" xfId="0" applyNumberFormat="1" applyFont="1" applyAlignment="1">
      <alignment horizontal="center"/>
    </xf>
    <xf numFmtId="173" fontId="110" fillId="0" borderId="142" xfId="0" applyNumberFormat="1" applyFont="1" applyBorder="1" applyAlignment="1">
      <alignment horizontal="center"/>
    </xf>
    <xf numFmtId="173" fontId="110" fillId="0" borderId="85" xfId="0" applyNumberFormat="1" applyFont="1" applyBorder="1" applyAlignment="1">
      <alignment horizontal="center"/>
    </xf>
    <xf numFmtId="0" fontId="0" fillId="0" borderId="17" xfId="0" applyBorder="1"/>
    <xf numFmtId="0" fontId="0" fillId="0" borderId="0" xfId="0" applyBorder="1"/>
    <xf numFmtId="0" fontId="7" fillId="41" borderId="29" xfId="457" applyFont="1" applyFill="1" applyBorder="1"/>
    <xf numFmtId="0" fontId="0" fillId="0" borderId="11" xfId="0" applyBorder="1"/>
    <xf numFmtId="0" fontId="7" fillId="41" borderId="29" xfId="0" applyFont="1" applyFill="1" applyBorder="1" applyAlignment="1">
      <alignment horizontal="center"/>
    </xf>
    <xf numFmtId="10" fontId="7" fillId="41" borderId="29" xfId="574" applyNumberFormat="1" applyFont="1" applyFill="1" applyBorder="1" applyAlignment="1">
      <alignment horizontal="center"/>
    </xf>
    <xf numFmtId="0" fontId="7" fillId="26" borderId="139" xfId="0" applyFont="1" applyFill="1" applyBorder="1"/>
    <xf numFmtId="0" fontId="7" fillId="26" borderId="139" xfId="484" applyFont="1" applyFill="1" applyBorder="1" applyAlignment="1">
      <alignment horizontal="left"/>
    </xf>
    <xf numFmtId="0" fontId="110" fillId="0" borderId="144" xfId="0" applyFont="1" applyBorder="1" applyAlignment="1">
      <alignment horizontal="left"/>
    </xf>
    <xf numFmtId="0" fontId="110" fillId="0" borderId="144" xfId="0" applyFont="1" applyFill="1" applyBorder="1"/>
    <xf numFmtId="165" fontId="7" fillId="0" borderId="144" xfId="574" applyNumberFormat="1" applyFont="1" applyBorder="1" applyAlignment="1">
      <alignment horizontal="center"/>
    </xf>
    <xf numFmtId="165" fontId="7" fillId="0" borderId="142" xfId="574" applyNumberFormat="1" applyFont="1" applyBorder="1" applyAlignment="1">
      <alignment horizontal="center"/>
    </xf>
    <xf numFmtId="165" fontId="7" fillId="0" borderId="143" xfId="574" applyNumberFormat="1" applyFont="1" applyBorder="1" applyAlignment="1">
      <alignment horizontal="center"/>
    </xf>
    <xf numFmtId="165" fontId="0" fillId="0" borderId="0" xfId="0" applyNumberFormat="1" applyAlignment="1">
      <alignment horizontal="centerContinuous"/>
    </xf>
    <xf numFmtId="0" fontId="81" fillId="41" borderId="152" xfId="0" applyFont="1" applyFill="1" applyBorder="1" applyAlignment="1">
      <alignment horizontal="left"/>
    </xf>
    <xf numFmtId="164" fontId="110" fillId="0" borderId="85" xfId="574" applyNumberFormat="1" applyFont="1" applyBorder="1" applyAlignment="1">
      <alignment horizontal="center"/>
    </xf>
    <xf numFmtId="164" fontId="110" fillId="0" borderId="87" xfId="574" applyNumberFormat="1" applyFont="1" applyBorder="1" applyAlignment="1">
      <alignment horizontal="center"/>
    </xf>
    <xf numFmtId="164" fontId="110" fillId="0" borderId="110" xfId="574" applyNumberFormat="1" applyFont="1" applyFill="1" applyBorder="1" applyAlignment="1">
      <alignment horizontal="center"/>
    </xf>
    <xf numFmtId="164" fontId="110" fillId="0" borderId="87" xfId="574" applyNumberFormat="1" applyFont="1" applyFill="1" applyBorder="1" applyAlignment="1">
      <alignment horizontal="center"/>
    </xf>
    <xf numFmtId="164" fontId="81" fillId="0" borderId="87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center" vertical="top" wrapText="1"/>
    </xf>
    <xf numFmtId="164" fontId="110" fillId="0" borderId="73" xfId="574" applyNumberFormat="1" applyFont="1" applyBorder="1" applyAlignment="1">
      <alignment horizontal="center"/>
    </xf>
    <xf numFmtId="164" fontId="7" fillId="26" borderId="73" xfId="574" applyNumberFormat="1" applyFont="1" applyFill="1" applyBorder="1" applyAlignment="1">
      <alignment horizontal="center"/>
    </xf>
    <xf numFmtId="164" fontId="110" fillId="0" borderId="142" xfId="574" applyNumberFormat="1" applyFont="1" applyBorder="1" applyAlignment="1">
      <alignment horizontal="center"/>
    </xf>
    <xf numFmtId="164" fontId="81" fillId="0" borderId="0" xfId="0" applyNumberFormat="1" applyFont="1" applyAlignment="1">
      <alignment horizontal="center" vertical="top" wrapText="1"/>
    </xf>
    <xf numFmtId="164" fontId="110" fillId="0" borderId="142" xfId="574" applyNumberFormat="1" applyFont="1" applyFill="1" applyBorder="1" applyAlignment="1">
      <alignment horizontal="center"/>
    </xf>
    <xf numFmtId="164" fontId="110" fillId="0" borderId="126" xfId="574" applyNumberFormat="1" applyFont="1" applyFill="1" applyBorder="1" applyAlignment="1">
      <alignment horizontal="center"/>
    </xf>
    <xf numFmtId="164" fontId="81" fillId="0" borderId="142" xfId="0" applyNumberFormat="1" applyFont="1" applyBorder="1" applyAlignment="1">
      <alignment horizontal="center" vertical="top" wrapText="1"/>
    </xf>
    <xf numFmtId="164" fontId="7" fillId="0" borderId="142" xfId="0" applyNumberFormat="1" applyFont="1" applyBorder="1" applyAlignment="1">
      <alignment horizontal="center"/>
    </xf>
    <xf numFmtId="164" fontId="7" fillId="26" borderId="134" xfId="574" applyNumberFormat="1" applyFont="1" applyFill="1" applyBorder="1" applyAlignment="1">
      <alignment horizontal="center"/>
    </xf>
    <xf numFmtId="0" fontId="7" fillId="0" borderId="142" xfId="484" applyFont="1" applyBorder="1" applyAlignment="1">
      <alignment horizontal="center" vertical="center"/>
    </xf>
    <xf numFmtId="10" fontId="81" fillId="0" borderId="142" xfId="0" applyNumberFormat="1" applyFont="1" applyBorder="1" applyAlignment="1">
      <alignment horizontal="center"/>
    </xf>
    <xf numFmtId="0" fontId="124" fillId="0" borderId="90" xfId="574" applyNumberFormat="1" applyFont="1" applyBorder="1" applyAlignment="1">
      <alignment horizontal="center"/>
    </xf>
    <xf numFmtId="0" fontId="7" fillId="0" borderId="0" xfId="574" applyNumberFormat="1" applyFont="1" applyAlignment="1">
      <alignment horizontal="center"/>
    </xf>
    <xf numFmtId="0" fontId="7" fillId="0" borderId="21" xfId="574" applyNumberFormat="1" applyFont="1" applyBorder="1" applyAlignment="1">
      <alignment horizontal="center"/>
    </xf>
    <xf numFmtId="165" fontId="7" fillId="26" borderId="154" xfId="484" applyNumberFormat="1" applyFont="1" applyFill="1" applyBorder="1" applyAlignment="1">
      <alignment horizontal="center"/>
    </xf>
    <xf numFmtId="165" fontId="7" fillId="26" borderId="31" xfId="484" applyNumberFormat="1" applyFont="1" applyFill="1" applyBorder="1" applyAlignment="1">
      <alignment horizontal="center"/>
    </xf>
    <xf numFmtId="165" fontId="7" fillId="26" borderId="47" xfId="484" applyNumberFormat="1" applyFont="1" applyFill="1" applyBorder="1" applyAlignment="1">
      <alignment horizontal="center"/>
    </xf>
    <xf numFmtId="165" fontId="7" fillId="26" borderId="39" xfId="484" applyNumberFormat="1" applyFont="1" applyFill="1" applyBorder="1" applyAlignment="1">
      <alignment horizontal="center"/>
    </xf>
    <xf numFmtId="165" fontId="7" fillId="0" borderId="153" xfId="574" applyNumberFormat="1" applyFont="1" applyFill="1" applyBorder="1" applyAlignment="1">
      <alignment horizontal="center"/>
    </xf>
    <xf numFmtId="0" fontId="81" fillId="0" borderId="53" xfId="0" applyFont="1" applyBorder="1" applyAlignment="1">
      <alignment horizontal="left"/>
    </xf>
    <xf numFmtId="0" fontId="81" fillId="0" borderId="152" xfId="0" applyFont="1" applyBorder="1" applyAlignment="1">
      <alignment horizontal="left"/>
    </xf>
    <xf numFmtId="0" fontId="7" fillId="0" borderId="152" xfId="0" applyFont="1" applyBorder="1"/>
    <xf numFmtId="0" fontId="110" fillId="0" borderId="152" xfId="0" applyFont="1" applyBorder="1" applyAlignment="1">
      <alignment horizontal="left"/>
    </xf>
    <xf numFmtId="0" fontId="110" fillId="0" borderId="152" xfId="0" applyFont="1" applyBorder="1" applyAlignment="1">
      <alignment horizontal="left" vertical="center"/>
    </xf>
    <xf numFmtId="0" fontId="110" fillId="0" borderId="152" xfId="0" applyFont="1" applyBorder="1"/>
    <xf numFmtId="0" fontId="81" fillId="0" borderId="155" xfId="0" applyFont="1" applyBorder="1" applyAlignment="1">
      <alignment horizontal="left"/>
    </xf>
    <xf numFmtId="165" fontId="7" fillId="0" borderId="85" xfId="574" applyNumberFormat="1" applyFont="1" applyFill="1" applyBorder="1" applyAlignment="1">
      <alignment horizontal="center"/>
    </xf>
    <xf numFmtId="165" fontId="7" fillId="0" borderId="134" xfId="574" applyNumberFormat="1" applyFont="1" applyFill="1" applyBorder="1" applyAlignment="1">
      <alignment horizontal="center"/>
    </xf>
    <xf numFmtId="0" fontId="110" fillId="0" borderId="139" xfId="0" applyFont="1" applyFill="1" applyBorder="1"/>
    <xf numFmtId="0" fontId="7" fillId="26" borderId="33" xfId="484" applyFont="1" applyFill="1" applyBorder="1" applyAlignment="1">
      <alignment horizontal="left"/>
    </xf>
    <xf numFmtId="165" fontId="7" fillId="0" borderId="47" xfId="484" applyNumberFormat="1" applyFont="1" applyBorder="1" applyAlignment="1">
      <alignment horizontal="center"/>
    </xf>
    <xf numFmtId="165" fontId="7" fillId="0" borderId="142" xfId="484" applyNumberFormat="1" applyFont="1" applyBorder="1" applyAlignment="1">
      <alignment horizontal="center"/>
    </xf>
    <xf numFmtId="165" fontId="7" fillId="0" borderId="143" xfId="484" applyNumberFormat="1" applyFont="1" applyBorder="1" applyAlignment="1">
      <alignment horizontal="center"/>
    </xf>
    <xf numFmtId="0" fontId="7" fillId="0" borderId="139" xfId="484" applyFont="1" applyBorder="1"/>
    <xf numFmtId="165" fontId="7" fillId="0" borderId="144" xfId="484" applyNumberFormat="1" applyFont="1" applyBorder="1" applyAlignment="1">
      <alignment horizontal="center"/>
    </xf>
    <xf numFmtId="165" fontId="7" fillId="26" borderId="156" xfId="484" applyNumberFormat="1" applyFont="1" applyFill="1" applyBorder="1" applyAlignment="1">
      <alignment horizontal="center"/>
    </xf>
    <xf numFmtId="0" fontId="7" fillId="0" borderId="33" xfId="484" applyFont="1" applyBorder="1"/>
    <xf numFmtId="0" fontId="7" fillId="0" borderId="31" xfId="484" applyFont="1" applyBorder="1" applyAlignment="1">
      <alignment horizontal="center"/>
    </xf>
    <xf numFmtId="165" fontId="7" fillId="0" borderId="39" xfId="484" applyNumberFormat="1" applyFont="1" applyBorder="1" applyAlignment="1">
      <alignment horizontal="center"/>
    </xf>
    <xf numFmtId="0" fontId="7" fillId="0" borderId="91" xfId="484" applyFont="1" applyBorder="1"/>
    <xf numFmtId="0" fontId="7" fillId="0" borderId="125" xfId="484" applyFont="1" applyBorder="1"/>
    <xf numFmtId="0" fontId="7" fillId="0" borderId="0" xfId="725" applyFont="1"/>
    <xf numFmtId="0" fontId="9" fillId="0" borderId="0" xfId="725" applyFont="1"/>
    <xf numFmtId="0" fontId="7" fillId="0" borderId="0" xfId="725" applyFont="1" applyAlignment="1">
      <alignment horizontal="center"/>
    </xf>
    <xf numFmtId="0" fontId="15" fillId="0" borderId="0" xfId="725" applyFont="1"/>
    <xf numFmtId="0" fontId="7" fillId="0" borderId="0" xfId="725" quotePrefix="1" applyFont="1" applyAlignment="1">
      <alignment horizontal="center" vertical="center"/>
    </xf>
    <xf numFmtId="10" fontId="7" fillId="0" borderId="0" xfId="575" applyNumberFormat="1" applyFont="1"/>
    <xf numFmtId="165" fontId="7" fillId="0" borderId="0" xfId="725" applyNumberFormat="1" applyFont="1" applyAlignment="1">
      <alignment horizontal="center"/>
    </xf>
    <xf numFmtId="165" fontId="9" fillId="0" borderId="0" xfId="574" applyNumberFormat="1" applyFont="1" applyAlignment="1">
      <alignment horizontal="center"/>
    </xf>
    <xf numFmtId="0" fontId="7" fillId="0" borderId="0" xfId="725" applyFont="1" applyAlignment="1">
      <alignment horizontal="left"/>
    </xf>
    <xf numFmtId="43" fontId="7" fillId="0" borderId="0" xfId="715" applyFont="1" applyAlignment="1">
      <alignment horizontal="center"/>
    </xf>
    <xf numFmtId="0" fontId="7" fillId="0" borderId="0" xfId="725" applyFont="1" applyAlignment="1">
      <alignment horizontal="right"/>
    </xf>
    <xf numFmtId="0" fontId="15" fillId="0" borderId="0" xfId="725" applyFont="1" applyAlignment="1">
      <alignment horizontal="left"/>
    </xf>
    <xf numFmtId="43" fontId="7" fillId="0" borderId="0" xfId="715" applyFont="1" applyAlignment="1">
      <alignment horizontal="centerContinuous"/>
    </xf>
    <xf numFmtId="0" fontId="7" fillId="0" borderId="0" xfId="725" applyFont="1" applyAlignment="1">
      <alignment horizontal="centerContinuous"/>
    </xf>
    <xf numFmtId="9" fontId="9" fillId="0" borderId="0" xfId="575" applyFont="1"/>
    <xf numFmtId="0" fontId="9" fillId="0" borderId="0" xfId="725" applyFont="1" applyAlignment="1">
      <alignment horizontal="left"/>
    </xf>
    <xf numFmtId="179" fontId="9" fillId="0" borderId="0" xfId="725" applyNumberFormat="1" applyFont="1" applyAlignment="1">
      <alignment horizontal="left"/>
    </xf>
    <xf numFmtId="179" fontId="7" fillId="0" borderId="16" xfId="457" applyNumberFormat="1" applyFont="1" applyBorder="1" applyAlignment="1">
      <alignment horizontal="left"/>
    </xf>
    <xf numFmtId="0" fontId="15" fillId="0" borderId="28" xfId="457" applyFont="1" applyBorder="1" applyAlignment="1">
      <alignment horizontal="center"/>
    </xf>
    <xf numFmtId="0" fontId="7" fillId="0" borderId="41" xfId="457" applyFont="1" applyBorder="1"/>
    <xf numFmtId="165" fontId="7" fillId="0" borderId="42" xfId="715" applyNumberFormat="1" applyFont="1" applyBorder="1" applyAlignment="1">
      <alignment horizontal="center"/>
    </xf>
    <xf numFmtId="165" fontId="7" fillId="0" borderId="30" xfId="457" applyNumberFormat="1" applyFont="1" applyBorder="1"/>
    <xf numFmtId="179" fontId="7" fillId="0" borderId="19" xfId="457" applyNumberFormat="1" applyFont="1" applyBorder="1" applyAlignment="1">
      <alignment horizontal="left"/>
    </xf>
    <xf numFmtId="165" fontId="7" fillId="0" borderId="26" xfId="457" applyNumberFormat="1" applyFont="1" applyBorder="1"/>
    <xf numFmtId="0" fontId="10" fillId="0" borderId="0" xfId="725" applyFont="1" applyAlignment="1">
      <alignment horizontal="left" vertical="top"/>
    </xf>
    <xf numFmtId="0" fontId="11" fillId="0" borderId="0" xfId="725" applyFont="1" applyAlignment="1">
      <alignment vertical="top"/>
    </xf>
    <xf numFmtId="43" fontId="11" fillId="0" borderId="0" xfId="715" applyFont="1" applyAlignment="1">
      <alignment horizontal="center" vertical="top"/>
    </xf>
    <xf numFmtId="0" fontId="11" fillId="0" borderId="0" xfId="725" applyFont="1" applyAlignment="1">
      <alignment horizontal="center" vertical="top"/>
    </xf>
    <xf numFmtId="9" fontId="22" fillId="0" borderId="0" xfId="575" applyFont="1" applyAlignment="1">
      <alignment vertical="top"/>
    </xf>
    <xf numFmtId="0" fontId="22" fillId="0" borderId="0" xfId="725" applyFont="1"/>
    <xf numFmtId="165" fontId="7" fillId="0" borderId="0" xfId="715" applyNumberFormat="1" applyFont="1" applyAlignment="1">
      <alignment horizontal="center"/>
    </xf>
    <xf numFmtId="10" fontId="7" fillId="0" borderId="0" xfId="575" applyNumberFormat="1" applyFont="1" applyAlignment="1">
      <alignment horizontal="center"/>
    </xf>
    <xf numFmtId="10" fontId="7" fillId="0" borderId="0" xfId="715" applyNumberFormat="1" applyFont="1" applyAlignment="1">
      <alignment horizontal="center"/>
    </xf>
    <xf numFmtId="0" fontId="7" fillId="0" borderId="0" xfId="718" applyFont="1"/>
    <xf numFmtId="0" fontId="9" fillId="0" borderId="0" xfId="718" applyFont="1"/>
    <xf numFmtId="165" fontId="7" fillId="0" borderId="0" xfId="574" applyNumberFormat="1" applyFont="1" applyAlignment="1">
      <alignment horizontal="right"/>
    </xf>
    <xf numFmtId="165" fontId="9" fillId="0" borderId="0" xfId="574" applyNumberFormat="1" applyFont="1"/>
    <xf numFmtId="0" fontId="15" fillId="0" borderId="0" xfId="718" applyFont="1"/>
    <xf numFmtId="0" fontId="7" fillId="42" borderId="40" xfId="718" applyFont="1" applyFill="1" applyBorder="1"/>
    <xf numFmtId="0" fontId="9" fillId="42" borderId="40" xfId="718" applyFont="1" applyFill="1" applyBorder="1"/>
    <xf numFmtId="165" fontId="7" fillId="42" borderId="40" xfId="574" applyNumberFormat="1" applyFont="1" applyFill="1" applyBorder="1" applyAlignment="1">
      <alignment horizontal="center"/>
    </xf>
    <xf numFmtId="165" fontId="15" fillId="0" borderId="0" xfId="574" applyNumberFormat="1" applyFont="1" applyAlignment="1">
      <alignment horizontal="center"/>
    </xf>
    <xf numFmtId="0" fontId="129" fillId="0" borderId="0" xfId="310" applyNumberFormat="1" applyFont="1" applyAlignment="1">
      <alignment horizontal="left"/>
    </xf>
    <xf numFmtId="0" fontId="9" fillId="0" borderId="0" xfId="718" applyFont="1" applyAlignment="1">
      <alignment horizontal="center"/>
    </xf>
    <xf numFmtId="165" fontId="9" fillId="0" borderId="0" xfId="718" applyNumberFormat="1" applyFont="1"/>
    <xf numFmtId="165" fontId="9" fillId="0" borderId="0" xfId="574" applyNumberFormat="1" applyFont="1" applyBorder="1"/>
    <xf numFmtId="0" fontId="9" fillId="41" borderId="0" xfId="725" applyFont="1" applyFill="1"/>
    <xf numFmtId="165" fontId="9" fillId="0" borderId="0" xfId="575" applyNumberFormat="1" applyFont="1"/>
    <xf numFmtId="165" fontId="9" fillId="41" borderId="0" xfId="575" applyNumberFormat="1" applyFont="1" applyFill="1" applyBorder="1" applyAlignment="1">
      <alignment horizontal="center"/>
    </xf>
    <xf numFmtId="165" fontId="9" fillId="41" borderId="0" xfId="575" applyNumberFormat="1" applyFont="1" applyFill="1" applyBorder="1"/>
    <xf numFmtId="0" fontId="7" fillId="41" borderId="0" xfId="725" applyFont="1" applyFill="1"/>
    <xf numFmtId="165" fontId="9" fillId="41" borderId="40" xfId="575" applyNumberFormat="1" applyFont="1" applyFill="1" applyBorder="1" applyAlignment="1">
      <alignment horizontal="center"/>
    </xf>
    <xf numFmtId="165" fontId="9" fillId="41" borderId="0" xfId="574" applyNumberFormat="1" applyFont="1" applyFill="1" applyBorder="1" applyAlignment="1">
      <alignment horizontal="center"/>
    </xf>
    <xf numFmtId="165" fontId="7" fillId="41" borderId="0" xfId="575" applyNumberFormat="1" applyFont="1" applyFill="1" applyBorder="1" applyAlignment="1">
      <alignment horizontal="center"/>
    </xf>
    <xf numFmtId="10" fontId="7" fillId="0" borderId="0" xfId="575" applyNumberFormat="1" applyFont="1" applyBorder="1"/>
    <xf numFmtId="10" fontId="9" fillId="0" borderId="0" xfId="575" applyNumberFormat="1" applyFont="1"/>
    <xf numFmtId="165" fontId="15" fillId="0" borderId="0" xfId="575" applyNumberFormat="1" applyFont="1"/>
    <xf numFmtId="0" fontId="15" fillId="0" borderId="0" xfId="725" applyFont="1" applyAlignment="1">
      <alignment horizontal="center"/>
    </xf>
    <xf numFmtId="165" fontId="15" fillId="0" borderId="0" xfId="575" applyNumberFormat="1" applyFont="1" applyAlignment="1">
      <alignment horizontal="center"/>
    </xf>
    <xf numFmtId="165" fontId="9" fillId="41" borderId="0" xfId="574" applyNumberFormat="1" applyFont="1" applyFill="1"/>
    <xf numFmtId="0" fontId="9" fillId="41" borderId="0" xfId="718" applyFont="1" applyFill="1"/>
    <xf numFmtId="165" fontId="130" fillId="0" borderId="0" xfId="574" applyNumberFormat="1" applyFont="1"/>
    <xf numFmtId="0" fontId="9" fillId="0" borderId="0" xfId="718" applyFont="1" applyAlignment="1">
      <alignment horizontal="centerContinuous"/>
    </xf>
    <xf numFmtId="0" fontId="7" fillId="42" borderId="153" xfId="725" applyFont="1" applyFill="1" applyBorder="1" applyAlignment="1">
      <alignment horizontal="center"/>
    </xf>
    <xf numFmtId="165" fontId="7" fillId="42" borderId="153" xfId="575" applyNumberFormat="1" applyFont="1" applyFill="1" applyBorder="1" applyAlignment="1">
      <alignment horizontal="center"/>
    </xf>
    <xf numFmtId="165" fontId="9" fillId="0" borderId="153" xfId="310" applyNumberFormat="1" applyFont="1" applyBorder="1" applyAlignment="1">
      <alignment horizontal="center"/>
    </xf>
    <xf numFmtId="0" fontId="7" fillId="42" borderId="89" xfId="725" applyFont="1" applyFill="1" applyBorder="1"/>
    <xf numFmtId="43" fontId="7" fillId="42" borderId="90" xfId="715" applyFont="1" applyFill="1" applyBorder="1"/>
    <xf numFmtId="0" fontId="7" fillId="42" borderId="144" xfId="725" applyFont="1" applyFill="1" applyBorder="1" applyAlignment="1">
      <alignment horizontal="left"/>
    </xf>
    <xf numFmtId="165" fontId="7" fillId="42" borderId="143" xfId="575" applyNumberFormat="1" applyFont="1" applyFill="1" applyBorder="1" applyAlignment="1">
      <alignment horizontal="center"/>
    </xf>
    <xf numFmtId="0" fontId="9" fillId="0" borderId="144" xfId="733" applyFont="1" applyBorder="1" applyAlignment="1">
      <alignment horizontal="left"/>
    </xf>
    <xf numFmtId="165" fontId="9" fillId="0" borderId="143" xfId="310" applyNumberFormat="1" applyFont="1" applyBorder="1" applyAlignment="1">
      <alignment horizontal="center"/>
    </xf>
    <xf numFmtId="0" fontId="9" fillId="0" borderId="118" xfId="733" applyFont="1" applyBorder="1" applyAlignment="1">
      <alignment horizontal="left"/>
    </xf>
    <xf numFmtId="165" fontId="9" fillId="0" borderId="134" xfId="310" applyNumberFormat="1" applyFont="1" applyBorder="1" applyAlignment="1">
      <alignment horizontal="center"/>
    </xf>
    <xf numFmtId="165" fontId="9" fillId="0" borderId="135" xfId="310" applyNumberFormat="1" applyFont="1" applyBorder="1" applyAlignment="1">
      <alignment horizontal="center"/>
    </xf>
    <xf numFmtId="10" fontId="7" fillId="0" borderId="90" xfId="574" applyNumberFormat="1" applyFont="1" applyBorder="1"/>
    <xf numFmtId="10" fontId="7" fillId="0" borderId="143" xfId="574" applyNumberFormat="1" applyFont="1" applyBorder="1"/>
    <xf numFmtId="10" fontId="7" fillId="0" borderId="135" xfId="574" applyNumberFormat="1" applyFont="1" applyBorder="1"/>
    <xf numFmtId="165" fontId="7" fillId="0" borderId="17" xfId="715" applyNumberFormat="1" applyFont="1" applyBorder="1" applyAlignment="1">
      <alignment horizontal="center"/>
    </xf>
    <xf numFmtId="0" fontId="7" fillId="0" borderId="0" xfId="457" applyFont="1" applyBorder="1"/>
    <xf numFmtId="165" fontId="7" fillId="0" borderId="42" xfId="457" applyNumberFormat="1" applyFont="1" applyBorder="1" applyAlignment="1">
      <alignment horizontal="center"/>
    </xf>
    <xf numFmtId="165" fontId="7" fillId="0" borderId="18" xfId="715" applyNumberFormat="1" applyFont="1" applyBorder="1"/>
    <xf numFmtId="165" fontId="7" fillId="0" borderId="43" xfId="715" applyNumberFormat="1" applyFont="1" applyBorder="1" applyAlignment="1">
      <alignment horizontal="center"/>
    </xf>
    <xf numFmtId="165" fontId="7" fillId="0" borderId="21" xfId="457" applyNumberFormat="1" applyFont="1" applyBorder="1"/>
    <xf numFmtId="165" fontId="7" fillId="0" borderId="43" xfId="457" applyNumberFormat="1" applyFont="1" applyBorder="1" applyAlignment="1">
      <alignment horizontal="center"/>
    </xf>
    <xf numFmtId="0" fontId="110" fillId="0" borderId="157" xfId="0" applyFont="1" applyBorder="1" applyAlignment="1">
      <alignment horizontal="left" vertical="center"/>
    </xf>
    <xf numFmtId="0" fontId="110" fillId="0" borderId="158" xfId="0" applyFont="1" applyBorder="1" applyAlignment="1">
      <alignment horizontal="center"/>
    </xf>
    <xf numFmtId="173" fontId="110" fillId="0" borderId="158" xfId="0" applyNumberFormat="1" applyFont="1" applyBorder="1" applyAlignment="1">
      <alignment horizontal="center"/>
    </xf>
    <xf numFmtId="165" fontId="110" fillId="0" borderId="158" xfId="0" applyNumberFormat="1" applyFont="1" applyBorder="1" applyAlignment="1">
      <alignment horizontal="center"/>
    </xf>
    <xf numFmtId="165" fontId="110" fillId="0" borderId="159" xfId="0" applyNumberFormat="1" applyFont="1" applyBorder="1" applyAlignment="1">
      <alignment horizontal="center"/>
    </xf>
    <xf numFmtId="0" fontId="7" fillId="41" borderId="89" xfId="0" applyFont="1" applyFill="1" applyBorder="1"/>
    <xf numFmtId="0" fontId="0" fillId="0" borderId="85" xfId="0" applyBorder="1"/>
    <xf numFmtId="44" fontId="7" fillId="41" borderId="85" xfId="344" applyFont="1" applyFill="1" applyBorder="1" applyAlignment="1">
      <alignment horizontal="center"/>
    </xf>
    <xf numFmtId="165" fontId="7" fillId="41" borderId="85" xfId="0" applyNumberFormat="1" applyFont="1" applyFill="1" applyBorder="1" applyAlignment="1">
      <alignment horizontal="center"/>
    </xf>
    <xf numFmtId="165" fontId="7" fillId="41" borderId="90" xfId="0" applyNumberFormat="1" applyFont="1" applyFill="1" applyBorder="1" applyAlignment="1">
      <alignment horizontal="center"/>
    </xf>
    <xf numFmtId="0" fontId="7" fillId="41" borderId="160" xfId="0" applyFont="1" applyFill="1" applyBorder="1"/>
    <xf numFmtId="0" fontId="0" fillId="0" borderId="161" xfId="0" applyBorder="1"/>
    <xf numFmtId="0" fontId="7" fillId="41" borderId="161" xfId="0" applyFont="1" applyFill="1" applyBorder="1" applyAlignment="1">
      <alignment horizontal="center"/>
    </xf>
    <xf numFmtId="165" fontId="7" fillId="41" borderId="161" xfId="0" applyNumberFormat="1" applyFont="1" applyFill="1" applyBorder="1" applyAlignment="1">
      <alignment horizontal="center"/>
    </xf>
    <xf numFmtId="165" fontId="7" fillId="41" borderId="162" xfId="0" applyNumberFormat="1" applyFont="1" applyFill="1" applyBorder="1" applyAlignment="1">
      <alignment horizontal="center"/>
    </xf>
    <xf numFmtId="0" fontId="81" fillId="41" borderId="163" xfId="0" applyFont="1" applyFill="1" applyBorder="1" applyAlignment="1">
      <alignment horizontal="left"/>
    </xf>
    <xf numFmtId="0" fontId="110" fillId="0" borderId="157" xfId="0" applyFont="1" applyBorder="1" applyAlignment="1">
      <alignment horizontal="center"/>
    </xf>
    <xf numFmtId="0" fontId="7" fillId="26" borderId="89" xfId="0" applyFont="1" applyFill="1" applyBorder="1"/>
    <xf numFmtId="0" fontId="7" fillId="26" borderId="85" xfId="0" applyFont="1" applyFill="1" applyBorder="1" applyAlignment="1">
      <alignment horizontal="center"/>
    </xf>
    <xf numFmtId="165" fontId="7" fillId="26" borderId="85" xfId="0" applyNumberFormat="1" applyFont="1" applyFill="1" applyBorder="1" applyAlignment="1">
      <alignment horizontal="center"/>
    </xf>
    <xf numFmtId="165" fontId="7" fillId="26" borderId="90" xfId="0" applyNumberFormat="1" applyFont="1" applyFill="1" applyBorder="1" applyAlignment="1">
      <alignment horizontal="center"/>
    </xf>
    <xf numFmtId="0" fontId="7" fillId="26" borderId="164" xfId="0" applyFont="1" applyFill="1" applyBorder="1"/>
    <xf numFmtId="0" fontId="7" fillId="26" borderId="160" xfId="0" applyFont="1" applyFill="1" applyBorder="1"/>
    <xf numFmtId="0" fontId="7" fillId="26" borderId="161" xfId="0" applyFont="1" applyFill="1" applyBorder="1" applyAlignment="1">
      <alignment horizontal="center"/>
    </xf>
    <xf numFmtId="165" fontId="7" fillId="26" borderId="161" xfId="0" applyNumberFormat="1" applyFont="1" applyFill="1" applyBorder="1" applyAlignment="1">
      <alignment horizontal="center"/>
    </xf>
    <xf numFmtId="165" fontId="7" fillId="26" borderId="162" xfId="0" applyNumberFormat="1" applyFont="1" applyFill="1" applyBorder="1" applyAlignment="1">
      <alignment horizontal="center"/>
    </xf>
    <xf numFmtId="0" fontId="7" fillId="0" borderId="0" xfId="555" applyFont="1" applyAlignment="1">
      <alignment horizontal="center"/>
    </xf>
    <xf numFmtId="0" fontId="7" fillId="41" borderId="0" xfId="0" applyFont="1" applyFill="1" applyAlignment="1">
      <alignment horizontal="center"/>
    </xf>
    <xf numFmtId="0" fontId="7" fillId="0" borderId="0" xfId="484" applyFont="1" applyAlignment="1">
      <alignment horizontal="center"/>
    </xf>
    <xf numFmtId="0" fontId="7" fillId="0" borderId="0" xfId="484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1" fillId="26" borderId="0" xfId="0" applyFont="1" applyFill="1" applyAlignment="1">
      <alignment horizontal="center"/>
    </xf>
    <xf numFmtId="0" fontId="31" fillId="26" borderId="0" xfId="0" applyFont="1" applyFill="1" applyAlignment="1">
      <alignment horizontal="center" vertical="center"/>
    </xf>
    <xf numFmtId="0" fontId="7" fillId="26" borderId="0" xfId="0" applyFont="1" applyFill="1" applyAlignment="1">
      <alignment horizontal="center"/>
    </xf>
    <xf numFmtId="0" fontId="85" fillId="0" borderId="0" xfId="0" applyFont="1" applyAlignment="1">
      <alignment horizontal="center"/>
    </xf>
    <xf numFmtId="0" fontId="7" fillId="26" borderId="0" xfId="457" applyFont="1" applyFill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42" borderId="138" xfId="725" applyFont="1" applyFill="1" applyBorder="1" applyAlignment="1">
      <alignment horizontal="center"/>
    </xf>
    <xf numFmtId="43" fontId="7" fillId="42" borderId="85" xfId="715" applyFont="1" applyFill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1" fillId="26" borderId="0" xfId="484" applyFont="1" applyFill="1" applyAlignment="1">
      <alignment horizontal="center"/>
    </xf>
    <xf numFmtId="0" fontId="31" fillId="0" borderId="0" xfId="0" applyFont="1" applyAlignment="1">
      <alignment horizontal="center"/>
    </xf>
  </cellXfs>
  <cellStyles count="734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6 2" xfId="732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3 2 2 2 2 2" xfId="726"/>
    <cellStyle name="Normal 10 10 5" xfId="728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 3" xfId="73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14" xfId="730"/>
    <cellStyle name="Normal 2 2" xfId="489"/>
    <cellStyle name="Normal 2 2 2" xfId="490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46 2" xfId="727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rmal_West Group" xfId="733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extNormal" xfId="729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31"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>
          <bgColor theme="9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8" tint="0.5999633777886288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63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34.xml"/><Relationship Id="rId84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55.xml"/><Relationship Id="rId112" Type="http://schemas.openxmlformats.org/officeDocument/2006/relationships/externalLink" Target="externalLinks/externalLink7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24.xml"/><Relationship Id="rId74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45.xml"/><Relationship Id="rId102" Type="http://schemas.openxmlformats.org/officeDocument/2006/relationships/externalLink" Target="externalLinks/externalLink68.xml"/><Relationship Id="rId123" Type="http://schemas.openxmlformats.org/officeDocument/2006/relationships/externalLink" Target="externalLinks/externalLink89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6.xml"/><Relationship Id="rId95" Type="http://schemas.openxmlformats.org/officeDocument/2006/relationships/externalLink" Target="externalLinks/externalLink6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35.xml"/><Relationship Id="rId113" Type="http://schemas.openxmlformats.org/officeDocument/2006/relationships/externalLink" Target="externalLinks/externalLink79.xml"/><Relationship Id="rId118" Type="http://schemas.openxmlformats.org/officeDocument/2006/relationships/externalLink" Target="externalLinks/externalLink84.xml"/><Relationship Id="rId80" Type="http://schemas.openxmlformats.org/officeDocument/2006/relationships/externalLink" Target="externalLinks/externalLink46.xml"/><Relationship Id="rId8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59" Type="http://schemas.openxmlformats.org/officeDocument/2006/relationships/externalLink" Target="externalLinks/externalLink25.xml"/><Relationship Id="rId103" Type="http://schemas.openxmlformats.org/officeDocument/2006/relationships/externalLink" Target="externalLinks/externalLink69.xml"/><Relationship Id="rId108" Type="http://schemas.openxmlformats.org/officeDocument/2006/relationships/externalLink" Target="externalLinks/externalLink74.xml"/><Relationship Id="rId124" Type="http://schemas.openxmlformats.org/officeDocument/2006/relationships/externalLink" Target="externalLinks/externalLink90.xml"/><Relationship Id="rId129" Type="http://schemas.openxmlformats.org/officeDocument/2006/relationships/customXml" Target="../customXml/item1.xml"/><Relationship Id="rId54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41.xml"/><Relationship Id="rId91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5.xml"/><Relationship Id="rId114" Type="http://schemas.openxmlformats.org/officeDocument/2006/relationships/externalLink" Target="externalLinks/externalLink80.xml"/><Relationship Id="rId119" Type="http://schemas.openxmlformats.org/officeDocument/2006/relationships/externalLink" Target="externalLinks/externalLink85.xml"/><Relationship Id="rId44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31.xml"/><Relationship Id="rId81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52.xml"/><Relationship Id="rId13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7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21.xml"/><Relationship Id="rId76" Type="http://schemas.openxmlformats.org/officeDocument/2006/relationships/externalLink" Target="externalLinks/externalLink42.xml"/><Relationship Id="rId97" Type="http://schemas.openxmlformats.org/officeDocument/2006/relationships/externalLink" Target="externalLinks/externalLink63.xml"/><Relationship Id="rId104" Type="http://schemas.openxmlformats.org/officeDocument/2006/relationships/externalLink" Target="externalLinks/externalLink70.xml"/><Relationship Id="rId120" Type="http://schemas.openxmlformats.org/officeDocument/2006/relationships/externalLink" Target="externalLinks/externalLink86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7.xml"/><Relationship Id="rId92" Type="http://schemas.openxmlformats.org/officeDocument/2006/relationships/externalLink" Target="externalLinks/externalLink5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66" Type="http://schemas.openxmlformats.org/officeDocument/2006/relationships/externalLink" Target="externalLinks/externalLink32.xml"/><Relationship Id="rId87" Type="http://schemas.openxmlformats.org/officeDocument/2006/relationships/externalLink" Target="externalLinks/externalLink53.xml"/><Relationship Id="rId110" Type="http://schemas.openxmlformats.org/officeDocument/2006/relationships/externalLink" Target="externalLinks/externalLink76.xml"/><Relationship Id="rId115" Type="http://schemas.openxmlformats.org/officeDocument/2006/relationships/externalLink" Target="externalLinks/externalLink81.xml"/><Relationship Id="rId131" Type="http://schemas.openxmlformats.org/officeDocument/2006/relationships/customXml" Target="../customXml/item3.xml"/><Relationship Id="rId61" Type="http://schemas.openxmlformats.org/officeDocument/2006/relationships/externalLink" Target="externalLinks/externalLink27.xml"/><Relationship Id="rId8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56" Type="http://schemas.openxmlformats.org/officeDocument/2006/relationships/externalLink" Target="externalLinks/externalLink22.xml"/><Relationship Id="rId77" Type="http://schemas.openxmlformats.org/officeDocument/2006/relationships/externalLink" Target="externalLinks/externalLink43.xml"/><Relationship Id="rId100" Type="http://schemas.openxmlformats.org/officeDocument/2006/relationships/externalLink" Target="externalLinks/externalLink66.xml"/><Relationship Id="rId105" Type="http://schemas.openxmlformats.org/officeDocument/2006/relationships/externalLink" Target="externalLinks/externalLink71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7.xml"/><Relationship Id="rId72" Type="http://schemas.openxmlformats.org/officeDocument/2006/relationships/externalLink" Target="externalLinks/externalLink38.xml"/><Relationship Id="rId93" Type="http://schemas.openxmlformats.org/officeDocument/2006/relationships/externalLink" Target="externalLinks/externalLink59.xml"/><Relationship Id="rId98" Type="http://schemas.openxmlformats.org/officeDocument/2006/relationships/externalLink" Target="externalLinks/externalLink64.xml"/><Relationship Id="rId121" Type="http://schemas.openxmlformats.org/officeDocument/2006/relationships/externalLink" Target="externalLinks/externalLink8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2.xml"/><Relationship Id="rId67" Type="http://schemas.openxmlformats.org/officeDocument/2006/relationships/externalLink" Target="externalLinks/externalLink33.xml"/><Relationship Id="rId116" Type="http://schemas.openxmlformats.org/officeDocument/2006/relationships/externalLink" Target="externalLinks/externalLink8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62" Type="http://schemas.openxmlformats.org/officeDocument/2006/relationships/externalLink" Target="externalLinks/externalLink28.xml"/><Relationship Id="rId83" Type="http://schemas.openxmlformats.org/officeDocument/2006/relationships/externalLink" Target="externalLinks/externalLink49.xml"/><Relationship Id="rId88" Type="http://schemas.openxmlformats.org/officeDocument/2006/relationships/externalLink" Target="externalLinks/externalLink54.xml"/><Relationship Id="rId111" Type="http://schemas.openxmlformats.org/officeDocument/2006/relationships/externalLink" Target="externalLinks/externalLink77.xml"/><Relationship Id="rId132" Type="http://schemas.openxmlformats.org/officeDocument/2006/relationships/customXml" Target="../customXml/item4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.xml"/><Relationship Id="rId57" Type="http://schemas.openxmlformats.org/officeDocument/2006/relationships/externalLink" Target="externalLinks/externalLink23.xml"/><Relationship Id="rId106" Type="http://schemas.openxmlformats.org/officeDocument/2006/relationships/externalLink" Target="externalLinks/externalLink72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8.xml"/><Relationship Id="rId73" Type="http://schemas.openxmlformats.org/officeDocument/2006/relationships/externalLink" Target="externalLinks/externalLink39.xml"/><Relationship Id="rId78" Type="http://schemas.openxmlformats.org/officeDocument/2006/relationships/externalLink" Target="externalLinks/externalLink44.xml"/><Relationship Id="rId94" Type="http://schemas.openxmlformats.org/officeDocument/2006/relationships/externalLink" Target="externalLinks/externalLink60.xml"/><Relationship Id="rId99" Type="http://schemas.openxmlformats.org/officeDocument/2006/relationships/externalLink" Target="externalLinks/externalLink65.xml"/><Relationship Id="rId101" Type="http://schemas.openxmlformats.org/officeDocument/2006/relationships/externalLink" Target="externalLinks/externalLink67.xml"/><Relationship Id="rId122" Type="http://schemas.openxmlformats.org/officeDocument/2006/relationships/externalLink" Target="externalLinks/externalLink8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</xdr:colOff>
      <xdr:row>6</xdr:row>
      <xdr:rowOff>64770</xdr:rowOff>
    </xdr:from>
    <xdr:to>
      <xdr:col>10</xdr:col>
      <xdr:colOff>19051</xdr:colOff>
      <xdr:row>30</xdr:row>
      <xdr:rowOff>49530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0E097-B9BB-4F74-99EC-CAA493D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1" y="1017270"/>
          <a:ext cx="7509510" cy="3870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1005839</xdr:colOff>
      <xdr:row>32</xdr:row>
      <xdr:rowOff>41908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82210D-FE71-4231-BADA-7ED5318E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96440"/>
          <a:ext cx="8073389" cy="413384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7</xdr:row>
      <xdr:rowOff>121920</xdr:rowOff>
    </xdr:from>
    <xdr:to>
      <xdr:col>8</xdr:col>
      <xdr:colOff>64770</xdr:colOff>
      <xdr:row>36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F4541-628D-46BE-811A-36AA2920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" y="1516380"/>
          <a:ext cx="8130540" cy="4556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6</xdr:row>
      <xdr:rowOff>95250</xdr:rowOff>
    </xdr:from>
    <xdr:to>
      <xdr:col>18</xdr:col>
      <xdr:colOff>493786</xdr:colOff>
      <xdr:row>23</xdr:row>
      <xdr:rowOff>128621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F394C-6D12-4A81-B9F2-D19FB5B8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9670" y="1238250"/>
          <a:ext cx="4303786" cy="3283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182880</xdr:rowOff>
    </xdr:from>
    <xdr:to>
      <xdr:col>8</xdr:col>
      <xdr:colOff>10108</xdr:colOff>
      <xdr:row>36</xdr:row>
      <xdr:rowOff>156209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7D4C2-1B82-4CC6-9A7B-F61645C5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8320"/>
          <a:ext cx="8045398" cy="5383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5</xdr:row>
      <xdr:rowOff>182880</xdr:rowOff>
    </xdr:from>
    <xdr:to>
      <xdr:col>12</xdr:col>
      <xdr:colOff>0</xdr:colOff>
      <xdr:row>31</xdr:row>
      <xdr:rowOff>11430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E3B83B-17C3-4F8C-BC7C-158862D3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944880"/>
          <a:ext cx="7299960" cy="3870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556259</xdr:colOff>
      <xdr:row>59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45B50C-90B8-49B5-9BB2-F3A52EC6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88330"/>
          <a:ext cx="7261859" cy="38938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</xdr:row>
      <xdr:rowOff>0</xdr:rowOff>
    </xdr:from>
    <xdr:to>
      <xdr:col>11</xdr:col>
      <xdr:colOff>571500</xdr:colOff>
      <xdr:row>30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4E529E-D6F7-45E2-800E-AFDEF762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00"/>
          <a:ext cx="7707629" cy="375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609599</xdr:colOff>
      <xdr:row>60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50B04C-79EB-4588-B5CE-5E903520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31180"/>
          <a:ext cx="7745729" cy="39204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80011</xdr:rowOff>
    </xdr:from>
    <xdr:to>
      <xdr:col>3</xdr:col>
      <xdr:colOff>931618</xdr:colOff>
      <xdr:row>19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8</xdr:row>
      <xdr:rowOff>85725</xdr:rowOff>
    </xdr:from>
    <xdr:to>
      <xdr:col>6</xdr:col>
      <xdr:colOff>356480</xdr:colOff>
      <xdr:row>12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7</xdr:row>
      <xdr:rowOff>125731</xdr:rowOff>
    </xdr:from>
    <xdr:to>
      <xdr:col>9</xdr:col>
      <xdr:colOff>142905</xdr:colOff>
      <xdr:row>8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5</xdr:row>
      <xdr:rowOff>125730</xdr:rowOff>
    </xdr:from>
    <xdr:to>
      <xdr:col>3</xdr:col>
      <xdr:colOff>931545</xdr:colOff>
      <xdr:row>27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5</xdr:row>
      <xdr:rowOff>152400</xdr:rowOff>
    </xdr:from>
    <xdr:to>
      <xdr:col>6</xdr:col>
      <xdr:colOff>339090</xdr:colOff>
      <xdr:row>27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22</xdr:row>
      <xdr:rowOff>80010</xdr:rowOff>
    </xdr:from>
    <xdr:to>
      <xdr:col>3</xdr:col>
      <xdr:colOff>893521</xdr:colOff>
      <xdr:row>24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14</xdr:row>
      <xdr:rowOff>163830</xdr:rowOff>
    </xdr:from>
    <xdr:to>
      <xdr:col>6</xdr:col>
      <xdr:colOff>329636</xdr:colOff>
      <xdr:row>22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14</xdr:row>
      <xdr:rowOff>1</xdr:rowOff>
    </xdr:from>
    <xdr:to>
      <xdr:col>9</xdr:col>
      <xdr:colOff>148596</xdr:colOff>
      <xdr:row>14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12</xdr:row>
      <xdr:rowOff>165735</xdr:rowOff>
    </xdr:from>
    <xdr:to>
      <xdr:col>3</xdr:col>
      <xdr:colOff>329695</xdr:colOff>
      <xdr:row>14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19</xdr:row>
      <xdr:rowOff>11430</xdr:rowOff>
    </xdr:from>
    <xdr:to>
      <xdr:col>4</xdr:col>
      <xdr:colOff>488952</xdr:colOff>
      <xdr:row>22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14</xdr:col>
      <xdr:colOff>30480</xdr:colOff>
      <xdr:row>31</xdr:row>
      <xdr:rowOff>128270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2CB815-BAE0-49AB-A8C1-E98683D6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564880" cy="4033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1002030</xdr:colOff>
      <xdr:row>5</xdr:row>
      <xdr:rowOff>104775</xdr:rowOff>
    </xdr:from>
    <xdr:to>
      <xdr:col>4</xdr:col>
      <xdr:colOff>440055</xdr:colOff>
      <xdr:row>20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64770</xdr:rowOff>
    </xdr:from>
    <xdr:to>
      <xdr:col>12</xdr:col>
      <xdr:colOff>601980</xdr:colOff>
      <xdr:row>53</xdr:row>
      <xdr:rowOff>129540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CD09A-BBAD-4B39-A690-65FE8E0D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59230"/>
          <a:ext cx="7917180" cy="7250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38700</xdr:colOff>
      <xdr:row>32</xdr:row>
      <xdr:rowOff>60959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823B1D-230E-4CBB-919E-5196CD94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5940"/>
          <a:ext cx="7959690" cy="46634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rent\Documents\Datafiles\FinCap\State\APCo\VA%202018\Latest&amp;Greatest\APCo%20VA%20Analysis(2-27-18)Rev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ility\currect%20cases\wa%20-%20avista%20-%202021\McKenzie%20Excel%20WPs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y\Current%20Cases\VA%20-%20APC%20-%202020\McKenzie%20Direct%20Testimony%20workpapers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M\Documents\FINCAP\Jobs\DPL%20FERC\DPL%20FERC%20Fili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Exhibit List"/>
      <sheetName val="Proxy Group Risk Measures"/>
      <sheetName val="Tables"/>
      <sheetName val="2"/>
      <sheetName val="3 (1)"/>
      <sheetName val="3 (2-4)"/>
      <sheetName val="4 (1)"/>
      <sheetName val="4 (2-3)"/>
      <sheetName val="5 (1)"/>
      <sheetName val="5 (2)"/>
      <sheetName val="5 (3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Stock Price (Utility)"/>
      <sheetName val="Stock Price (Non-Utility)"/>
      <sheetName val="2018 02 Market DCF"/>
      <sheetName val="Bond Yields"/>
      <sheetName val="Graph - Projected Yields"/>
      <sheetName val="Utility Data"/>
      <sheetName val="CS Data"/>
      <sheetName val="Capital Structure - Op. Cos."/>
      <sheetName val="Size Premium"/>
      <sheetName val="Ordinal Ratings"/>
      <sheetName val="Risk Prem Chart"/>
      <sheetName val="ECAPM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C2" t="str">
            <v>ALE</v>
          </cell>
        </row>
      </sheetData>
      <sheetData sheetId="28"/>
      <sheetData sheetId="29"/>
      <sheetData sheetId="30"/>
      <sheetData sheetId="31"/>
      <sheetData sheetId="32">
        <row r="8">
          <cell r="B8" t="str">
            <v>AQN</v>
          </cell>
        </row>
      </sheetData>
      <sheetData sheetId="33">
        <row r="10">
          <cell r="B10" t="str">
            <v>AQN</v>
          </cell>
          <cell r="C10" t="str">
            <v>Algonquin Pwr &amp; Util</v>
          </cell>
          <cell r="D10">
            <v>3913.415</v>
          </cell>
          <cell r="E10">
            <v>213.80500000000001</v>
          </cell>
          <cell r="F10">
            <v>2272.116</v>
          </cell>
          <cell r="G10">
            <v>6399.3360000000002</v>
          </cell>
        </row>
        <row r="11">
          <cell r="B11" t="str">
            <v>ALE</v>
          </cell>
          <cell r="C11" t="str">
            <v>ALLETE</v>
          </cell>
          <cell r="D11">
            <v>1558.1000000000001</v>
          </cell>
          <cell r="E11">
            <v>0</v>
          </cell>
          <cell r="F11">
            <v>1893</v>
          </cell>
          <cell r="G11">
            <v>3451.1000000000004</v>
          </cell>
        </row>
        <row r="12">
          <cell r="B12" t="str">
            <v>LNT</v>
          </cell>
          <cell r="C12" t="str">
            <v>Alliant Energy</v>
          </cell>
          <cell r="D12">
            <v>4320.2000000000007</v>
          </cell>
          <cell r="E12">
            <v>200</v>
          </cell>
          <cell r="F12">
            <v>3862</v>
          </cell>
          <cell r="G12">
            <v>8382.2000000000007</v>
          </cell>
        </row>
        <row r="13">
          <cell r="B13" t="str">
            <v>AEE</v>
          </cell>
          <cell r="C13" t="str">
            <v>Ameren Corp.</v>
          </cell>
          <cell r="D13">
            <v>7276</v>
          </cell>
          <cell r="E13">
            <v>0</v>
          </cell>
          <cell r="F13">
            <v>7245</v>
          </cell>
          <cell r="G13">
            <v>14521</v>
          </cell>
        </row>
        <row r="14">
          <cell r="B14" t="str">
            <v>AEP</v>
          </cell>
          <cell r="C14" t="str">
            <v>American Elec Pwr</v>
          </cell>
          <cell r="D14">
            <v>20256.400000000001</v>
          </cell>
          <cell r="E14">
            <v>0</v>
          </cell>
          <cell r="F14">
            <v>17420.099999999999</v>
          </cell>
          <cell r="G14">
            <v>37676.5</v>
          </cell>
        </row>
        <row r="15">
          <cell r="B15" t="str">
            <v>AGR</v>
          </cell>
          <cell r="C15" t="str">
            <v>Avangrid Inc.</v>
          </cell>
          <cell r="D15">
            <v>4859</v>
          </cell>
          <cell r="E15">
            <v>0</v>
          </cell>
          <cell r="F15">
            <v>15122</v>
          </cell>
          <cell r="G15">
            <v>19981</v>
          </cell>
        </row>
        <row r="16">
          <cell r="B16" t="str">
            <v>AVA</v>
          </cell>
          <cell r="C16" t="str">
            <v>Avista Corp.</v>
          </cell>
          <cell r="D16">
            <v>1682.0040000000001</v>
          </cell>
          <cell r="E16">
            <v>0</v>
          </cell>
          <cell r="F16">
            <v>1648.4760000000001</v>
          </cell>
          <cell r="G16">
            <v>3330.4800000000005</v>
          </cell>
        </row>
        <row r="17">
          <cell r="B17" t="str">
            <v>BKH</v>
          </cell>
          <cell r="C17" t="str">
            <v>Black Hills Corp.</v>
          </cell>
          <cell r="D17">
            <v>3216.9319999999998</v>
          </cell>
          <cell r="E17">
            <v>0</v>
          </cell>
          <cell r="F17">
            <v>1730.134</v>
          </cell>
          <cell r="G17">
            <v>4947.0659999999998</v>
          </cell>
        </row>
        <row r="18">
          <cell r="B18" t="str">
            <v>CNP</v>
          </cell>
          <cell r="C18" t="str">
            <v>CenterPoint Energy</v>
          </cell>
          <cell r="D18">
            <v>6165</v>
          </cell>
          <cell r="E18">
            <v>0</v>
          </cell>
          <cell r="F18">
            <v>3460</v>
          </cell>
          <cell r="G18">
            <v>9625</v>
          </cell>
        </row>
        <row r="19">
          <cell r="B19" t="str">
            <v>CMS</v>
          </cell>
          <cell r="C19" t="str">
            <v>CMS Energy Corp.</v>
          </cell>
          <cell r="D19">
            <v>9526</v>
          </cell>
          <cell r="E19">
            <v>0</v>
          </cell>
          <cell r="F19">
            <v>4290</v>
          </cell>
          <cell r="G19">
            <v>13816</v>
          </cell>
        </row>
        <row r="20">
          <cell r="B20" t="str">
            <v>ED</v>
          </cell>
          <cell r="C20" t="str">
            <v>Consolidated Edison</v>
          </cell>
          <cell r="D20">
            <v>14774</v>
          </cell>
          <cell r="E20">
            <v>0</v>
          </cell>
          <cell r="F20">
            <v>14306</v>
          </cell>
          <cell r="G20">
            <v>29080</v>
          </cell>
        </row>
        <row r="21">
          <cell r="B21" t="str">
            <v>D</v>
          </cell>
          <cell r="C21" t="str">
            <v>Dominion Resources</v>
          </cell>
          <cell r="D21">
            <v>31940</v>
          </cell>
          <cell r="E21">
            <v>0</v>
          </cell>
          <cell r="F21">
            <v>16840</v>
          </cell>
          <cell r="G21">
            <v>48780</v>
          </cell>
        </row>
        <row r="22">
          <cell r="B22" t="str">
            <v>DTE</v>
          </cell>
          <cell r="C22" t="str">
            <v>DTE Energy Co.</v>
          </cell>
          <cell r="D22">
            <v>11283</v>
          </cell>
          <cell r="E22">
            <v>0</v>
          </cell>
          <cell r="F22">
            <v>9499</v>
          </cell>
          <cell r="G22">
            <v>20782</v>
          </cell>
        </row>
        <row r="23">
          <cell r="B23" t="str">
            <v>DUK</v>
          </cell>
          <cell r="C23" t="str">
            <v>Duke Energy Corp.</v>
          </cell>
          <cell r="D23">
            <v>47895</v>
          </cell>
          <cell r="E23">
            <v>0</v>
          </cell>
          <cell r="F23">
            <v>41041</v>
          </cell>
          <cell r="G23">
            <v>88936</v>
          </cell>
        </row>
        <row r="24">
          <cell r="B24" t="str">
            <v>EIX</v>
          </cell>
          <cell r="C24" t="str">
            <v>Edison International</v>
          </cell>
          <cell r="D24">
            <v>11156</v>
          </cell>
          <cell r="E24">
            <v>2191</v>
          </cell>
          <cell r="F24">
            <v>11996</v>
          </cell>
          <cell r="G24">
            <v>25343</v>
          </cell>
        </row>
        <row r="25">
          <cell r="B25" t="str">
            <v>EE</v>
          </cell>
          <cell r="C25" t="str">
            <v>El Paso Electric</v>
          </cell>
          <cell r="D25">
            <v>1278.6559999999999</v>
          </cell>
          <cell r="E25">
            <v>0</v>
          </cell>
          <cell r="F25">
            <v>1074.396</v>
          </cell>
          <cell r="G25">
            <v>2353.0519999999997</v>
          </cell>
        </row>
        <row r="26">
          <cell r="B26" t="str">
            <v>EMA</v>
          </cell>
          <cell r="C26" t="str">
            <v>Emera Inc.</v>
          </cell>
          <cell r="D26">
            <v>14744</v>
          </cell>
          <cell r="E26">
            <v>709</v>
          </cell>
          <cell r="F26">
            <v>6107</v>
          </cell>
          <cell r="G26">
            <v>21560</v>
          </cell>
        </row>
        <row r="27">
          <cell r="B27" t="str">
            <v>ETR</v>
          </cell>
          <cell r="C27" t="str">
            <v>Entergy Corp.</v>
          </cell>
          <cell r="D27">
            <v>14832.555</v>
          </cell>
          <cell r="E27">
            <v>203.185</v>
          </cell>
          <cell r="F27">
            <v>8081.8090000000002</v>
          </cell>
          <cell r="G27">
            <v>23117.548999999999</v>
          </cell>
        </row>
        <row r="28">
          <cell r="B28" t="str">
            <v>ES</v>
          </cell>
          <cell r="C28" t="str">
            <v>Eversource Inc.</v>
          </cell>
          <cell r="D28">
            <v>9603.2369999999992</v>
          </cell>
          <cell r="E28">
            <v>155.56800000000001</v>
          </cell>
          <cell r="F28">
            <v>10711.734</v>
          </cell>
          <cell r="G28">
            <v>20470.538999999997</v>
          </cell>
        </row>
        <row r="29">
          <cell r="B29" t="str">
            <v>EXC</v>
          </cell>
          <cell r="C29" t="str">
            <v>Exelon Corp.</v>
          </cell>
          <cell r="D29">
            <v>34005</v>
          </cell>
          <cell r="E29">
            <v>0</v>
          </cell>
          <cell r="F29">
            <v>27612</v>
          </cell>
          <cell r="G29">
            <v>61617</v>
          </cell>
        </row>
        <row r="30">
          <cell r="B30" t="str">
            <v>FE</v>
          </cell>
          <cell r="C30" t="str">
            <v>FirstEnergy Corp.</v>
          </cell>
          <cell r="D30">
            <v>19877</v>
          </cell>
          <cell r="E30">
            <v>0</v>
          </cell>
          <cell r="F30">
            <v>6241</v>
          </cell>
          <cell r="G30">
            <v>26118</v>
          </cell>
        </row>
        <row r="31">
          <cell r="B31" t="str">
            <v>FTS</v>
          </cell>
          <cell r="C31" t="str">
            <v>Fortis Inc.</v>
          </cell>
          <cell r="D31">
            <v>21068</v>
          </cell>
          <cell r="E31">
            <v>1623</v>
          </cell>
          <cell r="F31">
            <v>14827</v>
          </cell>
          <cell r="G31">
            <v>37518</v>
          </cell>
        </row>
        <row r="32">
          <cell r="B32" t="str">
            <v>GXP</v>
          </cell>
          <cell r="C32" t="str">
            <v>Great Plains Energy</v>
          </cell>
          <cell r="D32">
            <v>3747.2999999999997</v>
          </cell>
          <cell r="E32">
            <v>0</v>
          </cell>
          <cell r="F32">
            <v>6162</v>
          </cell>
          <cell r="G32">
            <v>9909.2999999999993</v>
          </cell>
        </row>
        <row r="33">
          <cell r="B33" t="str">
            <v>HE</v>
          </cell>
          <cell r="C33" t="str">
            <v>Hawaiian Elec.</v>
          </cell>
          <cell r="D33">
            <v>1619.019</v>
          </cell>
          <cell r="E33">
            <v>0</v>
          </cell>
          <cell r="F33">
            <v>2066.7530000000002</v>
          </cell>
          <cell r="G33">
            <v>3685.7719999999999</v>
          </cell>
        </row>
        <row r="34">
          <cell r="B34" t="str">
            <v>IDA</v>
          </cell>
          <cell r="C34" t="str">
            <v>IDACORP, Inc.</v>
          </cell>
          <cell r="D34">
            <v>2808.614</v>
          </cell>
          <cell r="E34">
            <v>0</v>
          </cell>
          <cell r="F34">
            <v>2157.866</v>
          </cell>
          <cell r="G34">
            <v>4966.4799999999996</v>
          </cell>
        </row>
        <row r="35">
          <cell r="B35" t="str">
            <v>MGEE</v>
          </cell>
          <cell r="C35" t="str">
            <v>MGE Energy</v>
          </cell>
          <cell r="D35">
            <v>387.12400000000002</v>
          </cell>
          <cell r="E35">
            <v>0</v>
          </cell>
          <cell r="F35">
            <v>724.08799999999997</v>
          </cell>
          <cell r="G35">
            <v>1111.212</v>
          </cell>
        </row>
        <row r="36">
          <cell r="B36" t="str">
            <v>NEE</v>
          </cell>
          <cell r="C36" t="str">
            <v>NextEra Energy, Inc.</v>
          </cell>
          <cell r="D36">
            <v>30422</v>
          </cell>
          <cell r="E36">
            <v>0</v>
          </cell>
          <cell r="F36">
            <v>25331</v>
          </cell>
          <cell r="G36">
            <v>55753</v>
          </cell>
        </row>
        <row r="37">
          <cell r="B37" t="str">
            <v>NWE</v>
          </cell>
          <cell r="C37" t="str">
            <v>NorthWestern Corp.</v>
          </cell>
          <cell r="D37">
            <v>1795.317</v>
          </cell>
          <cell r="E37">
            <v>0</v>
          </cell>
          <cell r="F37">
            <v>1676.2270000000001</v>
          </cell>
          <cell r="G37">
            <v>3471.5439999999999</v>
          </cell>
        </row>
        <row r="38">
          <cell r="B38" t="str">
            <v>OGE</v>
          </cell>
          <cell r="C38" t="str">
            <v>OGE Energy Corp.</v>
          </cell>
          <cell r="D38">
            <v>2630.5</v>
          </cell>
          <cell r="E38">
            <v>0</v>
          </cell>
          <cell r="F38">
            <v>3443.8</v>
          </cell>
          <cell r="G38">
            <v>6074.3</v>
          </cell>
        </row>
        <row r="39">
          <cell r="B39" t="str">
            <v>OTTR</v>
          </cell>
          <cell r="C39" t="str">
            <v>Otter Tail Corp.</v>
          </cell>
          <cell r="D39">
            <v>538.54200000000003</v>
          </cell>
          <cell r="E39">
            <v>0</v>
          </cell>
          <cell r="F39">
            <v>670.10400000000004</v>
          </cell>
          <cell r="G39">
            <v>1208.6460000000002</v>
          </cell>
        </row>
        <row r="40">
          <cell r="B40" t="str">
            <v>PCG</v>
          </cell>
          <cell r="C40" t="str">
            <v>PG&amp;E Corp.</v>
          </cell>
          <cell r="D40">
            <v>16920</v>
          </cell>
          <cell r="E40">
            <v>0</v>
          </cell>
          <cell r="F40">
            <v>18192</v>
          </cell>
          <cell r="G40">
            <v>35112</v>
          </cell>
        </row>
        <row r="41">
          <cell r="B41" t="str">
            <v>PNW</v>
          </cell>
          <cell r="C41" t="str">
            <v>Pinnacle West Capital</v>
          </cell>
          <cell r="D41">
            <v>4146.7849999999999</v>
          </cell>
          <cell r="E41">
            <v>0</v>
          </cell>
          <cell r="F41">
            <v>4935.9120000000003</v>
          </cell>
          <cell r="G41">
            <v>9082.6970000000001</v>
          </cell>
        </row>
        <row r="42">
          <cell r="B42" t="str">
            <v>PNM</v>
          </cell>
          <cell r="C42" t="str">
            <v>PNM Resources</v>
          </cell>
          <cell r="D42">
            <v>2392.712</v>
          </cell>
          <cell r="E42">
            <v>11.529</v>
          </cell>
          <cell r="F42">
            <v>1744.8720000000001</v>
          </cell>
          <cell r="G42">
            <v>4149.1130000000003</v>
          </cell>
        </row>
        <row r="43">
          <cell r="B43" t="str">
            <v>POR</v>
          </cell>
          <cell r="C43" t="str">
            <v>Portland General Elec.</v>
          </cell>
          <cell r="D43">
            <v>2350</v>
          </cell>
          <cell r="E43">
            <v>0</v>
          </cell>
          <cell r="F43">
            <v>2344</v>
          </cell>
          <cell r="G43">
            <v>4694</v>
          </cell>
        </row>
        <row r="44">
          <cell r="B44" t="str">
            <v>PPL</v>
          </cell>
          <cell r="C44" t="str">
            <v>PPL Corp.</v>
          </cell>
          <cell r="D44">
            <v>18326</v>
          </cell>
          <cell r="E44">
            <v>0</v>
          </cell>
          <cell r="F44">
            <v>9899</v>
          </cell>
          <cell r="G44">
            <v>28225</v>
          </cell>
        </row>
        <row r="45">
          <cell r="B45" t="str">
            <v>PEG</v>
          </cell>
          <cell r="C45" t="str">
            <v>Pub Sv Enterprise Grp</v>
          </cell>
          <cell r="D45">
            <v>11395</v>
          </cell>
          <cell r="E45">
            <v>0</v>
          </cell>
          <cell r="F45">
            <v>13130</v>
          </cell>
          <cell r="G45">
            <v>24525</v>
          </cell>
        </row>
        <row r="46">
          <cell r="B46" t="str">
            <v>SCG</v>
          </cell>
          <cell r="C46" t="str">
            <v>SCANA Corp.</v>
          </cell>
          <cell r="D46">
            <v>6490</v>
          </cell>
          <cell r="E46">
            <v>0</v>
          </cell>
          <cell r="F46">
            <v>5725</v>
          </cell>
          <cell r="G46">
            <v>12215</v>
          </cell>
        </row>
        <row r="47">
          <cell r="B47" t="str">
            <v>SRE</v>
          </cell>
          <cell r="C47" t="str">
            <v>Sempra Energy</v>
          </cell>
          <cell r="D47">
            <v>15342</v>
          </cell>
          <cell r="E47">
            <v>20</v>
          </cell>
          <cell r="F47">
            <v>15221</v>
          </cell>
          <cell r="G47">
            <v>30583</v>
          </cell>
        </row>
        <row r="48">
          <cell r="B48" t="str">
            <v>SO</v>
          </cell>
          <cell r="C48" t="str">
            <v>Southern Company</v>
          </cell>
          <cell r="D48">
            <v>45216</v>
          </cell>
          <cell r="E48">
            <v>282</v>
          </cell>
          <cell r="F48">
            <v>26612</v>
          </cell>
          <cell r="G48">
            <v>72110</v>
          </cell>
        </row>
        <row r="49">
          <cell r="B49" t="str">
            <v>VVC</v>
          </cell>
          <cell r="C49" t="str">
            <v>Vectren Corp.</v>
          </cell>
          <cell r="D49">
            <v>1714</v>
          </cell>
          <cell r="E49">
            <v>0</v>
          </cell>
          <cell r="F49">
            <v>1768.1</v>
          </cell>
          <cell r="G49">
            <v>3482.1</v>
          </cell>
        </row>
        <row r="50">
          <cell r="B50" t="str">
            <v>WR</v>
          </cell>
          <cell r="C50" t="str">
            <v>Westar Energy</v>
          </cell>
          <cell r="D50">
            <v>3513.67</v>
          </cell>
          <cell r="E50">
            <v>0</v>
          </cell>
          <cell r="F50">
            <v>3833.19</v>
          </cell>
          <cell r="G50">
            <v>7346.8600000000006</v>
          </cell>
        </row>
        <row r="51">
          <cell r="B51" t="str">
            <v>WEC</v>
          </cell>
          <cell r="C51" t="str">
            <v>WEC Energy Group</v>
          </cell>
          <cell r="D51">
            <v>9315.4000000000015</v>
          </cell>
          <cell r="E51">
            <v>30.4</v>
          </cell>
          <cell r="F51">
            <v>8929.7999999999993</v>
          </cell>
          <cell r="G51">
            <v>18275.599999999999</v>
          </cell>
        </row>
        <row r="52">
          <cell r="B52" t="str">
            <v>XEL</v>
          </cell>
          <cell r="C52" t="str">
            <v>Xcel Energy Inc.</v>
          </cell>
          <cell r="D52">
            <v>14453.247000000001</v>
          </cell>
          <cell r="E52">
            <v>0</v>
          </cell>
          <cell r="F52">
            <v>11020.849</v>
          </cell>
          <cell r="G52">
            <v>25474.096000000001</v>
          </cell>
        </row>
      </sheetData>
      <sheetData sheetId="34"/>
      <sheetData sheetId="35"/>
      <sheetData sheetId="36"/>
      <sheetData sheetId="37"/>
      <sheetData sheetId="3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50.59</v>
          </cell>
          <cell r="E2">
            <v>33.86</v>
          </cell>
          <cell r="F2">
            <v>43.16</v>
          </cell>
          <cell r="G2">
            <v>26.76</v>
          </cell>
          <cell r="H2">
            <v>49.48</v>
          </cell>
          <cell r="I2">
            <v>23.17</v>
          </cell>
          <cell r="J2">
            <v>45.88</v>
          </cell>
          <cell r="K2">
            <v>26.94</v>
          </cell>
          <cell r="L2">
            <v>56.59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21.98</v>
          </cell>
          <cell r="S2">
            <v>63.94</v>
          </cell>
          <cell r="T2">
            <v>30.96</v>
          </cell>
          <cell r="U2">
            <v>38.130000000000003</v>
          </cell>
          <cell r="V2">
            <v>22.6</v>
          </cell>
          <cell r="W2">
            <v>25.24</v>
          </cell>
          <cell r="X2">
            <v>48.61</v>
          </cell>
          <cell r="Y2">
            <v>57.53</v>
          </cell>
          <cell r="Z2">
            <v>89.37</v>
          </cell>
          <cell r="AA2">
            <v>55.34</v>
          </cell>
          <cell r="AB2">
            <v>81.41</v>
          </cell>
          <cell r="AC2">
            <v>41.71</v>
          </cell>
          <cell r="AD2">
            <v>40.950000000000003</v>
          </cell>
          <cell r="AE2">
            <v>23.74</v>
          </cell>
          <cell r="AF2">
            <v>36.21</v>
          </cell>
          <cell r="AG2">
            <v>27.91</v>
          </cell>
          <cell r="AH2">
            <v>19.13</v>
          </cell>
          <cell r="AI2">
            <v>41.51</v>
          </cell>
          <cell r="AJ2">
            <v>54.77</v>
          </cell>
          <cell r="AK2">
            <v>22.85</v>
          </cell>
          <cell r="AL2">
            <v>28.87</v>
          </cell>
          <cell r="AM2">
            <v>30.88</v>
          </cell>
          <cell r="AN2">
            <v>32.76</v>
          </cell>
          <cell r="AO2">
            <v>48.92</v>
          </cell>
          <cell r="AP2">
            <v>84</v>
          </cell>
          <cell r="AQ2">
            <v>42.23</v>
          </cell>
          <cell r="AR2">
            <v>30.3</v>
          </cell>
          <cell r="AS2">
            <v>37.31</v>
          </cell>
          <cell r="AT2">
            <v>46.84</v>
          </cell>
          <cell r="AU2">
            <v>33.630000000000003</v>
          </cell>
          <cell r="AV2">
            <v>31.51</v>
          </cell>
          <cell r="AW2">
            <v>41.29</v>
          </cell>
          <cell r="AX2">
            <v>27.92</v>
          </cell>
        </row>
        <row r="3">
          <cell r="C3">
            <v>47.58</v>
          </cell>
          <cell r="D3">
            <v>50.21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23.01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34.57</v>
          </cell>
          <cell r="R3">
            <v>21.83</v>
          </cell>
          <cell r="S3">
            <v>63.34</v>
          </cell>
          <cell r="T3">
            <v>30.72</v>
          </cell>
          <cell r="U3">
            <v>38.18</v>
          </cell>
          <cell r="V3">
            <v>22.4</v>
          </cell>
          <cell r="W3">
            <v>25.12</v>
          </cell>
          <cell r="X3">
            <v>48.52</v>
          </cell>
          <cell r="Y3">
            <v>57.21</v>
          </cell>
          <cell r="Z3">
            <v>90.17</v>
          </cell>
          <cell r="AA3">
            <v>55.35</v>
          </cell>
          <cell r="AB3">
            <v>80.97</v>
          </cell>
          <cell r="AC3">
            <v>41.24</v>
          </cell>
          <cell r="AD3">
            <v>40.450000000000003</v>
          </cell>
          <cell r="AE3">
            <v>23.73</v>
          </cell>
          <cell r="AF3">
            <v>35.92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48.53</v>
          </cell>
          <cell r="AP3">
            <v>83.34</v>
          </cell>
          <cell r="AQ3">
            <v>41.93</v>
          </cell>
          <cell r="AR3">
            <v>30.32</v>
          </cell>
          <cell r="AS3">
            <v>37.119999999999997</v>
          </cell>
          <cell r="AT3">
            <v>46.6</v>
          </cell>
          <cell r="AU3">
            <v>33.49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26.42</v>
          </cell>
          <cell r="H4">
            <v>49.68</v>
          </cell>
          <cell r="I4">
            <v>23</v>
          </cell>
          <cell r="J4">
            <v>45.26</v>
          </cell>
          <cell r="K4">
            <v>26.64</v>
          </cell>
          <cell r="L4">
            <v>55.73</v>
          </cell>
          <cell r="M4">
            <v>57.29</v>
          </cell>
          <cell r="N4">
            <v>66.78</v>
          </cell>
          <cell r="O4">
            <v>65.81</v>
          </cell>
          <cell r="P4">
            <v>46.19</v>
          </cell>
          <cell r="Q4">
            <v>34.31</v>
          </cell>
          <cell r="R4">
            <v>21.61</v>
          </cell>
          <cell r="S4">
            <v>62.95</v>
          </cell>
          <cell r="T4">
            <v>29.86</v>
          </cell>
          <cell r="U4">
            <v>37.56</v>
          </cell>
          <cell r="V4">
            <v>22.36</v>
          </cell>
          <cell r="W4">
            <v>24.96</v>
          </cell>
          <cell r="X4">
            <v>48.76</v>
          </cell>
          <cell r="Y4">
            <v>57.08</v>
          </cell>
          <cell r="Z4">
            <v>88</v>
          </cell>
          <cell r="AA4">
            <v>54.81</v>
          </cell>
          <cell r="AB4">
            <v>80.78</v>
          </cell>
          <cell r="AC4">
            <v>41.01</v>
          </cell>
          <cell r="AD4">
            <v>40.340000000000003</v>
          </cell>
          <cell r="AE4">
            <v>23.71</v>
          </cell>
          <cell r="AF4">
            <v>35.71</v>
          </cell>
          <cell r="AG4">
            <v>27.63</v>
          </cell>
          <cell r="AH4">
            <v>18.84</v>
          </cell>
          <cell r="AI4">
            <v>42.04</v>
          </cell>
          <cell r="AJ4">
            <v>54.14</v>
          </cell>
          <cell r="AK4">
            <v>22.48</v>
          </cell>
          <cell r="AL4">
            <v>28.51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41.67</v>
          </cell>
          <cell r="AR4">
            <v>30.32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31.16</v>
          </cell>
          <cell r="AW4">
            <v>40.57</v>
          </cell>
          <cell r="AX4">
            <v>27.44</v>
          </cell>
        </row>
        <row r="5">
          <cell r="C5">
            <v>47.92</v>
          </cell>
          <cell r="D5">
            <v>50.91</v>
          </cell>
          <cell r="E5">
            <v>33.75</v>
          </cell>
          <cell r="F5">
            <v>42.82</v>
          </cell>
          <cell r="G5">
            <v>26.85</v>
          </cell>
          <cell r="H5">
            <v>50.42</v>
          </cell>
          <cell r="I5">
            <v>23.31</v>
          </cell>
          <cell r="J5">
            <v>45.92</v>
          </cell>
          <cell r="K5">
            <v>27</v>
          </cell>
          <cell r="L5">
            <v>56.42</v>
          </cell>
          <cell r="M5">
            <v>57.88</v>
          </cell>
          <cell r="N5">
            <v>67.59</v>
          </cell>
          <cell r="O5">
            <v>66.790000000000006</v>
          </cell>
          <cell r="P5">
            <v>46.74</v>
          </cell>
          <cell r="Q5">
            <v>34.950000000000003</v>
          </cell>
          <cell r="R5">
            <v>21.85</v>
          </cell>
          <cell r="S5">
            <v>63.99</v>
          </cell>
          <cell r="T5">
            <v>30.12</v>
          </cell>
          <cell r="U5">
            <v>37.229999999999997</v>
          </cell>
          <cell r="V5">
            <v>22.72</v>
          </cell>
          <cell r="W5">
            <v>25.44</v>
          </cell>
          <cell r="X5">
            <v>49.58</v>
          </cell>
          <cell r="Y5">
            <v>58.02</v>
          </cell>
          <cell r="Z5">
            <v>88</v>
          </cell>
          <cell r="AA5">
            <v>55.75</v>
          </cell>
          <cell r="AB5">
            <v>82.19</v>
          </cell>
          <cell r="AC5">
            <v>41.57</v>
          </cell>
          <cell r="AD5">
            <v>40.72</v>
          </cell>
          <cell r="AE5">
            <v>23.76</v>
          </cell>
          <cell r="AF5">
            <v>35.93</v>
          </cell>
          <cell r="AG5">
            <v>27.95</v>
          </cell>
          <cell r="AH5">
            <v>19.13</v>
          </cell>
          <cell r="AI5">
            <v>42.77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30.64</v>
          </cell>
          <cell r="AS5">
            <v>37.6</v>
          </cell>
          <cell r="AT5">
            <v>47.1</v>
          </cell>
          <cell r="AU5">
            <v>33.85</v>
          </cell>
          <cell r="AV5">
            <v>31.62</v>
          </cell>
          <cell r="AW5">
            <v>41.16</v>
          </cell>
          <cell r="AX5">
            <v>27.82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26.87</v>
          </cell>
          <cell r="H6">
            <v>49.92</v>
          </cell>
          <cell r="I6">
            <v>22.93</v>
          </cell>
          <cell r="J6">
            <v>45.5</v>
          </cell>
          <cell r="K6">
            <v>26.75</v>
          </cell>
          <cell r="L6">
            <v>56.1</v>
          </cell>
          <cell r="M6">
            <v>57.38</v>
          </cell>
          <cell r="N6">
            <v>67.16</v>
          </cell>
          <cell r="O6">
            <v>66.33</v>
          </cell>
          <cell r="P6">
            <v>46.59</v>
          </cell>
          <cell r="Q6">
            <v>34.58</v>
          </cell>
          <cell r="R6">
            <v>21.62</v>
          </cell>
          <cell r="S6">
            <v>63.54</v>
          </cell>
          <cell r="T6">
            <v>29.86</v>
          </cell>
          <cell r="U6">
            <v>36.39</v>
          </cell>
          <cell r="V6">
            <v>22.46</v>
          </cell>
          <cell r="W6">
            <v>25.38</v>
          </cell>
          <cell r="X6">
            <v>49.24</v>
          </cell>
          <cell r="Y6">
            <v>57.82</v>
          </cell>
          <cell r="Z6">
            <v>86.31</v>
          </cell>
          <cell r="AA6">
            <v>55.13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23.73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28.51</v>
          </cell>
          <cell r="AM6">
            <v>30.55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37.31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48.57</v>
          </cell>
          <cell r="D7">
            <v>50.79</v>
          </cell>
          <cell r="E7">
            <v>33.630000000000003</v>
          </cell>
          <cell r="F7">
            <v>43.31</v>
          </cell>
          <cell r="G7">
            <v>27.11</v>
          </cell>
          <cell r="H7">
            <v>50.59</v>
          </cell>
          <cell r="I7">
            <v>23.18</v>
          </cell>
          <cell r="J7">
            <v>45.97</v>
          </cell>
          <cell r="K7">
            <v>26.87</v>
          </cell>
          <cell r="L7">
            <v>56.64</v>
          </cell>
          <cell r="M7">
            <v>57.44</v>
          </cell>
          <cell r="N7">
            <v>67.59</v>
          </cell>
          <cell r="O7">
            <v>67.05</v>
          </cell>
          <cell r="P7">
            <v>46.98</v>
          </cell>
          <cell r="Q7">
            <v>35.1</v>
          </cell>
          <cell r="R7">
            <v>22.05</v>
          </cell>
          <cell r="S7">
            <v>64.59</v>
          </cell>
          <cell r="T7">
            <v>30.16</v>
          </cell>
          <cell r="U7">
            <v>36.81</v>
          </cell>
          <cell r="V7">
            <v>22.75</v>
          </cell>
          <cell r="W7">
            <v>25.96</v>
          </cell>
          <cell r="X7">
            <v>49.71</v>
          </cell>
          <cell r="Y7">
            <v>58.72</v>
          </cell>
          <cell r="Z7">
            <v>86.56</v>
          </cell>
          <cell r="AA7">
            <v>55.63</v>
          </cell>
          <cell r="AB7">
            <v>82.15</v>
          </cell>
          <cell r="AC7">
            <v>41.3</v>
          </cell>
          <cell r="AD7">
            <v>40.83</v>
          </cell>
          <cell r="AE7">
            <v>23.76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42.64</v>
          </cell>
          <cell r="AJ7">
            <v>55.12</v>
          </cell>
          <cell r="AK7">
            <v>22.54</v>
          </cell>
          <cell r="AL7">
            <v>28.92</v>
          </cell>
          <cell r="AM7">
            <v>30.55</v>
          </cell>
          <cell r="AN7">
            <v>32.58</v>
          </cell>
          <cell r="AO7">
            <v>48.92</v>
          </cell>
          <cell r="AP7">
            <v>82.87</v>
          </cell>
          <cell r="AQ7">
            <v>42.39</v>
          </cell>
          <cell r="AR7">
            <v>30.93</v>
          </cell>
          <cell r="AS7">
            <v>37.94</v>
          </cell>
          <cell r="AT7">
            <v>46.7</v>
          </cell>
          <cell r="AU7">
            <v>33.65</v>
          </cell>
          <cell r="AV7">
            <v>31.82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34.07</v>
          </cell>
          <cell r="F8">
            <v>43.78</v>
          </cell>
          <cell r="G8">
            <v>27.54</v>
          </cell>
          <cell r="H8">
            <v>50.83</v>
          </cell>
          <cell r="I8">
            <v>23.29</v>
          </cell>
          <cell r="J8">
            <v>46.74</v>
          </cell>
          <cell r="K8">
            <v>26.92</v>
          </cell>
          <cell r="L8">
            <v>57.39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35.74</v>
          </cell>
          <cell r="R8">
            <v>22.3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50.57</v>
          </cell>
          <cell r="Y8">
            <v>59.17</v>
          </cell>
          <cell r="Z8">
            <v>88.15</v>
          </cell>
          <cell r="AA8">
            <v>56.64</v>
          </cell>
          <cell r="AB8">
            <v>83</v>
          </cell>
          <cell r="AC8">
            <v>41.87</v>
          </cell>
          <cell r="AD8">
            <v>41.2</v>
          </cell>
          <cell r="AE8">
            <v>23.71</v>
          </cell>
          <cell r="AF8">
            <v>36.6</v>
          </cell>
          <cell r="AG8">
            <v>28.01</v>
          </cell>
          <cell r="AH8">
            <v>19.48</v>
          </cell>
          <cell r="AI8">
            <v>43.35</v>
          </cell>
          <cell r="AJ8">
            <v>55.66</v>
          </cell>
          <cell r="AK8">
            <v>22.9</v>
          </cell>
          <cell r="AL8">
            <v>29.26</v>
          </cell>
          <cell r="AM8">
            <v>30.88</v>
          </cell>
          <cell r="AN8">
            <v>32.9</v>
          </cell>
          <cell r="AO8">
            <v>49.65</v>
          </cell>
          <cell r="AP8">
            <v>83.79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34.14</v>
          </cell>
          <cell r="AV8">
            <v>32.28</v>
          </cell>
          <cell r="AW8">
            <v>41.6</v>
          </cell>
          <cell r="AX8">
            <v>28.3</v>
          </cell>
        </row>
        <row r="9">
          <cell r="C9">
            <v>50.58</v>
          </cell>
          <cell r="D9">
            <v>52.25</v>
          </cell>
          <cell r="E9">
            <v>34.67</v>
          </cell>
          <cell r="F9">
            <v>44.37</v>
          </cell>
          <cell r="G9">
            <v>28.13</v>
          </cell>
          <cell r="H9">
            <v>51.62</v>
          </cell>
          <cell r="I9">
            <v>23.55</v>
          </cell>
          <cell r="J9">
            <v>47.63</v>
          </cell>
          <cell r="K9">
            <v>27.36</v>
          </cell>
          <cell r="L9">
            <v>58.24</v>
          </cell>
          <cell r="M9">
            <v>58.86</v>
          </cell>
          <cell r="N9">
            <v>69.37</v>
          </cell>
          <cell r="O9">
            <v>69.02</v>
          </cell>
          <cell r="P9">
            <v>48.16</v>
          </cell>
          <cell r="Q9">
            <v>36.92</v>
          </cell>
          <cell r="R9">
            <v>22.71</v>
          </cell>
          <cell r="S9">
            <v>66.23</v>
          </cell>
          <cell r="T9">
            <v>30.44</v>
          </cell>
          <cell r="U9">
            <v>37.18</v>
          </cell>
          <cell r="V9">
            <v>23.6</v>
          </cell>
          <cell r="W9">
            <v>26.35</v>
          </cell>
          <cell r="X9">
            <v>51.53</v>
          </cell>
          <cell r="Y9">
            <v>60.65</v>
          </cell>
          <cell r="Z9">
            <v>88.03</v>
          </cell>
          <cell r="AA9">
            <v>58.1</v>
          </cell>
          <cell r="AB9">
            <v>84.42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29.85</v>
          </cell>
          <cell r="AM9">
            <v>31.29</v>
          </cell>
          <cell r="AN9">
            <v>33.270000000000003</v>
          </cell>
          <cell r="AO9">
            <v>50.45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48.85</v>
          </cell>
          <cell r="AU9">
            <v>34.880000000000003</v>
          </cell>
          <cell r="AV9">
            <v>32.82</v>
          </cell>
          <cell r="AW9">
            <v>42.19</v>
          </cell>
          <cell r="AX9">
            <v>28.8</v>
          </cell>
        </row>
        <row r="10">
          <cell r="C10">
            <v>51.09</v>
          </cell>
          <cell r="D10">
            <v>52.57</v>
          </cell>
          <cell r="E10">
            <v>35.049999999999997</v>
          </cell>
          <cell r="F10">
            <v>44.31</v>
          </cell>
          <cell r="G10">
            <v>28.27</v>
          </cell>
          <cell r="H10">
            <v>52.73</v>
          </cell>
          <cell r="I10">
            <v>24.03</v>
          </cell>
          <cell r="J10">
            <v>48.09</v>
          </cell>
          <cell r="K10">
            <v>27.6</v>
          </cell>
          <cell r="L10">
            <v>58.71</v>
          </cell>
          <cell r="M10">
            <v>60.25</v>
          </cell>
          <cell r="N10">
            <v>69.92</v>
          </cell>
          <cell r="O10">
            <v>70.819999999999993</v>
          </cell>
          <cell r="P10">
            <v>48.23</v>
          </cell>
          <cell r="Q10">
            <v>37.24</v>
          </cell>
          <cell r="R10">
            <v>22.77</v>
          </cell>
          <cell r="S10">
            <v>65.709999999999994</v>
          </cell>
          <cell r="T10">
            <v>30.42</v>
          </cell>
          <cell r="U10">
            <v>36.97</v>
          </cell>
          <cell r="V10">
            <v>23.74</v>
          </cell>
          <cell r="W10">
            <v>26.62</v>
          </cell>
          <cell r="X10">
            <v>52.08</v>
          </cell>
          <cell r="Y10">
            <v>61.34</v>
          </cell>
          <cell r="Z10">
            <v>89.26</v>
          </cell>
          <cell r="AA10">
            <v>58.41</v>
          </cell>
          <cell r="AB10">
            <v>85.1</v>
          </cell>
          <cell r="AC10">
            <v>43.06</v>
          </cell>
          <cell r="AD10">
            <v>41.88</v>
          </cell>
          <cell r="AE10">
            <v>23.73</v>
          </cell>
          <cell r="AF10">
            <v>37.659999999999997</v>
          </cell>
          <cell r="AG10">
            <v>28.86</v>
          </cell>
          <cell r="AH10">
            <v>20.05</v>
          </cell>
          <cell r="AI10">
            <v>44.14</v>
          </cell>
          <cell r="AJ10">
            <v>57.12</v>
          </cell>
          <cell r="AK10">
            <v>23.59</v>
          </cell>
          <cell r="AL10">
            <v>30.06</v>
          </cell>
          <cell r="AM10">
            <v>31.46</v>
          </cell>
          <cell r="AN10">
            <v>33.5</v>
          </cell>
          <cell r="AO10">
            <v>50.8</v>
          </cell>
          <cell r="AP10">
            <v>85.9</v>
          </cell>
          <cell r="AQ10">
            <v>43.78</v>
          </cell>
          <cell r="AR10">
            <v>30.17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33.21</v>
          </cell>
          <cell r="AW10">
            <v>42.46</v>
          </cell>
          <cell r="AX10">
            <v>29.02</v>
          </cell>
        </row>
        <row r="11">
          <cell r="C11">
            <v>51.71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59.28</v>
          </cell>
          <cell r="M11">
            <v>60.07</v>
          </cell>
          <cell r="N11">
            <v>70.45</v>
          </cell>
          <cell r="O11">
            <v>70.77</v>
          </cell>
          <cell r="P11">
            <v>48.44</v>
          </cell>
          <cell r="Q11">
            <v>37.49</v>
          </cell>
          <cell r="R11">
            <v>22.85</v>
          </cell>
          <cell r="S11">
            <v>66.14</v>
          </cell>
          <cell r="T11">
            <v>31.06</v>
          </cell>
          <cell r="U11">
            <v>37.340000000000003</v>
          </cell>
          <cell r="V11">
            <v>23.91</v>
          </cell>
          <cell r="W11">
            <v>26.78</v>
          </cell>
          <cell r="X11">
            <v>52.69</v>
          </cell>
          <cell r="Y11">
            <v>61.68</v>
          </cell>
          <cell r="Z11">
            <v>91.19</v>
          </cell>
          <cell r="AA11">
            <v>58.32</v>
          </cell>
          <cell r="AB11">
            <v>85.59</v>
          </cell>
          <cell r="AC11">
            <v>43.49</v>
          </cell>
          <cell r="AD11">
            <v>42</v>
          </cell>
          <cell r="AE11">
            <v>23.73</v>
          </cell>
          <cell r="AF11">
            <v>37.75</v>
          </cell>
          <cell r="AG11">
            <v>29.16</v>
          </cell>
          <cell r="AH11">
            <v>20.2</v>
          </cell>
          <cell r="AI11">
            <v>44.71</v>
          </cell>
          <cell r="AJ11">
            <v>57.31</v>
          </cell>
          <cell r="AK11">
            <v>23.71</v>
          </cell>
          <cell r="AL11">
            <v>30.21</v>
          </cell>
          <cell r="AM11">
            <v>31.73</v>
          </cell>
          <cell r="AN11">
            <v>33.9</v>
          </cell>
          <cell r="AO11">
            <v>51.18</v>
          </cell>
          <cell r="AP11">
            <v>86.15</v>
          </cell>
          <cell r="AQ11">
            <v>43.56</v>
          </cell>
          <cell r="AR11">
            <v>29.92</v>
          </cell>
          <cell r="AS11">
            <v>40.04</v>
          </cell>
          <cell r="AT11">
            <v>49.28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52.92</v>
          </cell>
          <cell r="E12">
            <v>35.409999999999997</v>
          </cell>
          <cell r="F12">
            <v>45</v>
          </cell>
          <cell r="G12">
            <v>28.62</v>
          </cell>
          <cell r="H12">
            <v>52.79</v>
          </cell>
          <cell r="I12">
            <v>24.25</v>
          </cell>
          <cell r="J12">
            <v>48.32</v>
          </cell>
          <cell r="K12">
            <v>27.96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37.53</v>
          </cell>
          <cell r="R12">
            <v>22.9</v>
          </cell>
          <cell r="S12">
            <v>66.900000000000006</v>
          </cell>
          <cell r="T12">
            <v>31.26</v>
          </cell>
          <cell r="U12">
            <v>37.9</v>
          </cell>
          <cell r="V12">
            <v>23.93</v>
          </cell>
          <cell r="W12">
            <v>26.72</v>
          </cell>
          <cell r="X12">
            <v>52.49</v>
          </cell>
          <cell r="Y12">
            <v>62.19</v>
          </cell>
          <cell r="Z12">
            <v>92.03</v>
          </cell>
          <cell r="AA12">
            <v>58.5</v>
          </cell>
          <cell r="AB12">
            <v>86.26</v>
          </cell>
          <cell r="AC12">
            <v>43.77</v>
          </cell>
          <cell r="AD12">
            <v>41.99</v>
          </cell>
          <cell r="AE12">
            <v>23.74</v>
          </cell>
          <cell r="AF12">
            <v>38.04</v>
          </cell>
          <cell r="AG12">
            <v>28.95</v>
          </cell>
          <cell r="AH12">
            <v>20.37</v>
          </cell>
          <cell r="AI12">
            <v>45.02</v>
          </cell>
          <cell r="AJ12">
            <v>57.74</v>
          </cell>
          <cell r="AK12">
            <v>23.63</v>
          </cell>
          <cell r="AL12">
            <v>30.35</v>
          </cell>
          <cell r="AM12">
            <v>31.9</v>
          </cell>
          <cell r="AN12">
            <v>33.92</v>
          </cell>
          <cell r="AO12">
            <v>51.46</v>
          </cell>
          <cell r="AP12">
            <v>86.43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33.31</v>
          </cell>
          <cell r="AW12">
            <v>43.32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45.52</v>
          </cell>
          <cell r="G13">
            <v>29.11</v>
          </cell>
          <cell r="H13">
            <v>53.22</v>
          </cell>
          <cell r="I13">
            <v>24.4</v>
          </cell>
          <cell r="J13">
            <v>48.59</v>
          </cell>
          <cell r="K13">
            <v>28.22</v>
          </cell>
          <cell r="L13">
            <v>60.59</v>
          </cell>
          <cell r="M13">
            <v>60.29</v>
          </cell>
          <cell r="N13">
            <v>71.069999999999993</v>
          </cell>
          <cell r="O13">
            <v>71.23</v>
          </cell>
          <cell r="P13">
            <v>49.37</v>
          </cell>
          <cell r="Q13">
            <v>37.92</v>
          </cell>
          <cell r="R13">
            <v>23.07</v>
          </cell>
          <cell r="S13">
            <v>69.16</v>
          </cell>
          <cell r="T13">
            <v>31.35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52.96</v>
          </cell>
          <cell r="Y13">
            <v>62.36</v>
          </cell>
          <cell r="Z13">
            <v>92.84</v>
          </cell>
          <cell r="AA13">
            <v>59.52</v>
          </cell>
          <cell r="AB13">
            <v>86.63</v>
          </cell>
          <cell r="AC13">
            <v>44.21</v>
          </cell>
          <cell r="AD13">
            <v>42.31</v>
          </cell>
          <cell r="AE13">
            <v>23.77</v>
          </cell>
          <cell r="AF13">
            <v>38.31</v>
          </cell>
          <cell r="AG13">
            <v>29.19</v>
          </cell>
          <cell r="AH13">
            <v>20.58</v>
          </cell>
          <cell r="AI13">
            <v>45.39</v>
          </cell>
          <cell r="AJ13">
            <v>58</v>
          </cell>
          <cell r="AK13">
            <v>23.84</v>
          </cell>
          <cell r="AL13">
            <v>30.68</v>
          </cell>
          <cell r="AM13">
            <v>31.85</v>
          </cell>
          <cell r="AN13">
            <v>34.07</v>
          </cell>
          <cell r="AO13">
            <v>51.57</v>
          </cell>
          <cell r="AP13">
            <v>87.5</v>
          </cell>
          <cell r="AQ13">
            <v>44.04</v>
          </cell>
          <cell r="AR13">
            <v>29.66</v>
          </cell>
          <cell r="AS13">
            <v>40.270000000000003</v>
          </cell>
          <cell r="AT13">
            <v>50.48</v>
          </cell>
          <cell r="AU13">
            <v>35.99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28.92</v>
          </cell>
          <cell r="H14">
            <v>53.46</v>
          </cell>
          <cell r="I14">
            <v>24.53</v>
          </cell>
          <cell r="J14">
            <v>48.56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48.99</v>
          </cell>
          <cell r="Q14">
            <v>37.96</v>
          </cell>
          <cell r="R14">
            <v>23.09</v>
          </cell>
          <cell r="S14">
            <v>68.77</v>
          </cell>
          <cell r="T14">
            <v>30.84</v>
          </cell>
          <cell r="U14">
            <v>38.21</v>
          </cell>
          <cell r="V14">
            <v>23.99</v>
          </cell>
          <cell r="W14">
            <v>26.45</v>
          </cell>
          <cell r="X14">
            <v>53.06</v>
          </cell>
          <cell r="Y14">
            <v>62.64</v>
          </cell>
          <cell r="Z14">
            <v>91.47</v>
          </cell>
          <cell r="AA14">
            <v>58.74</v>
          </cell>
          <cell r="AB14">
            <v>86.76</v>
          </cell>
          <cell r="AC14">
            <v>44.16</v>
          </cell>
          <cell r="AD14">
            <v>42.2</v>
          </cell>
          <cell r="AE14">
            <v>23.76</v>
          </cell>
          <cell r="AF14">
            <v>37.49</v>
          </cell>
          <cell r="AG14">
            <v>28.81</v>
          </cell>
          <cell r="AH14">
            <v>20.41</v>
          </cell>
          <cell r="AI14">
            <v>45.31</v>
          </cell>
          <cell r="AJ14">
            <v>57.61</v>
          </cell>
          <cell r="AK14">
            <v>23.66</v>
          </cell>
          <cell r="AL14">
            <v>30.92</v>
          </cell>
          <cell r="AM14">
            <v>31.87</v>
          </cell>
          <cell r="AN14">
            <v>33.770000000000003</v>
          </cell>
          <cell r="AO14">
            <v>51.18</v>
          </cell>
          <cell r="AP14">
            <v>87.87</v>
          </cell>
          <cell r="AQ14">
            <v>44.14</v>
          </cell>
          <cell r="AR14">
            <v>29.89</v>
          </cell>
          <cell r="AS14">
            <v>40.25</v>
          </cell>
          <cell r="AT14">
            <v>50.45</v>
          </cell>
          <cell r="AU14">
            <v>36.14</v>
          </cell>
          <cell r="AV14">
            <v>33.6</v>
          </cell>
          <cell r="AW14">
            <v>43.55</v>
          </cell>
          <cell r="AX14">
            <v>29.75</v>
          </cell>
        </row>
        <row r="15">
          <cell r="C15">
            <v>52.2</v>
          </cell>
          <cell r="D15">
            <v>52.93</v>
          </cell>
          <cell r="E15">
            <v>35.93</v>
          </cell>
          <cell r="F15">
            <v>45.79</v>
          </cell>
          <cell r="G15">
            <v>28.48</v>
          </cell>
          <cell r="H15">
            <v>54.04</v>
          </cell>
          <cell r="I15">
            <v>24.62</v>
          </cell>
          <cell r="J15">
            <v>48.37</v>
          </cell>
          <cell r="K15">
            <v>27.89</v>
          </cell>
          <cell r="L15">
            <v>59.8</v>
          </cell>
          <cell r="M15">
            <v>59.32</v>
          </cell>
          <cell r="N15">
            <v>70.73</v>
          </cell>
          <cell r="O15">
            <v>71.12</v>
          </cell>
          <cell r="P15">
            <v>48.45</v>
          </cell>
          <cell r="Q15">
            <v>37.770000000000003</v>
          </cell>
          <cell r="R15">
            <v>23.14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26.48</v>
          </cell>
          <cell r="X15">
            <v>52.72</v>
          </cell>
          <cell r="Y15">
            <v>63.07</v>
          </cell>
          <cell r="Z15">
            <v>91.55</v>
          </cell>
          <cell r="AA15">
            <v>58.07</v>
          </cell>
          <cell r="AB15">
            <v>86.82</v>
          </cell>
          <cell r="AC15">
            <v>43.66</v>
          </cell>
          <cell r="AD15">
            <v>42.24</v>
          </cell>
          <cell r="AE15">
            <v>23.75</v>
          </cell>
          <cell r="AF15">
            <v>37.51</v>
          </cell>
          <cell r="AG15">
            <v>29.24</v>
          </cell>
          <cell r="AH15">
            <v>20.28</v>
          </cell>
          <cell r="AI15">
            <v>45.08</v>
          </cell>
          <cell r="AJ15">
            <v>57.57</v>
          </cell>
          <cell r="AK15">
            <v>23.79</v>
          </cell>
          <cell r="AL15">
            <v>30.45</v>
          </cell>
          <cell r="AM15">
            <v>31.66</v>
          </cell>
          <cell r="AN15">
            <v>33.71</v>
          </cell>
          <cell r="AO15">
            <v>51.31</v>
          </cell>
          <cell r="AP15">
            <v>87.66</v>
          </cell>
          <cell r="AQ15">
            <v>43.77</v>
          </cell>
          <cell r="AR15">
            <v>30.19</v>
          </cell>
          <cell r="AS15">
            <v>40.229999999999997</v>
          </cell>
          <cell r="AT15">
            <v>50.56</v>
          </cell>
          <cell r="AU15">
            <v>36.35</v>
          </cell>
          <cell r="AV15">
            <v>33.58</v>
          </cell>
          <cell r="AW15">
            <v>43.47</v>
          </cell>
          <cell r="AX15">
            <v>29.82</v>
          </cell>
        </row>
        <row r="16">
          <cell r="C16">
            <v>52.69</v>
          </cell>
          <cell r="D16">
            <v>53.24</v>
          </cell>
          <cell r="E16">
            <v>36.42</v>
          </cell>
          <cell r="F16">
            <v>46.39</v>
          </cell>
          <cell r="G16">
            <v>29.01</v>
          </cell>
          <cell r="H16">
            <v>54.61</v>
          </cell>
          <cell r="I16">
            <v>24.58</v>
          </cell>
          <cell r="J16">
            <v>48.75</v>
          </cell>
          <cell r="K16">
            <v>28.14</v>
          </cell>
          <cell r="L16">
            <v>60.03</v>
          </cell>
          <cell r="M16">
            <v>59.6</v>
          </cell>
          <cell r="N16">
            <v>71.05</v>
          </cell>
          <cell r="O16">
            <v>71.37</v>
          </cell>
          <cell r="P16">
            <v>48.75</v>
          </cell>
          <cell r="Q16">
            <v>37.92</v>
          </cell>
          <cell r="R16">
            <v>23.22</v>
          </cell>
          <cell r="S16">
            <v>67.53</v>
          </cell>
          <cell r="T16">
            <v>30.63</v>
          </cell>
          <cell r="U16">
            <v>37.04</v>
          </cell>
          <cell r="V16">
            <v>24.43</v>
          </cell>
          <cell r="W16">
            <v>26.66</v>
          </cell>
          <cell r="X16">
            <v>53.08</v>
          </cell>
          <cell r="Y16">
            <v>63.01</v>
          </cell>
          <cell r="Z16">
            <v>91.95</v>
          </cell>
          <cell r="AA16">
            <v>58.7</v>
          </cell>
          <cell r="AB16">
            <v>87.08</v>
          </cell>
          <cell r="AC16">
            <v>44.26</v>
          </cell>
          <cell r="AD16">
            <v>42.54</v>
          </cell>
          <cell r="AE16">
            <v>23.76</v>
          </cell>
          <cell r="AF16">
            <v>37.85</v>
          </cell>
          <cell r="AG16">
            <v>31.2</v>
          </cell>
          <cell r="AH16">
            <v>20.52</v>
          </cell>
          <cell r="AI16">
            <v>45.56</v>
          </cell>
          <cell r="AJ16">
            <v>58.36</v>
          </cell>
          <cell r="AK16">
            <v>24.04</v>
          </cell>
          <cell r="AL16">
            <v>31.05</v>
          </cell>
          <cell r="AM16">
            <v>32.01</v>
          </cell>
          <cell r="AN16">
            <v>34.15</v>
          </cell>
          <cell r="AO16">
            <v>51.95</v>
          </cell>
          <cell r="AP16">
            <v>87.45</v>
          </cell>
          <cell r="AQ16">
            <v>44.07</v>
          </cell>
          <cell r="AR16">
            <v>30.54</v>
          </cell>
          <cell r="AS16">
            <v>40.71</v>
          </cell>
          <cell r="AT16">
            <v>51.06</v>
          </cell>
          <cell r="AU16">
            <v>36.65</v>
          </cell>
          <cell r="AV16">
            <v>33.880000000000003</v>
          </cell>
          <cell r="AW16">
            <v>43.67</v>
          </cell>
          <cell r="AX16">
            <v>30.07</v>
          </cell>
        </row>
        <row r="17">
          <cell r="C17">
            <v>53.16</v>
          </cell>
          <cell r="D17">
            <v>53.54</v>
          </cell>
          <cell r="E17">
            <v>36.67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71.64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30.62</v>
          </cell>
          <cell r="U17">
            <v>38.130000000000003</v>
          </cell>
          <cell r="V17">
            <v>24.6</v>
          </cell>
          <cell r="W17">
            <v>26.96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23.73</v>
          </cell>
          <cell r="AF17">
            <v>38.36</v>
          </cell>
          <cell r="AG17">
            <v>31.21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31.71</v>
          </cell>
          <cell r="AM17">
            <v>31.93</v>
          </cell>
          <cell r="AN17">
            <v>34.53</v>
          </cell>
          <cell r="AO17">
            <v>52.22</v>
          </cell>
          <cell r="AP17">
            <v>88.6</v>
          </cell>
          <cell r="AQ17">
            <v>44.34</v>
          </cell>
          <cell r="AR17">
            <v>30.24</v>
          </cell>
          <cell r="AS17">
            <v>40.94</v>
          </cell>
          <cell r="AT17">
            <v>51.71</v>
          </cell>
          <cell r="AU17">
            <v>37.22</v>
          </cell>
          <cell r="AV17">
            <v>34.119999999999997</v>
          </cell>
          <cell r="AW17">
            <v>43.99</v>
          </cell>
          <cell r="AX17">
            <v>30.36</v>
          </cell>
        </row>
        <row r="18">
          <cell r="C18">
            <v>53.34</v>
          </cell>
          <cell r="D18">
            <v>53.74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54.82</v>
          </cell>
          <cell r="I18">
            <v>25.16</v>
          </cell>
          <cell r="J18">
            <v>49.4</v>
          </cell>
          <cell r="K18">
            <v>28.46</v>
          </cell>
          <cell r="L18">
            <v>60.33</v>
          </cell>
          <cell r="M18">
            <v>59.44</v>
          </cell>
          <cell r="N18">
            <v>71.59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23.26</v>
          </cell>
          <cell r="S18">
            <v>67.89</v>
          </cell>
          <cell r="T18">
            <v>30.8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63.34</v>
          </cell>
          <cell r="Z18">
            <v>92.39</v>
          </cell>
          <cell r="AA18">
            <v>59.26</v>
          </cell>
          <cell r="AB18">
            <v>88.29</v>
          </cell>
          <cell r="AC18">
            <v>45.05</v>
          </cell>
          <cell r="AD18">
            <v>42.78</v>
          </cell>
          <cell r="AE18">
            <v>23.69</v>
          </cell>
          <cell r="AF18">
            <v>38.33</v>
          </cell>
          <cell r="AG18">
            <v>31.21</v>
          </cell>
          <cell r="AH18">
            <v>20.67</v>
          </cell>
          <cell r="AI18">
            <v>46.31</v>
          </cell>
          <cell r="AJ18">
            <v>59</v>
          </cell>
          <cell r="AK18">
            <v>23.76</v>
          </cell>
          <cell r="AL18">
            <v>31.92</v>
          </cell>
          <cell r="AM18">
            <v>31.98</v>
          </cell>
          <cell r="AN18">
            <v>34.340000000000003</v>
          </cell>
          <cell r="AO18">
            <v>52.34</v>
          </cell>
          <cell r="AP18">
            <v>88.49</v>
          </cell>
          <cell r="AQ18">
            <v>44.35</v>
          </cell>
          <cell r="AR18">
            <v>30.35</v>
          </cell>
          <cell r="AS18">
            <v>41.01</v>
          </cell>
          <cell r="AT18">
            <v>51.46</v>
          </cell>
          <cell r="AU18">
            <v>37.229999999999997</v>
          </cell>
          <cell r="AV18">
            <v>34.03</v>
          </cell>
          <cell r="AW18">
            <v>43.84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35.81</v>
          </cell>
          <cell r="F19">
            <v>46.35</v>
          </cell>
          <cell r="G19">
            <v>28.78</v>
          </cell>
          <cell r="H19">
            <v>53.05</v>
          </cell>
          <cell r="I19">
            <v>24.82</v>
          </cell>
          <cell r="J19">
            <v>48.51</v>
          </cell>
          <cell r="K19">
            <v>27.99</v>
          </cell>
          <cell r="L19">
            <v>59.9</v>
          </cell>
          <cell r="M19">
            <v>59.31</v>
          </cell>
          <cell r="N19">
            <v>70.7</v>
          </cell>
          <cell r="O19">
            <v>71</v>
          </cell>
          <cell r="P19">
            <v>49.85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38.07</v>
          </cell>
          <cell r="V19">
            <v>24.19</v>
          </cell>
          <cell r="W19">
            <v>26.66</v>
          </cell>
          <cell r="X19">
            <v>52.77</v>
          </cell>
          <cell r="Y19">
            <v>62.8</v>
          </cell>
          <cell r="Z19">
            <v>91.77</v>
          </cell>
          <cell r="AA19">
            <v>58.71</v>
          </cell>
          <cell r="AB19">
            <v>86.61</v>
          </cell>
          <cell r="AC19">
            <v>44.41</v>
          </cell>
          <cell r="AD19">
            <v>42.2</v>
          </cell>
          <cell r="AE19">
            <v>23.63</v>
          </cell>
          <cell r="AF19">
            <v>37.4</v>
          </cell>
          <cell r="AG19">
            <v>30.59</v>
          </cell>
          <cell r="AH19">
            <v>20.55</v>
          </cell>
          <cell r="AI19">
            <v>45.89</v>
          </cell>
          <cell r="AJ19">
            <v>58.9</v>
          </cell>
          <cell r="AK19">
            <v>23.48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44.84</v>
          </cell>
          <cell r="AR19">
            <v>30.61</v>
          </cell>
          <cell r="AS19">
            <v>40.840000000000003</v>
          </cell>
          <cell r="AT19">
            <v>50.85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52.82</v>
          </cell>
          <cell r="E20">
            <v>36.11</v>
          </cell>
          <cell r="F20">
            <v>46.55</v>
          </cell>
          <cell r="G20">
            <v>28.8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71.23</v>
          </cell>
          <cell r="O20">
            <v>71.489999999999995</v>
          </cell>
          <cell r="P20">
            <v>49.93</v>
          </cell>
          <cell r="Q20">
            <v>38.14</v>
          </cell>
          <cell r="R20">
            <v>23.34</v>
          </cell>
          <cell r="S20">
            <v>69.599999999999994</v>
          </cell>
          <cell r="T20">
            <v>31.46</v>
          </cell>
          <cell r="U20">
            <v>39.299999999999997</v>
          </cell>
          <cell r="V20">
            <v>24.27</v>
          </cell>
          <cell r="W20">
            <v>26.87</v>
          </cell>
          <cell r="X20">
            <v>52.85</v>
          </cell>
          <cell r="Y20">
            <v>62.92</v>
          </cell>
          <cell r="Z20">
            <v>92.98</v>
          </cell>
          <cell r="AA20">
            <v>59.36</v>
          </cell>
          <cell r="AB20">
            <v>86.48</v>
          </cell>
          <cell r="AC20">
            <v>44.57</v>
          </cell>
          <cell r="AD20">
            <v>42.4</v>
          </cell>
          <cell r="AE20">
            <v>23.64</v>
          </cell>
          <cell r="AF20">
            <v>37.47</v>
          </cell>
          <cell r="AG20">
            <v>31.05</v>
          </cell>
          <cell r="AH20">
            <v>20.75</v>
          </cell>
          <cell r="AI20">
            <v>46.3</v>
          </cell>
          <cell r="AJ20">
            <v>59.26</v>
          </cell>
          <cell r="AK20">
            <v>23.76</v>
          </cell>
          <cell r="AL20">
            <v>31.86</v>
          </cell>
          <cell r="AM20">
            <v>31.73</v>
          </cell>
          <cell r="AN20">
            <v>34.24</v>
          </cell>
          <cell r="AO20">
            <v>52.22</v>
          </cell>
          <cell r="AP20">
            <v>87.16</v>
          </cell>
          <cell r="AQ20">
            <v>45.42</v>
          </cell>
          <cell r="AR20">
            <v>30.82</v>
          </cell>
          <cell r="AS20">
            <v>41.04</v>
          </cell>
          <cell r="AT20">
            <v>51.21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53.46</v>
          </cell>
          <cell r="D21">
            <v>52.8</v>
          </cell>
          <cell r="E21">
            <v>36.11</v>
          </cell>
          <cell r="F21">
            <v>46.7</v>
          </cell>
          <cell r="G21">
            <v>28.81</v>
          </cell>
          <cell r="H21">
            <v>52.52</v>
          </cell>
          <cell r="I21">
            <v>24.67</v>
          </cell>
          <cell r="J21">
            <v>48.73</v>
          </cell>
          <cell r="K21">
            <v>28.28</v>
          </cell>
          <cell r="L21">
            <v>60.27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49.78</v>
          </cell>
          <cell r="Q21">
            <v>38.4</v>
          </cell>
          <cell r="R21">
            <v>23.42</v>
          </cell>
          <cell r="S21">
            <v>70.53</v>
          </cell>
          <cell r="T21">
            <v>31.69</v>
          </cell>
          <cell r="U21">
            <v>39.18</v>
          </cell>
          <cell r="V21">
            <v>24.23</v>
          </cell>
          <cell r="W21">
            <v>26.81</v>
          </cell>
          <cell r="X21">
            <v>52.67</v>
          </cell>
          <cell r="Y21">
            <v>62.79</v>
          </cell>
          <cell r="Z21">
            <v>92.55</v>
          </cell>
          <cell r="AA21">
            <v>59.11</v>
          </cell>
          <cell r="AB21">
            <v>84.79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31.19</v>
          </cell>
          <cell r="AH21">
            <v>20.54</v>
          </cell>
          <cell r="AI21">
            <v>46.24</v>
          </cell>
          <cell r="AJ21">
            <v>59.61</v>
          </cell>
          <cell r="AK21">
            <v>23.64</v>
          </cell>
          <cell r="AL21">
            <v>31.64</v>
          </cell>
          <cell r="AM21">
            <v>31.69</v>
          </cell>
          <cell r="AN21">
            <v>34.25</v>
          </cell>
          <cell r="AO21">
            <v>52.13</v>
          </cell>
          <cell r="AP21">
            <v>87.08</v>
          </cell>
          <cell r="AQ21">
            <v>45.4</v>
          </cell>
          <cell r="AR21">
            <v>31.14</v>
          </cell>
          <cell r="AS21">
            <v>41.07</v>
          </cell>
          <cell r="AT21">
            <v>50.93</v>
          </cell>
          <cell r="AU21">
            <v>36.51</v>
          </cell>
          <cell r="AV21">
            <v>33.65</v>
          </cell>
          <cell r="AW21">
            <v>43.31</v>
          </cell>
          <cell r="AX21">
            <v>29.87</v>
          </cell>
        </row>
        <row r="22">
          <cell r="C22">
            <v>53.1</v>
          </cell>
          <cell r="D22">
            <v>53.64</v>
          </cell>
          <cell r="E22">
            <v>35.950000000000003</v>
          </cell>
          <cell r="F22">
            <v>46.47</v>
          </cell>
          <cell r="G22">
            <v>28.82</v>
          </cell>
          <cell r="H22">
            <v>52.71</v>
          </cell>
          <cell r="I22">
            <v>24.82</v>
          </cell>
          <cell r="J22">
            <v>48.85</v>
          </cell>
          <cell r="K22">
            <v>28.2</v>
          </cell>
          <cell r="L22">
            <v>59.93</v>
          </cell>
          <cell r="M22">
            <v>59.52</v>
          </cell>
          <cell r="N22">
            <v>70.150000000000006</v>
          </cell>
          <cell r="O22">
            <v>70.790000000000006</v>
          </cell>
          <cell r="P22">
            <v>49.09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24.1</v>
          </cell>
          <cell r="W22">
            <v>26.77</v>
          </cell>
          <cell r="X22">
            <v>52.52</v>
          </cell>
          <cell r="Y22">
            <v>62.81</v>
          </cell>
          <cell r="Z22">
            <v>92.43</v>
          </cell>
          <cell r="AA22">
            <v>59.31</v>
          </cell>
          <cell r="AB22">
            <v>83.95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31.51</v>
          </cell>
          <cell r="AH22">
            <v>20.420000000000002</v>
          </cell>
          <cell r="AI22">
            <v>46.32</v>
          </cell>
          <cell r="AJ22">
            <v>59.67</v>
          </cell>
          <cell r="AK22">
            <v>23.66</v>
          </cell>
          <cell r="AL22">
            <v>31.76</v>
          </cell>
          <cell r="AM22">
            <v>31.33</v>
          </cell>
          <cell r="AN22">
            <v>34.32</v>
          </cell>
          <cell r="AO22">
            <v>52.15</v>
          </cell>
          <cell r="AP22">
            <v>87.24</v>
          </cell>
          <cell r="AQ22">
            <v>45.34</v>
          </cell>
          <cell r="AR22">
            <v>30.57</v>
          </cell>
          <cell r="AS22">
            <v>40.729999999999997</v>
          </cell>
          <cell r="AT22">
            <v>50.95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53.13</v>
          </cell>
          <cell r="D23">
            <v>53.53</v>
          </cell>
          <cell r="E23">
            <v>35.72</v>
          </cell>
          <cell r="F23">
            <v>45.81</v>
          </cell>
          <cell r="G23">
            <v>28.78</v>
          </cell>
          <cell r="H23">
            <v>52.51</v>
          </cell>
          <cell r="I23">
            <v>24.71</v>
          </cell>
          <cell r="J23">
            <v>48.95</v>
          </cell>
          <cell r="K23">
            <v>28.21</v>
          </cell>
          <cell r="L23">
            <v>59.42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48.7</v>
          </cell>
          <cell r="Q23">
            <v>38.729999999999997</v>
          </cell>
          <cell r="R23">
            <v>23.93</v>
          </cell>
          <cell r="S23">
            <v>70.09</v>
          </cell>
          <cell r="T23">
            <v>31.51</v>
          </cell>
          <cell r="U23">
            <v>38.26</v>
          </cell>
          <cell r="V23">
            <v>24.19</v>
          </cell>
          <cell r="W23">
            <v>26.81</v>
          </cell>
          <cell r="X23">
            <v>52.63</v>
          </cell>
          <cell r="Y23">
            <v>62.64</v>
          </cell>
          <cell r="Z23">
            <v>93.4</v>
          </cell>
          <cell r="AA23">
            <v>59.8</v>
          </cell>
          <cell r="AB23">
            <v>84.08</v>
          </cell>
          <cell r="AC23">
            <v>44.37</v>
          </cell>
          <cell r="AD23">
            <v>41.99</v>
          </cell>
          <cell r="AE23">
            <v>23.61</v>
          </cell>
          <cell r="AF23">
            <v>37.82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31.26</v>
          </cell>
          <cell r="AN23">
            <v>34.1</v>
          </cell>
          <cell r="AO23">
            <v>52.27</v>
          </cell>
          <cell r="AP23">
            <v>87.11</v>
          </cell>
          <cell r="AQ23">
            <v>45.14</v>
          </cell>
          <cell r="AR23">
            <v>30.41</v>
          </cell>
          <cell r="AS23">
            <v>40.65</v>
          </cell>
          <cell r="AT23">
            <v>50.99</v>
          </cell>
          <cell r="AU23">
            <v>36.36</v>
          </cell>
          <cell r="AV23">
            <v>33.64</v>
          </cell>
          <cell r="AW23">
            <v>43.42</v>
          </cell>
          <cell r="AX23">
            <v>29.8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46.38</v>
          </cell>
          <cell r="G24">
            <v>28.44</v>
          </cell>
          <cell r="H24">
            <v>51.7</v>
          </cell>
          <cell r="I24">
            <v>24.45</v>
          </cell>
          <cell r="J24">
            <v>48.43</v>
          </cell>
          <cell r="K24">
            <v>27.98</v>
          </cell>
          <cell r="L24">
            <v>59.63</v>
          </cell>
          <cell r="M24">
            <v>58.85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24.05</v>
          </cell>
          <cell r="S24">
            <v>70.42</v>
          </cell>
          <cell r="T24">
            <v>31.18</v>
          </cell>
          <cell r="U24">
            <v>38.24</v>
          </cell>
          <cell r="V24">
            <v>24.17</v>
          </cell>
          <cell r="W24">
            <v>26.57</v>
          </cell>
          <cell r="X24">
            <v>52.08</v>
          </cell>
          <cell r="Y24">
            <v>62.09</v>
          </cell>
          <cell r="Z24">
            <v>93.79</v>
          </cell>
          <cell r="AA24">
            <v>59.09</v>
          </cell>
          <cell r="AB24">
            <v>83.76</v>
          </cell>
          <cell r="AC24">
            <v>44.17</v>
          </cell>
          <cell r="AD24">
            <v>42.3</v>
          </cell>
          <cell r="AE24">
            <v>23.62</v>
          </cell>
          <cell r="AF24">
            <v>36.92</v>
          </cell>
          <cell r="AG24">
            <v>30.93</v>
          </cell>
          <cell r="AH24">
            <v>20.12</v>
          </cell>
          <cell r="AI24">
            <v>45.14</v>
          </cell>
          <cell r="AJ24">
            <v>58.8</v>
          </cell>
          <cell r="AK24">
            <v>23.34</v>
          </cell>
          <cell r="AL24">
            <v>31.49</v>
          </cell>
          <cell r="AM24">
            <v>31.16</v>
          </cell>
          <cell r="AN24">
            <v>33.82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33.46</v>
          </cell>
          <cell r="AW24">
            <v>43.01</v>
          </cell>
          <cell r="AX24">
            <v>29.68</v>
          </cell>
        </row>
        <row r="25">
          <cell r="C25">
            <v>53.42</v>
          </cell>
          <cell r="D25">
            <v>53.77</v>
          </cell>
          <cell r="E25">
            <v>35.81</v>
          </cell>
          <cell r="F25">
            <v>47.1</v>
          </cell>
          <cell r="G25">
            <v>28.89</v>
          </cell>
          <cell r="H25">
            <v>52.65</v>
          </cell>
          <cell r="I25">
            <v>24.78</v>
          </cell>
          <cell r="J25">
            <v>49.08</v>
          </cell>
          <cell r="K25">
            <v>28.39</v>
          </cell>
          <cell r="L25">
            <v>60.4</v>
          </cell>
          <cell r="M25">
            <v>59.86</v>
          </cell>
          <cell r="N25">
            <v>70.84</v>
          </cell>
          <cell r="O25">
            <v>71.31</v>
          </cell>
          <cell r="P25">
            <v>49.7</v>
          </cell>
          <cell r="Q25">
            <v>38.85</v>
          </cell>
          <cell r="R25">
            <v>24.16</v>
          </cell>
          <cell r="S25">
            <v>72.33</v>
          </cell>
          <cell r="T25">
            <v>32.1</v>
          </cell>
          <cell r="U25">
            <v>39.17</v>
          </cell>
          <cell r="V25">
            <v>24.53</v>
          </cell>
          <cell r="W25">
            <v>27</v>
          </cell>
          <cell r="X25">
            <v>52.93</v>
          </cell>
          <cell r="Y25">
            <v>62.92</v>
          </cell>
          <cell r="Z25">
            <v>95.73</v>
          </cell>
          <cell r="AA25">
            <v>59.78</v>
          </cell>
          <cell r="AB25">
            <v>84.8</v>
          </cell>
          <cell r="AC25">
            <v>44.92</v>
          </cell>
          <cell r="AD25">
            <v>43.21</v>
          </cell>
          <cell r="AE25">
            <v>23.65</v>
          </cell>
          <cell r="AF25">
            <v>37.32</v>
          </cell>
          <cell r="AG25">
            <v>31.64</v>
          </cell>
          <cell r="AH25">
            <v>20.48</v>
          </cell>
          <cell r="AI25">
            <v>45.52</v>
          </cell>
          <cell r="AJ25">
            <v>59.97</v>
          </cell>
          <cell r="AK25">
            <v>23.94</v>
          </cell>
          <cell r="AL25">
            <v>32.24</v>
          </cell>
          <cell r="AM25">
            <v>31.61</v>
          </cell>
          <cell r="AN25">
            <v>34.47</v>
          </cell>
          <cell r="AO25">
            <v>52.78</v>
          </cell>
          <cell r="AP25">
            <v>86.85</v>
          </cell>
          <cell r="AQ25">
            <v>45.62</v>
          </cell>
          <cell r="AR25">
            <v>29.96</v>
          </cell>
          <cell r="AS25">
            <v>41.24</v>
          </cell>
          <cell r="AT25">
            <v>51.63</v>
          </cell>
          <cell r="AU25">
            <v>36.770000000000003</v>
          </cell>
          <cell r="AV25">
            <v>33.81</v>
          </cell>
          <cell r="AW25">
            <v>43.64</v>
          </cell>
          <cell r="AX25">
            <v>30.12</v>
          </cell>
        </row>
        <row r="26">
          <cell r="C26">
            <v>53.39</v>
          </cell>
          <cell r="D26">
            <v>53.69</v>
          </cell>
          <cell r="E26">
            <v>35.97</v>
          </cell>
          <cell r="F26">
            <v>47.09</v>
          </cell>
          <cell r="G26">
            <v>28.88</v>
          </cell>
          <cell r="H26">
            <v>52.85</v>
          </cell>
          <cell r="I26">
            <v>24.58</v>
          </cell>
          <cell r="J26">
            <v>48.99</v>
          </cell>
          <cell r="K26">
            <v>28.36</v>
          </cell>
          <cell r="L26">
            <v>60.13</v>
          </cell>
          <cell r="M26">
            <v>59.79</v>
          </cell>
          <cell r="N26">
            <v>70.48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32.31</v>
          </cell>
          <cell r="U26">
            <v>39.18</v>
          </cell>
          <cell r="V26">
            <v>24.53</v>
          </cell>
          <cell r="W26">
            <v>26.96</v>
          </cell>
          <cell r="X26">
            <v>52.7</v>
          </cell>
          <cell r="Y26">
            <v>62.31</v>
          </cell>
          <cell r="Z26">
            <v>95.29</v>
          </cell>
          <cell r="AA26">
            <v>60.07</v>
          </cell>
          <cell r="AB26">
            <v>84.88</v>
          </cell>
          <cell r="AC26">
            <v>44.68</v>
          </cell>
          <cell r="AD26">
            <v>43.24</v>
          </cell>
          <cell r="AE26">
            <v>23.68</v>
          </cell>
          <cell r="AF26">
            <v>37.049999999999997</v>
          </cell>
          <cell r="AG26">
            <v>31.66</v>
          </cell>
          <cell r="AH26">
            <v>20.32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29.67</v>
          </cell>
          <cell r="AS26">
            <v>41.23</v>
          </cell>
          <cell r="AT26">
            <v>51.5</v>
          </cell>
          <cell r="AU26">
            <v>36.4</v>
          </cell>
          <cell r="AV26">
            <v>33.71</v>
          </cell>
          <cell r="AW26">
            <v>43.43</v>
          </cell>
          <cell r="AX26">
            <v>30.06</v>
          </cell>
        </row>
        <row r="27">
          <cell r="C27">
            <v>53.67</v>
          </cell>
          <cell r="D27">
            <v>53.94</v>
          </cell>
          <cell r="E27">
            <v>36.1</v>
          </cell>
          <cell r="F27">
            <v>47.14</v>
          </cell>
          <cell r="G27">
            <v>28.8</v>
          </cell>
          <cell r="H27">
            <v>53.04</v>
          </cell>
          <cell r="I27">
            <v>24.64</v>
          </cell>
          <cell r="J27">
            <v>48.89</v>
          </cell>
          <cell r="K27">
            <v>28.48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49.71</v>
          </cell>
          <cell r="Q27">
            <v>38.96</v>
          </cell>
          <cell r="R27">
            <v>24.02</v>
          </cell>
          <cell r="S27">
            <v>71.91</v>
          </cell>
          <cell r="T27">
            <v>32.04</v>
          </cell>
          <cell r="U27">
            <v>38.92</v>
          </cell>
          <cell r="V27">
            <v>24.5</v>
          </cell>
          <cell r="W27">
            <v>26.87</v>
          </cell>
          <cell r="X27">
            <v>52.57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23.69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23.96</v>
          </cell>
          <cell r="AL27">
            <v>32.21</v>
          </cell>
          <cell r="AM27">
            <v>31.55</v>
          </cell>
          <cell r="AN27">
            <v>34.22</v>
          </cell>
          <cell r="AO27">
            <v>52.48</v>
          </cell>
          <cell r="AP27">
            <v>86.85</v>
          </cell>
          <cell r="AQ27">
            <v>45.56</v>
          </cell>
          <cell r="AR27">
            <v>30.51</v>
          </cell>
          <cell r="AS27">
            <v>41.25</v>
          </cell>
          <cell r="AT27">
            <v>51.34</v>
          </cell>
          <cell r="AU27">
            <v>36.380000000000003</v>
          </cell>
          <cell r="AV27">
            <v>33.700000000000003</v>
          </cell>
          <cell r="AW27">
            <v>43.27</v>
          </cell>
          <cell r="AX27">
            <v>30.09</v>
          </cell>
        </row>
        <row r="28">
          <cell r="C28">
            <v>53.51</v>
          </cell>
          <cell r="D28">
            <v>53.89</v>
          </cell>
          <cell r="E28">
            <v>36.31</v>
          </cell>
          <cell r="F28">
            <v>47.22</v>
          </cell>
          <cell r="G28">
            <v>28.85</v>
          </cell>
          <cell r="H28">
            <v>53.8</v>
          </cell>
          <cell r="I28">
            <v>24.74</v>
          </cell>
          <cell r="J28">
            <v>48.84</v>
          </cell>
          <cell r="K28">
            <v>28.46</v>
          </cell>
          <cell r="L28">
            <v>60.12</v>
          </cell>
          <cell r="M28">
            <v>60.16</v>
          </cell>
          <cell r="N28">
            <v>70.53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26.82</v>
          </cell>
          <cell r="X28">
            <v>52.25</v>
          </cell>
          <cell r="Y28">
            <v>62.39</v>
          </cell>
          <cell r="Z28">
            <v>95.37</v>
          </cell>
          <cell r="AA28">
            <v>60.3</v>
          </cell>
          <cell r="AB28">
            <v>85.43</v>
          </cell>
          <cell r="AC28">
            <v>44.62</v>
          </cell>
          <cell r="AD28">
            <v>43.09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20.57</v>
          </cell>
          <cell r="AI28">
            <v>45.52</v>
          </cell>
          <cell r="AJ28">
            <v>59.82</v>
          </cell>
          <cell r="AK28">
            <v>23.62</v>
          </cell>
          <cell r="AL28">
            <v>32.1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85.95</v>
          </cell>
          <cell r="AQ28">
            <v>45.62</v>
          </cell>
          <cell r="AR28">
            <v>30.41</v>
          </cell>
          <cell r="AS28">
            <v>41.21</v>
          </cell>
          <cell r="AT28">
            <v>51.24</v>
          </cell>
          <cell r="AU28">
            <v>36.56</v>
          </cell>
          <cell r="AV28">
            <v>33.69</v>
          </cell>
          <cell r="AW28">
            <v>43.32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47.09</v>
          </cell>
          <cell r="G29">
            <v>28.5</v>
          </cell>
          <cell r="H29">
            <v>53.25</v>
          </cell>
          <cell r="I29">
            <v>24.46</v>
          </cell>
          <cell r="J29">
            <v>48.65</v>
          </cell>
          <cell r="K29">
            <v>28.11</v>
          </cell>
          <cell r="L29">
            <v>59.77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49.03</v>
          </cell>
          <cell r="Q29">
            <v>38.4</v>
          </cell>
          <cell r="R29">
            <v>23.7</v>
          </cell>
          <cell r="S29">
            <v>70.64</v>
          </cell>
          <cell r="T29">
            <v>31.43</v>
          </cell>
          <cell r="U29">
            <v>38.43</v>
          </cell>
          <cell r="V29">
            <v>24.14</v>
          </cell>
          <cell r="W29">
            <v>26.63</v>
          </cell>
          <cell r="X29">
            <v>51.61</v>
          </cell>
          <cell r="Y29">
            <v>61.57</v>
          </cell>
          <cell r="Z29">
            <v>94.73</v>
          </cell>
          <cell r="AA29">
            <v>59.61</v>
          </cell>
          <cell r="AB29">
            <v>84.81</v>
          </cell>
          <cell r="AC29">
            <v>43.93</v>
          </cell>
          <cell r="AD29">
            <v>42.66</v>
          </cell>
          <cell r="AE29">
            <v>23.71</v>
          </cell>
          <cell r="AF29">
            <v>35.93</v>
          </cell>
          <cell r="AG29">
            <v>31.32</v>
          </cell>
          <cell r="AH29">
            <v>20.37</v>
          </cell>
          <cell r="AI29">
            <v>45.14</v>
          </cell>
          <cell r="AJ29">
            <v>58.96</v>
          </cell>
          <cell r="AK29">
            <v>23.3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50.39</v>
          </cell>
          <cell r="AU29">
            <v>36.1</v>
          </cell>
          <cell r="AV29">
            <v>33.299999999999997</v>
          </cell>
          <cell r="AW29">
            <v>42.82</v>
          </cell>
          <cell r="AX29">
            <v>29.73</v>
          </cell>
        </row>
        <row r="30">
          <cell r="C30">
            <v>52.92</v>
          </cell>
          <cell r="D30">
            <v>53.2</v>
          </cell>
          <cell r="E30">
            <v>35.99</v>
          </cell>
          <cell r="F30">
            <v>47.23</v>
          </cell>
          <cell r="G30">
            <v>28.56</v>
          </cell>
          <cell r="H30">
            <v>52.87</v>
          </cell>
          <cell r="I30">
            <v>24.51</v>
          </cell>
          <cell r="J30">
            <v>48.64</v>
          </cell>
          <cell r="K30">
            <v>28.12</v>
          </cell>
          <cell r="L30">
            <v>59.74</v>
          </cell>
          <cell r="M30">
            <v>59.44</v>
          </cell>
          <cell r="N30">
            <v>69.56</v>
          </cell>
          <cell r="O30">
            <v>70.489999999999995</v>
          </cell>
          <cell r="P30">
            <v>49.09</v>
          </cell>
          <cell r="Q30">
            <v>38.36</v>
          </cell>
          <cell r="R30">
            <v>23.66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61.31</v>
          </cell>
          <cell r="Z30">
            <v>95.17</v>
          </cell>
          <cell r="AA30">
            <v>59.32</v>
          </cell>
          <cell r="AB30">
            <v>84.96</v>
          </cell>
          <cell r="AC30">
            <v>43.89</v>
          </cell>
          <cell r="AD30">
            <v>42.26</v>
          </cell>
          <cell r="AE30">
            <v>23.65</v>
          </cell>
          <cell r="AF30">
            <v>35.92</v>
          </cell>
          <cell r="AG30">
            <v>30.93</v>
          </cell>
          <cell r="AH30">
            <v>20.39</v>
          </cell>
          <cell r="AI30">
            <v>46.37</v>
          </cell>
          <cell r="AJ30">
            <v>58.58</v>
          </cell>
          <cell r="AK30">
            <v>23.29</v>
          </cell>
          <cell r="AL30">
            <v>31.94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30.69</v>
          </cell>
          <cell r="AS30">
            <v>40.549999999999997</v>
          </cell>
          <cell r="AT30">
            <v>50.3</v>
          </cell>
          <cell r="AU30">
            <v>36.1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53.17</v>
          </cell>
          <cell r="D31">
            <v>53.4</v>
          </cell>
          <cell r="E31">
            <v>36.06</v>
          </cell>
          <cell r="F31">
            <v>47.5</v>
          </cell>
          <cell r="G31">
            <v>28.6</v>
          </cell>
          <cell r="H31">
            <v>53.91</v>
          </cell>
          <cell r="I31">
            <v>24.64</v>
          </cell>
          <cell r="J31">
            <v>48.65</v>
          </cell>
          <cell r="K31">
            <v>28.23</v>
          </cell>
          <cell r="L31">
            <v>60.05</v>
          </cell>
          <cell r="M31">
            <v>59.72</v>
          </cell>
          <cell r="N31">
            <v>69.81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23.71</v>
          </cell>
          <cell r="S31">
            <v>71.599999999999994</v>
          </cell>
          <cell r="T31">
            <v>31.55</v>
          </cell>
          <cell r="U31">
            <v>38.450000000000003</v>
          </cell>
          <cell r="V31">
            <v>24.16</v>
          </cell>
          <cell r="W31">
            <v>26.67</v>
          </cell>
          <cell r="X31">
            <v>51.89</v>
          </cell>
          <cell r="Y31">
            <v>61.4</v>
          </cell>
          <cell r="Z31">
            <v>94.92</v>
          </cell>
          <cell r="AA31">
            <v>59.87</v>
          </cell>
          <cell r="AB31">
            <v>85.44</v>
          </cell>
          <cell r="AC31">
            <v>44.1</v>
          </cell>
          <cell r="AD31">
            <v>42.3</v>
          </cell>
          <cell r="AE31">
            <v>23.67</v>
          </cell>
          <cell r="AF31">
            <v>36.08</v>
          </cell>
          <cell r="AG31">
            <v>30.57</v>
          </cell>
          <cell r="AH31">
            <v>20.43</v>
          </cell>
          <cell r="AI31">
            <v>46.19</v>
          </cell>
          <cell r="AJ31">
            <v>59.05</v>
          </cell>
          <cell r="AK31">
            <v>23.32</v>
          </cell>
          <cell r="AL31">
            <v>32.380000000000003</v>
          </cell>
          <cell r="AM31">
            <v>30.89</v>
          </cell>
          <cell r="AN31">
            <v>33.909999999999997</v>
          </cell>
          <cell r="AO31">
            <v>51.82</v>
          </cell>
          <cell r="AP31">
            <v>85.46</v>
          </cell>
          <cell r="AQ31">
            <v>45.55</v>
          </cell>
          <cell r="AR31">
            <v>30.53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43.1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 Group Criteria"/>
      <sheetName val="Utility Group"/>
      <sheetName val="Proxy Group Risk Measures"/>
      <sheetName val="Table 1 - Fig. 1"/>
      <sheetName val="Tables 2 4"/>
      <sheetName val="Fig. 2"/>
      <sheetName val="Fig. 3"/>
      <sheetName val="Exhibit List"/>
      <sheetName val="AMM-3 Fig. 1"/>
      <sheetName val="AMM-3 Fig. 2"/>
      <sheetName val="AMM-3 Table 4"/>
      <sheetName val="4"/>
      <sheetName val="5 (1)"/>
      <sheetName val="5 (2-3)"/>
      <sheetName val="6 (1)"/>
      <sheetName val="6 (2)"/>
      <sheetName val="6 (3)"/>
      <sheetName val="6 (4)"/>
      <sheetName val="7"/>
      <sheetName val="8"/>
      <sheetName val="9"/>
      <sheetName val="10 (1)"/>
      <sheetName val="10 (2)"/>
      <sheetName val="10 (3)"/>
      <sheetName val="10 (4)"/>
      <sheetName val="11"/>
      <sheetName val="12 (1)"/>
      <sheetName val="12 (2)"/>
      <sheetName val="12 (3)"/>
      <sheetName val="13"/>
      <sheetName val="14 (1)"/>
      <sheetName val="14 (2-4)"/>
      <sheetName val="Stock Price (Utility)"/>
      <sheetName val="Stock Price (Non-Utility)"/>
      <sheetName val="2020 10 Market DCF"/>
      <sheetName val="Bond Yields"/>
      <sheetName val="Size Premium"/>
      <sheetName val="Ordinal Ratings"/>
      <sheetName val="Electric Utility Data"/>
      <sheetName val="CS Data"/>
      <sheetName val="Capital Structure - Op. Cos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0">
          <cell r="H30">
            <v>3.9886700548484741E-2</v>
          </cell>
        </row>
      </sheetData>
      <sheetData sheetId="15"/>
      <sheetData sheetId="16">
        <row r="31">
          <cell r="E31">
            <v>9.2585422316775898E-2</v>
          </cell>
          <cell r="G31">
            <v>9.4327778486256772E-2</v>
          </cell>
          <cell r="I31">
            <v>9.3010426170854602E-2</v>
          </cell>
          <cell r="L31">
            <v>8.8209834331551079E-2</v>
          </cell>
        </row>
        <row r="32">
          <cell r="E32">
            <v>0.10434357565963015</v>
          </cell>
          <cell r="G32">
            <v>9.7795290783031522E-2</v>
          </cell>
          <cell r="I32">
            <v>0.10076282280866747</v>
          </cell>
          <cell r="L32">
            <v>8.8322204542593749E-2</v>
          </cell>
        </row>
      </sheetData>
      <sheetData sheetId="17"/>
      <sheetData sheetId="18"/>
      <sheetData sheetId="19">
        <row r="31">
          <cell r="N31">
            <v>0.1117619047619048</v>
          </cell>
        </row>
        <row r="32">
          <cell r="N32">
            <v>0.11550000000000001</v>
          </cell>
        </row>
      </sheetData>
      <sheetData sheetId="20">
        <row r="31">
          <cell r="Q31">
            <v>0.11433333333333333</v>
          </cell>
        </row>
        <row r="32">
          <cell r="Q32">
            <v>0.11749999999999999</v>
          </cell>
        </row>
      </sheetData>
      <sheetData sheetId="21">
        <row r="22">
          <cell r="G22">
            <v>9.2728900000000003E-2</v>
          </cell>
        </row>
      </sheetData>
      <sheetData sheetId="22">
        <row r="22">
          <cell r="G22">
            <v>0.1009507</v>
          </cell>
        </row>
      </sheetData>
      <sheetData sheetId="23"/>
      <sheetData sheetId="24"/>
      <sheetData sheetId="25">
        <row r="30">
          <cell r="H30">
            <v>0.10309099308601725</v>
          </cell>
        </row>
        <row r="31">
          <cell r="H31">
            <v>0.1085757188547383</v>
          </cell>
        </row>
      </sheetData>
      <sheetData sheetId="26"/>
      <sheetData sheetId="27"/>
      <sheetData sheetId="28">
        <row r="54">
          <cell r="E54">
            <v>0.10367815311985579</v>
          </cell>
          <cell r="G54">
            <v>9.480797337938919E-2</v>
          </cell>
          <cell r="I54">
            <v>9.6378595764929423E-2</v>
          </cell>
        </row>
        <row r="55">
          <cell r="E55">
            <v>0.10360661806574384</v>
          </cell>
          <cell r="G55">
            <v>9.9299551583178297E-2</v>
          </cell>
          <cell r="I55">
            <v>9.8923472510986238E-2</v>
          </cell>
        </row>
      </sheetData>
      <sheetData sheetId="29">
        <row r="61">
          <cell r="U61">
            <v>2.9016873896966933E-2</v>
          </cell>
        </row>
      </sheetData>
      <sheetData sheetId="30"/>
      <sheetData sheetId="31"/>
      <sheetData sheetId="32">
        <row r="2">
          <cell r="C2" t="str">
            <v>AQN</v>
          </cell>
          <cell r="D2" t="str">
            <v>ALE</v>
          </cell>
          <cell r="E2" t="str">
            <v>AEE</v>
          </cell>
          <cell r="F2" t="str">
            <v>AGR</v>
          </cell>
          <cell r="G2" t="str">
            <v>AVA</v>
          </cell>
          <cell r="H2" t="str">
            <v>BKH</v>
          </cell>
          <cell r="I2" t="str">
            <v>CNP</v>
          </cell>
          <cell r="J2" t="str">
            <v>CMS</v>
          </cell>
          <cell r="K2" t="str">
            <v>DTE</v>
          </cell>
          <cell r="L2" t="str">
            <v>EIX</v>
          </cell>
          <cell r="M2" t="str">
            <v>EMA</v>
          </cell>
          <cell r="N2" t="str">
            <v>ETR</v>
          </cell>
          <cell r="O2" t="str">
            <v>EXC</v>
          </cell>
          <cell r="P2" t="str">
            <v>FE</v>
          </cell>
          <cell r="Q2" t="str">
            <v>HE</v>
          </cell>
          <cell r="R2" t="str">
            <v>IDA</v>
          </cell>
          <cell r="S2" t="str">
            <v>NWE</v>
          </cell>
          <cell r="T2" t="str">
            <v>OGE</v>
          </cell>
          <cell r="U2" t="str">
            <v>OTTR</v>
          </cell>
          <cell r="V2" t="str">
            <v>PNM</v>
          </cell>
          <cell r="W2" t="str">
            <v>SRE</v>
          </cell>
        </row>
        <row r="3">
          <cell r="C3">
            <v>14.76</v>
          </cell>
          <cell r="D3">
            <v>53.12</v>
          </cell>
          <cell r="E3">
            <v>79.81</v>
          </cell>
          <cell r="F3">
            <v>52.38</v>
          </cell>
          <cell r="G3">
            <v>34.61</v>
          </cell>
          <cell r="H3">
            <v>55.34</v>
          </cell>
          <cell r="I3">
            <v>19.93</v>
          </cell>
          <cell r="J3">
            <v>61.66</v>
          </cell>
          <cell r="K3">
            <v>114.16</v>
          </cell>
          <cell r="L3">
            <v>51.5</v>
          </cell>
          <cell r="M3">
            <v>55.25</v>
          </cell>
          <cell r="N3">
            <v>103.65</v>
          </cell>
          <cell r="O3">
            <v>35.94</v>
          </cell>
          <cell r="P3">
            <v>29.52</v>
          </cell>
          <cell r="Q3">
            <v>62.5</v>
          </cell>
          <cell r="R3">
            <v>82.97</v>
          </cell>
          <cell r="S3">
            <v>50.03</v>
          </cell>
          <cell r="T3">
            <v>31.06</v>
          </cell>
          <cell r="U3">
            <v>37.049999999999997</v>
          </cell>
          <cell r="V3">
            <v>42.86</v>
          </cell>
          <cell r="W3">
            <v>120.5</v>
          </cell>
        </row>
        <row r="4">
          <cell r="C4">
            <v>14.66</v>
          </cell>
          <cell r="D4">
            <v>52.1</v>
          </cell>
          <cell r="E4">
            <v>79.86</v>
          </cell>
          <cell r="F4">
            <v>51.21</v>
          </cell>
          <cell r="G4">
            <v>34.409999999999997</v>
          </cell>
          <cell r="H4">
            <v>53.95</v>
          </cell>
          <cell r="I4">
            <v>19.399999999999999</v>
          </cell>
          <cell r="J4">
            <v>61.68</v>
          </cell>
          <cell r="K4">
            <v>113.44</v>
          </cell>
          <cell r="L4">
            <v>50.44</v>
          </cell>
          <cell r="M4">
            <v>55.049999</v>
          </cell>
          <cell r="N4">
            <v>101.28</v>
          </cell>
          <cell r="O4">
            <v>35.83</v>
          </cell>
          <cell r="P4">
            <v>28.76</v>
          </cell>
          <cell r="Q4">
            <v>62.85</v>
          </cell>
          <cell r="R4">
            <v>81.86</v>
          </cell>
          <cell r="S4">
            <v>49.01</v>
          </cell>
          <cell r="T4">
            <v>30.2</v>
          </cell>
          <cell r="U4">
            <v>36.549999999999997</v>
          </cell>
          <cell r="V4">
            <v>41.9</v>
          </cell>
          <cell r="W4">
            <v>119.13</v>
          </cell>
        </row>
        <row r="5">
          <cell r="C5">
            <v>14.54</v>
          </cell>
          <cell r="D5">
            <v>51.74</v>
          </cell>
          <cell r="E5">
            <v>79.08</v>
          </cell>
          <cell r="F5">
            <v>50.46</v>
          </cell>
          <cell r="G5">
            <v>34.119999999999997</v>
          </cell>
          <cell r="H5">
            <v>53.49</v>
          </cell>
          <cell r="I5">
            <v>19.350000000000001</v>
          </cell>
          <cell r="J5">
            <v>61.41</v>
          </cell>
          <cell r="K5">
            <v>115.04</v>
          </cell>
          <cell r="L5">
            <v>50.84</v>
          </cell>
          <cell r="M5">
            <v>54.700001</v>
          </cell>
          <cell r="N5">
            <v>98.53</v>
          </cell>
          <cell r="O5">
            <v>35.76</v>
          </cell>
          <cell r="P5">
            <v>28.71</v>
          </cell>
          <cell r="Q5">
            <v>63.1</v>
          </cell>
          <cell r="R5">
            <v>79.900000000000006</v>
          </cell>
          <cell r="S5">
            <v>48.64</v>
          </cell>
          <cell r="T5">
            <v>29.99</v>
          </cell>
          <cell r="U5">
            <v>36.17</v>
          </cell>
          <cell r="V5">
            <v>41.33</v>
          </cell>
          <cell r="W5">
            <v>118.36</v>
          </cell>
        </row>
        <row r="6">
          <cell r="C6">
            <v>14.29</v>
          </cell>
          <cell r="D6">
            <v>51.48</v>
          </cell>
          <cell r="E6">
            <v>79.02</v>
          </cell>
          <cell r="F6">
            <v>49.26</v>
          </cell>
          <cell r="G6">
            <v>33.72</v>
          </cell>
          <cell r="H6">
            <v>53.11</v>
          </cell>
          <cell r="I6">
            <v>19</v>
          </cell>
          <cell r="J6">
            <v>61.11</v>
          </cell>
          <cell r="K6">
            <v>114.4</v>
          </cell>
          <cell r="L6">
            <v>51.02</v>
          </cell>
          <cell r="M6">
            <v>55.169998</v>
          </cell>
          <cell r="N6">
            <v>95.78</v>
          </cell>
          <cell r="O6">
            <v>35.32</v>
          </cell>
          <cell r="P6">
            <v>28.6</v>
          </cell>
          <cell r="Q6">
            <v>61.975000000000001</v>
          </cell>
          <cell r="R6">
            <v>80.099999999999994</v>
          </cell>
          <cell r="S6">
            <v>48.41</v>
          </cell>
          <cell r="T6">
            <v>29.67</v>
          </cell>
          <cell r="U6">
            <v>36.04</v>
          </cell>
          <cell r="V6">
            <v>41.04</v>
          </cell>
          <cell r="W6">
            <v>116.18</v>
          </cell>
        </row>
        <row r="7">
          <cell r="C7">
            <v>14.36</v>
          </cell>
          <cell r="D7">
            <v>52</v>
          </cell>
          <cell r="E7">
            <v>78.42</v>
          </cell>
          <cell r="F7">
            <v>49.35</v>
          </cell>
          <cell r="G7">
            <v>34.119999999999997</v>
          </cell>
          <cell r="H7">
            <v>53.92</v>
          </cell>
          <cell r="I7">
            <v>19.02</v>
          </cell>
          <cell r="J7">
            <v>61.4</v>
          </cell>
          <cell r="K7">
            <v>114.81</v>
          </cell>
          <cell r="L7">
            <v>51.89</v>
          </cell>
          <cell r="M7">
            <v>55.25</v>
          </cell>
          <cell r="N7">
            <v>96.68</v>
          </cell>
          <cell r="O7">
            <v>35.74</v>
          </cell>
          <cell r="P7">
            <v>28.45</v>
          </cell>
          <cell r="Q7">
            <v>64.025000000000006</v>
          </cell>
          <cell r="R7">
            <v>81.23</v>
          </cell>
          <cell r="S7">
            <v>49.15</v>
          </cell>
          <cell r="T7">
            <v>29.66</v>
          </cell>
          <cell r="U7">
            <v>36.54</v>
          </cell>
          <cell r="V7">
            <v>41.45</v>
          </cell>
          <cell r="W7">
            <v>116.71</v>
          </cell>
        </row>
        <row r="8">
          <cell r="C8">
            <v>14.2</v>
          </cell>
          <cell r="D8">
            <v>51.53</v>
          </cell>
          <cell r="E8">
            <v>78.209999999999994</v>
          </cell>
          <cell r="F8">
            <v>49.15</v>
          </cell>
          <cell r="G8">
            <v>33.9</v>
          </cell>
          <cell r="H8">
            <v>53.31</v>
          </cell>
          <cell r="I8">
            <v>18.989999999999998</v>
          </cell>
          <cell r="J8">
            <v>61.34</v>
          </cell>
          <cell r="K8">
            <v>114.72</v>
          </cell>
          <cell r="L8">
            <v>51.65</v>
          </cell>
          <cell r="M8">
            <v>54.490001999999997</v>
          </cell>
          <cell r="N8">
            <v>96.98</v>
          </cell>
          <cell r="O8">
            <v>35.520000000000003</v>
          </cell>
          <cell r="P8">
            <v>28.6</v>
          </cell>
          <cell r="Q8">
            <v>64.424999999999997</v>
          </cell>
          <cell r="R8">
            <v>80.55</v>
          </cell>
          <cell r="S8">
            <v>48.69</v>
          </cell>
          <cell r="T8">
            <v>29.31</v>
          </cell>
          <cell r="U8">
            <v>36.14</v>
          </cell>
          <cell r="V8">
            <v>40.97</v>
          </cell>
          <cell r="W8">
            <v>117.61</v>
          </cell>
        </row>
        <row r="9">
          <cell r="C9">
            <v>13.99</v>
          </cell>
          <cell r="D9">
            <v>50.94</v>
          </cell>
          <cell r="E9">
            <v>76.7</v>
          </cell>
          <cell r="F9">
            <v>48.88</v>
          </cell>
          <cell r="G9">
            <v>33.409999999999997</v>
          </cell>
          <cell r="H9">
            <v>52.82</v>
          </cell>
          <cell r="I9">
            <v>18.899999999999999</v>
          </cell>
          <cell r="J9">
            <v>59.58</v>
          </cell>
          <cell r="K9">
            <v>112.99</v>
          </cell>
          <cell r="L9">
            <v>50.84</v>
          </cell>
          <cell r="M9">
            <v>54.169998</v>
          </cell>
          <cell r="N9">
            <v>95.78</v>
          </cell>
          <cell r="O9">
            <v>34.81</v>
          </cell>
          <cell r="P9">
            <v>28.16</v>
          </cell>
          <cell r="Q9">
            <v>63.274999999999999</v>
          </cell>
          <cell r="R9">
            <v>79.510000000000005</v>
          </cell>
          <cell r="S9">
            <v>48.38</v>
          </cell>
          <cell r="T9">
            <v>29.09</v>
          </cell>
          <cell r="U9">
            <v>36.090000000000003</v>
          </cell>
          <cell r="V9">
            <v>40.19</v>
          </cell>
          <cell r="W9">
            <v>115.74</v>
          </cell>
        </row>
        <row r="10">
          <cell r="C10">
            <v>13.95</v>
          </cell>
          <cell r="D10">
            <v>50.93</v>
          </cell>
          <cell r="E10">
            <v>75.61</v>
          </cell>
          <cell r="F10">
            <v>48.95</v>
          </cell>
          <cell r="G10">
            <v>33.36</v>
          </cell>
          <cell r="H10">
            <v>52.42</v>
          </cell>
          <cell r="I10">
            <v>18.86</v>
          </cell>
          <cell r="J10">
            <v>59.57</v>
          </cell>
          <cell r="K10">
            <v>111.9</v>
          </cell>
          <cell r="L10">
            <v>49.3</v>
          </cell>
          <cell r="M10">
            <v>53.939999</v>
          </cell>
          <cell r="N10">
            <v>95.17</v>
          </cell>
          <cell r="O10">
            <v>34.479999999999997</v>
          </cell>
          <cell r="P10">
            <v>27.58</v>
          </cell>
          <cell r="Q10">
            <v>64.349999999999994</v>
          </cell>
          <cell r="R10">
            <v>79.569999999999993</v>
          </cell>
          <cell r="S10">
            <v>48.01</v>
          </cell>
          <cell r="T10">
            <v>29.06</v>
          </cell>
          <cell r="U10">
            <v>35.799999999999997</v>
          </cell>
          <cell r="V10">
            <v>39.450000000000003</v>
          </cell>
          <cell r="W10">
            <v>114.5</v>
          </cell>
        </row>
        <row r="11">
          <cell r="C11">
            <v>14.28</v>
          </cell>
          <cell r="D11">
            <v>52.3</v>
          </cell>
          <cell r="E11">
            <v>77.06</v>
          </cell>
          <cell r="F11">
            <v>49.47</v>
          </cell>
          <cell r="G11">
            <v>34.6</v>
          </cell>
          <cell r="H11">
            <v>53.34</v>
          </cell>
          <cell r="I11">
            <v>18.91</v>
          </cell>
          <cell r="J11">
            <v>60.69</v>
          </cell>
          <cell r="K11">
            <v>112.01</v>
          </cell>
          <cell r="L11">
            <v>50.42</v>
          </cell>
          <cell r="M11">
            <v>54.27</v>
          </cell>
          <cell r="N11">
            <v>97.28</v>
          </cell>
          <cell r="O11">
            <v>35.21</v>
          </cell>
          <cell r="P11">
            <v>28.57</v>
          </cell>
          <cell r="Q11">
            <v>64.099999999999994</v>
          </cell>
          <cell r="R11">
            <v>81.33</v>
          </cell>
          <cell r="S11">
            <v>49.09</v>
          </cell>
          <cell r="T11">
            <v>28.96</v>
          </cell>
          <cell r="U11">
            <v>36.76</v>
          </cell>
          <cell r="V11">
            <v>40.68</v>
          </cell>
          <cell r="W11">
            <v>119.05</v>
          </cell>
        </row>
        <row r="12">
          <cell r="C12">
            <v>13.99</v>
          </cell>
          <cell r="D12">
            <v>51.75</v>
          </cell>
          <cell r="E12">
            <v>76.62</v>
          </cell>
          <cell r="F12">
            <v>48.14</v>
          </cell>
          <cell r="G12">
            <v>34.33</v>
          </cell>
          <cell r="H12">
            <v>54</v>
          </cell>
          <cell r="I12">
            <v>18.899999999999999</v>
          </cell>
          <cell r="J12">
            <v>59.99</v>
          </cell>
          <cell r="K12">
            <v>111.3</v>
          </cell>
          <cell r="L12">
            <v>49.7</v>
          </cell>
          <cell r="M12">
            <v>53.880001</v>
          </cell>
          <cell r="N12">
            <v>94.83</v>
          </cell>
          <cell r="O12">
            <v>34.75</v>
          </cell>
          <cell r="P12">
            <v>28.63</v>
          </cell>
          <cell r="Q12">
            <v>61.55</v>
          </cell>
          <cell r="R12">
            <v>80.37</v>
          </cell>
          <cell r="S12">
            <v>48.92</v>
          </cell>
          <cell r="T12">
            <v>28.69</v>
          </cell>
          <cell r="U12">
            <v>36.28</v>
          </cell>
          <cell r="V12">
            <v>39.909999999999997</v>
          </cell>
          <cell r="W12">
            <v>116.66</v>
          </cell>
        </row>
        <row r="13">
          <cell r="C13">
            <v>14.05</v>
          </cell>
          <cell r="D13">
            <v>53.41</v>
          </cell>
          <cell r="E13">
            <v>76.86</v>
          </cell>
          <cell r="F13">
            <v>49.25</v>
          </cell>
          <cell r="G13">
            <v>34.68</v>
          </cell>
          <cell r="H13">
            <v>54.32</v>
          </cell>
          <cell r="I13">
            <v>18.93</v>
          </cell>
          <cell r="J13">
            <v>61.1</v>
          </cell>
          <cell r="K13">
            <v>112.03</v>
          </cell>
          <cell r="L13">
            <v>51.42</v>
          </cell>
          <cell r="M13">
            <v>54.060001</v>
          </cell>
          <cell r="N13">
            <v>95.43</v>
          </cell>
          <cell r="O13">
            <v>35.07</v>
          </cell>
          <cell r="P13">
            <v>28.96</v>
          </cell>
          <cell r="Q13">
            <v>63.524999999999999</v>
          </cell>
          <cell r="R13">
            <v>81.98</v>
          </cell>
          <cell r="S13">
            <v>48.69</v>
          </cell>
          <cell r="T13">
            <v>28.85</v>
          </cell>
          <cell r="U13">
            <v>36.340000000000003</v>
          </cell>
          <cell r="V13">
            <v>40.04</v>
          </cell>
          <cell r="W13">
            <v>119.98</v>
          </cell>
        </row>
        <row r="14">
          <cell r="C14">
            <v>14.2</v>
          </cell>
          <cell r="D14">
            <v>53.22</v>
          </cell>
          <cell r="E14">
            <v>77.62</v>
          </cell>
          <cell r="F14">
            <v>49.43</v>
          </cell>
          <cell r="G14">
            <v>34.57</v>
          </cell>
          <cell r="H14">
            <v>55.36</v>
          </cell>
          <cell r="I14">
            <v>19.29</v>
          </cell>
          <cell r="J14">
            <v>61.34</v>
          </cell>
          <cell r="K14">
            <v>116.86</v>
          </cell>
          <cell r="L14">
            <v>52.63</v>
          </cell>
          <cell r="M14">
            <v>54.040000999999997</v>
          </cell>
          <cell r="N14">
            <v>97.63</v>
          </cell>
          <cell r="O14">
            <v>35.93</v>
          </cell>
          <cell r="P14">
            <v>29.8</v>
          </cell>
          <cell r="Q14">
            <v>63.625</v>
          </cell>
          <cell r="R14">
            <v>83.5</v>
          </cell>
          <cell r="S14">
            <v>49.97</v>
          </cell>
          <cell r="T14">
            <v>29.38</v>
          </cell>
          <cell r="U14">
            <v>36.909999999999997</v>
          </cell>
          <cell r="V14">
            <v>40.090000000000003</v>
          </cell>
          <cell r="W14">
            <v>121.03</v>
          </cell>
        </row>
        <row r="15">
          <cell r="C15">
            <v>14.14</v>
          </cell>
          <cell r="D15">
            <v>52.55</v>
          </cell>
          <cell r="E15">
            <v>77.94</v>
          </cell>
          <cell r="F15">
            <v>50.08</v>
          </cell>
          <cell r="G15">
            <v>35.25</v>
          </cell>
          <cell r="H15">
            <v>54.95</v>
          </cell>
          <cell r="I15">
            <v>19.739999999999998</v>
          </cell>
          <cell r="J15">
            <v>61.94</v>
          </cell>
          <cell r="K15">
            <v>119.04</v>
          </cell>
          <cell r="L15">
            <v>52.54</v>
          </cell>
          <cell r="M15">
            <v>53.990001999999997</v>
          </cell>
          <cell r="N15">
            <v>96.84</v>
          </cell>
          <cell r="O15">
            <v>36.26</v>
          </cell>
          <cell r="P15">
            <v>29.76</v>
          </cell>
          <cell r="Q15">
            <v>61.975000000000001</v>
          </cell>
          <cell r="R15">
            <v>82.97</v>
          </cell>
          <cell r="S15">
            <v>50.38</v>
          </cell>
          <cell r="T15">
            <v>29.73</v>
          </cell>
          <cell r="U15">
            <v>37.04</v>
          </cell>
          <cell r="V15">
            <v>40.85</v>
          </cell>
          <cell r="W15">
            <v>120.84</v>
          </cell>
        </row>
        <row r="16">
          <cell r="C16">
            <v>14.23</v>
          </cell>
          <cell r="D16">
            <v>51.58</v>
          </cell>
          <cell r="E16">
            <v>77.5</v>
          </cell>
          <cell r="F16">
            <v>49.91</v>
          </cell>
          <cell r="G16">
            <v>34.58</v>
          </cell>
          <cell r="H16">
            <v>54.45</v>
          </cell>
          <cell r="I16">
            <v>19.010000000000002</v>
          </cell>
          <cell r="J16">
            <v>61.11</v>
          </cell>
          <cell r="K16">
            <v>118.56</v>
          </cell>
          <cell r="L16">
            <v>51.51</v>
          </cell>
          <cell r="M16">
            <v>54.650002000000001</v>
          </cell>
          <cell r="N16">
            <v>96.54</v>
          </cell>
          <cell r="O16">
            <v>36.164999999999999</v>
          </cell>
          <cell r="P16">
            <v>29.35</v>
          </cell>
          <cell r="Q16">
            <v>63.05</v>
          </cell>
          <cell r="R16">
            <v>82.14</v>
          </cell>
          <cell r="S16">
            <v>50.05</v>
          </cell>
          <cell r="T16">
            <v>29.48</v>
          </cell>
          <cell r="U16">
            <v>36.74</v>
          </cell>
          <cell r="V16">
            <v>41</v>
          </cell>
          <cell r="W16">
            <v>117.63</v>
          </cell>
        </row>
        <row r="17">
          <cell r="C17">
            <v>14.05</v>
          </cell>
          <cell r="D17">
            <v>51.58</v>
          </cell>
          <cell r="E17">
            <v>76.98</v>
          </cell>
          <cell r="F17">
            <v>48.74</v>
          </cell>
          <cell r="G17">
            <v>34.22</v>
          </cell>
          <cell r="H17">
            <v>54.49</v>
          </cell>
          <cell r="I17">
            <v>19.54</v>
          </cell>
          <cell r="J17">
            <v>61.42</v>
          </cell>
          <cell r="K17">
            <v>120.38</v>
          </cell>
          <cell r="L17">
            <v>51.65</v>
          </cell>
          <cell r="M17">
            <v>54.049999</v>
          </cell>
          <cell r="N17">
            <v>96.72</v>
          </cell>
          <cell r="O17">
            <v>36.26</v>
          </cell>
          <cell r="P17">
            <v>29.66</v>
          </cell>
          <cell r="Q17">
            <v>63.575000000000003</v>
          </cell>
          <cell r="R17">
            <v>83.51</v>
          </cell>
          <cell r="S17">
            <v>50.04</v>
          </cell>
          <cell r="T17">
            <v>30.23</v>
          </cell>
          <cell r="U17">
            <v>37.15</v>
          </cell>
          <cell r="V17">
            <v>40.69</v>
          </cell>
          <cell r="W17">
            <v>119.15</v>
          </cell>
        </row>
        <row r="18">
          <cell r="C18">
            <v>13.92</v>
          </cell>
          <cell r="D18">
            <v>50.75</v>
          </cell>
          <cell r="E18">
            <v>76.599999999999994</v>
          </cell>
          <cell r="F18">
            <v>47.94</v>
          </cell>
          <cell r="G18">
            <v>34.44</v>
          </cell>
          <cell r="H18">
            <v>53.22</v>
          </cell>
          <cell r="I18">
            <v>19.45</v>
          </cell>
          <cell r="J18">
            <v>60.91</v>
          </cell>
          <cell r="K18">
            <v>118.44</v>
          </cell>
          <cell r="L18">
            <v>50.63</v>
          </cell>
          <cell r="M18">
            <v>53.799999</v>
          </cell>
          <cell r="N18">
            <v>95.45</v>
          </cell>
          <cell r="O18">
            <v>35.83</v>
          </cell>
          <cell r="P18">
            <v>29.33</v>
          </cell>
          <cell r="Q18">
            <v>66</v>
          </cell>
          <cell r="R18">
            <v>82.91</v>
          </cell>
          <cell r="S18">
            <v>50.23</v>
          </cell>
          <cell r="T18">
            <v>30.16</v>
          </cell>
          <cell r="U18">
            <v>36.770000000000003</v>
          </cell>
          <cell r="V18">
            <v>40.840000000000003</v>
          </cell>
          <cell r="W18">
            <v>117.8</v>
          </cell>
        </row>
        <row r="19">
          <cell r="C19">
            <v>13.79</v>
          </cell>
          <cell r="D19">
            <v>50.36</v>
          </cell>
          <cell r="E19">
            <v>76.459999999999994</v>
          </cell>
          <cell r="F19">
            <v>48.12</v>
          </cell>
          <cell r="G19">
            <v>35.5</v>
          </cell>
          <cell r="H19">
            <v>53.33</v>
          </cell>
          <cell r="I19">
            <v>19.45</v>
          </cell>
          <cell r="J19">
            <v>60.8</v>
          </cell>
          <cell r="K19">
            <v>117.92</v>
          </cell>
          <cell r="L19">
            <v>50.5</v>
          </cell>
          <cell r="M19">
            <v>54.16</v>
          </cell>
          <cell r="N19">
            <v>95.85</v>
          </cell>
          <cell r="O19">
            <v>35.840000000000003</v>
          </cell>
          <cell r="P19">
            <v>29.05</v>
          </cell>
          <cell r="Q19">
            <v>64.375</v>
          </cell>
          <cell r="R19">
            <v>83.94</v>
          </cell>
          <cell r="S19">
            <v>50.98</v>
          </cell>
          <cell r="T19">
            <v>30.37</v>
          </cell>
          <cell r="U19">
            <v>37.08</v>
          </cell>
          <cell r="V19">
            <v>40.89</v>
          </cell>
          <cell r="W19">
            <v>118.12</v>
          </cell>
        </row>
        <row r="20">
          <cell r="C20">
            <v>14.03</v>
          </cell>
          <cell r="D20">
            <v>52.1</v>
          </cell>
          <cell r="E20">
            <v>78.38</v>
          </cell>
          <cell r="F20">
            <v>49.05</v>
          </cell>
          <cell r="G20">
            <v>36.17</v>
          </cell>
          <cell r="H20">
            <v>54.85</v>
          </cell>
          <cell r="I20">
            <v>19.53</v>
          </cell>
          <cell r="J20">
            <v>61.69</v>
          </cell>
          <cell r="K20">
            <v>119.71</v>
          </cell>
          <cell r="L20">
            <v>51.54</v>
          </cell>
          <cell r="M20">
            <v>54.919998</v>
          </cell>
          <cell r="N20">
            <v>98.37</v>
          </cell>
          <cell r="O20">
            <v>36.67</v>
          </cell>
          <cell r="P20">
            <v>29.14</v>
          </cell>
          <cell r="Q20">
            <v>61.375</v>
          </cell>
          <cell r="R20">
            <v>85.93</v>
          </cell>
          <cell r="S20">
            <v>51.52</v>
          </cell>
          <cell r="T20">
            <v>31.08</v>
          </cell>
          <cell r="U20">
            <v>37.89</v>
          </cell>
          <cell r="V20">
            <v>42.16</v>
          </cell>
          <cell r="W20">
            <v>120.95</v>
          </cell>
        </row>
        <row r="21">
          <cell r="C21">
            <v>13.74</v>
          </cell>
          <cell r="D21">
            <v>53.1</v>
          </cell>
          <cell r="E21">
            <v>77.400000000000006</v>
          </cell>
          <cell r="F21">
            <v>48.45</v>
          </cell>
          <cell r="G21">
            <v>36.31</v>
          </cell>
          <cell r="H21">
            <v>54.6</v>
          </cell>
          <cell r="I21">
            <v>19.37</v>
          </cell>
          <cell r="J21">
            <v>60.5</v>
          </cell>
          <cell r="K21">
            <v>118.08</v>
          </cell>
          <cell r="L21">
            <v>51.37</v>
          </cell>
          <cell r="M21">
            <v>54.209999000000003</v>
          </cell>
          <cell r="N21">
            <v>97.95</v>
          </cell>
          <cell r="O21">
            <v>36.42</v>
          </cell>
          <cell r="P21">
            <v>29.13</v>
          </cell>
          <cell r="Q21">
            <v>59.9</v>
          </cell>
          <cell r="R21">
            <v>86.07</v>
          </cell>
          <cell r="S21">
            <v>50.85</v>
          </cell>
          <cell r="T21">
            <v>30.85</v>
          </cell>
          <cell r="U21">
            <v>37.89</v>
          </cell>
          <cell r="V21">
            <v>41.76</v>
          </cell>
          <cell r="W21">
            <v>119.09</v>
          </cell>
        </row>
        <row r="22">
          <cell r="C22">
            <v>13.72</v>
          </cell>
          <cell r="D22">
            <v>53.78</v>
          </cell>
          <cell r="E22">
            <v>78.959999999999994</v>
          </cell>
          <cell r="F22">
            <v>48.67</v>
          </cell>
          <cell r="G22">
            <v>37.1</v>
          </cell>
          <cell r="H22">
            <v>55.98</v>
          </cell>
          <cell r="I22">
            <v>19.87</v>
          </cell>
          <cell r="J22">
            <v>61.66</v>
          </cell>
          <cell r="K22">
            <v>118.81</v>
          </cell>
          <cell r="L22">
            <v>52.26</v>
          </cell>
          <cell r="M22">
            <v>53.119999</v>
          </cell>
          <cell r="N22">
            <v>97.9</v>
          </cell>
          <cell r="O22">
            <v>37.090000000000003</v>
          </cell>
          <cell r="P22">
            <v>29.4</v>
          </cell>
          <cell r="Q22">
            <v>59.825000000000003</v>
          </cell>
          <cell r="R22">
            <v>88.02</v>
          </cell>
          <cell r="S22">
            <v>51.83</v>
          </cell>
          <cell r="T22">
            <v>31.54</v>
          </cell>
          <cell r="U22">
            <v>38.19</v>
          </cell>
          <cell r="V22">
            <v>43.01</v>
          </cell>
          <cell r="W22">
            <v>120.89</v>
          </cell>
        </row>
        <row r="23">
          <cell r="C23">
            <v>13.81</v>
          </cell>
          <cell r="D23">
            <v>54.13</v>
          </cell>
          <cell r="E23">
            <v>79.099999999999994</v>
          </cell>
          <cell r="F23">
            <v>48.4</v>
          </cell>
          <cell r="G23">
            <v>37.11</v>
          </cell>
          <cell r="H23">
            <v>56.02</v>
          </cell>
          <cell r="I23">
            <v>20.149999999999999</v>
          </cell>
          <cell r="J23">
            <v>61.91</v>
          </cell>
          <cell r="K23">
            <v>119.12</v>
          </cell>
          <cell r="L23">
            <v>52.96</v>
          </cell>
          <cell r="M23">
            <v>53.490001999999997</v>
          </cell>
          <cell r="N23">
            <v>98</v>
          </cell>
          <cell r="O23">
            <v>37.29</v>
          </cell>
          <cell r="P23">
            <v>29.39</v>
          </cell>
          <cell r="Q23">
            <v>59.25</v>
          </cell>
          <cell r="R23">
            <v>89.08</v>
          </cell>
          <cell r="S23">
            <v>52.46</v>
          </cell>
          <cell r="T23">
            <v>31.81</v>
          </cell>
          <cell r="U23">
            <v>38.44</v>
          </cell>
          <cell r="V23">
            <v>43.38</v>
          </cell>
          <cell r="W23">
            <v>122.72</v>
          </cell>
        </row>
        <row r="24">
          <cell r="C24">
            <v>14.19</v>
          </cell>
          <cell r="D24">
            <v>54.45</v>
          </cell>
          <cell r="E24">
            <v>80.23</v>
          </cell>
          <cell r="F24">
            <v>48.44</v>
          </cell>
          <cell r="G24">
            <v>37.01</v>
          </cell>
          <cell r="H24">
            <v>56.15</v>
          </cell>
          <cell r="I24">
            <v>20.45</v>
          </cell>
          <cell r="J24">
            <v>61.76</v>
          </cell>
          <cell r="K24">
            <v>120.46</v>
          </cell>
          <cell r="L24">
            <v>52.57</v>
          </cell>
          <cell r="M24">
            <v>53.860000999999997</v>
          </cell>
          <cell r="N24">
            <v>100.48</v>
          </cell>
          <cell r="O24">
            <v>38.03</v>
          </cell>
          <cell r="P24">
            <v>29.14</v>
          </cell>
          <cell r="Q24">
            <v>56.4</v>
          </cell>
          <cell r="R24">
            <v>90.21</v>
          </cell>
          <cell r="S24">
            <v>52.27</v>
          </cell>
          <cell r="T24">
            <v>32.33</v>
          </cell>
          <cell r="U24">
            <v>38.79</v>
          </cell>
          <cell r="V24">
            <v>43.98</v>
          </cell>
          <cell r="W24">
            <v>124.55</v>
          </cell>
        </row>
        <row r="25">
          <cell r="C25">
            <v>13.93</v>
          </cell>
          <cell r="D25">
            <v>53.27</v>
          </cell>
          <cell r="E25">
            <v>78.48</v>
          </cell>
          <cell r="F25">
            <v>47.52</v>
          </cell>
          <cell r="G25">
            <v>36.520000000000003</v>
          </cell>
          <cell r="H25">
            <v>55.13</v>
          </cell>
          <cell r="I25">
            <v>20</v>
          </cell>
          <cell r="J25">
            <v>60.22</v>
          </cell>
          <cell r="K25">
            <v>117.79</v>
          </cell>
          <cell r="L25">
            <v>51.81</v>
          </cell>
          <cell r="M25">
            <v>52.860000999999997</v>
          </cell>
          <cell r="N25">
            <v>97.69</v>
          </cell>
          <cell r="O25">
            <v>36.33</v>
          </cell>
          <cell r="P25">
            <v>28.26</v>
          </cell>
          <cell r="Q25">
            <v>55.024999999999999</v>
          </cell>
          <cell r="R25">
            <v>88.33</v>
          </cell>
          <cell r="S25">
            <v>51.5</v>
          </cell>
          <cell r="T25">
            <v>31.39</v>
          </cell>
          <cell r="U25">
            <v>38.04</v>
          </cell>
          <cell r="V25">
            <v>43.11</v>
          </cell>
          <cell r="W25">
            <v>122.25</v>
          </cell>
        </row>
        <row r="26">
          <cell r="C26">
            <v>13.83</v>
          </cell>
          <cell r="D26">
            <v>53.96</v>
          </cell>
          <cell r="E26">
            <v>79.11</v>
          </cell>
          <cell r="F26">
            <v>48.04</v>
          </cell>
          <cell r="G26">
            <v>36.86</v>
          </cell>
          <cell r="H26">
            <v>56.08</v>
          </cell>
          <cell r="I26">
            <v>20.07</v>
          </cell>
          <cell r="J26">
            <v>60.49</v>
          </cell>
          <cell r="K26">
            <v>118.67</v>
          </cell>
          <cell r="L26">
            <v>52.48</v>
          </cell>
          <cell r="M26">
            <v>53.25</v>
          </cell>
          <cell r="N26">
            <v>99.14</v>
          </cell>
          <cell r="O26">
            <v>36.909999999999997</v>
          </cell>
          <cell r="P26">
            <v>28.59</v>
          </cell>
          <cell r="Q26">
            <v>53.6</v>
          </cell>
          <cell r="R26">
            <v>89.9</v>
          </cell>
          <cell r="S26">
            <v>51.64</v>
          </cell>
          <cell r="T26">
            <v>31.86</v>
          </cell>
          <cell r="U26">
            <v>38.85</v>
          </cell>
          <cell r="V26">
            <v>43.68</v>
          </cell>
          <cell r="W26">
            <v>123.65</v>
          </cell>
        </row>
        <row r="27">
          <cell r="C27">
            <v>13.74</v>
          </cell>
          <cell r="D27">
            <v>54.05</v>
          </cell>
          <cell r="E27">
            <v>78.66</v>
          </cell>
          <cell r="F27">
            <v>48.57</v>
          </cell>
          <cell r="G27">
            <v>37.049999999999997</v>
          </cell>
          <cell r="H27">
            <v>56.59</v>
          </cell>
          <cell r="I27">
            <v>19.95</v>
          </cell>
          <cell r="J27">
            <v>60.05</v>
          </cell>
          <cell r="K27">
            <v>117.86</v>
          </cell>
          <cell r="L27">
            <v>52.17</v>
          </cell>
          <cell r="M27">
            <v>53.310001</v>
          </cell>
          <cell r="N27">
            <v>98.96</v>
          </cell>
          <cell r="O27">
            <v>37.04</v>
          </cell>
          <cell r="P27">
            <v>28.31</v>
          </cell>
          <cell r="Q27">
            <v>53.65</v>
          </cell>
          <cell r="R27">
            <v>88.54</v>
          </cell>
          <cell r="S27">
            <v>52.22</v>
          </cell>
          <cell r="T27">
            <v>31.79</v>
          </cell>
          <cell r="U27">
            <v>39.085000000000001</v>
          </cell>
          <cell r="V27">
            <v>43.73</v>
          </cell>
          <cell r="W27">
            <v>122.32</v>
          </cell>
        </row>
        <row r="28">
          <cell r="C28">
            <v>13.84</v>
          </cell>
          <cell r="D28">
            <v>53.79</v>
          </cell>
          <cell r="E28">
            <v>78.930000000000007</v>
          </cell>
          <cell r="F28">
            <v>48.81</v>
          </cell>
          <cell r="G28">
            <v>36.75</v>
          </cell>
          <cell r="H28">
            <v>55.21</v>
          </cell>
          <cell r="I28">
            <v>19.760000000000002</v>
          </cell>
          <cell r="J28">
            <v>59.72</v>
          </cell>
          <cell r="K28">
            <v>117.02</v>
          </cell>
          <cell r="L28">
            <v>51.75</v>
          </cell>
          <cell r="M28">
            <v>53.459999000000003</v>
          </cell>
          <cell r="N28">
            <v>97.26</v>
          </cell>
          <cell r="O28">
            <v>36.89</v>
          </cell>
          <cell r="P28">
            <v>28.1</v>
          </cell>
          <cell r="Q28">
            <v>55.725000000000001</v>
          </cell>
          <cell r="R28">
            <v>88.8</v>
          </cell>
          <cell r="S28">
            <v>52.19</v>
          </cell>
          <cell r="T28">
            <v>31.54</v>
          </cell>
          <cell r="U28">
            <v>39.075000000000003</v>
          </cell>
          <cell r="V28">
            <v>43.47</v>
          </cell>
          <cell r="W28">
            <v>123.59</v>
          </cell>
        </row>
        <row r="29">
          <cell r="C29">
            <v>13.81</v>
          </cell>
          <cell r="D29">
            <v>53.02</v>
          </cell>
          <cell r="E29">
            <v>78.44</v>
          </cell>
          <cell r="F29">
            <v>48.74</v>
          </cell>
          <cell r="G29">
            <v>36.659999999999997</v>
          </cell>
          <cell r="H29">
            <v>54.28</v>
          </cell>
          <cell r="I29">
            <v>19.64</v>
          </cell>
          <cell r="J29">
            <v>59.4</v>
          </cell>
          <cell r="K29">
            <v>115.74</v>
          </cell>
          <cell r="L29">
            <v>51.09</v>
          </cell>
          <cell r="M29">
            <v>53.75</v>
          </cell>
          <cell r="N29">
            <v>96.25</v>
          </cell>
          <cell r="O29">
            <v>37.274999999999999</v>
          </cell>
          <cell r="P29">
            <v>28.01</v>
          </cell>
          <cell r="Q29">
            <v>55.55</v>
          </cell>
          <cell r="R29">
            <v>88.45</v>
          </cell>
          <cell r="S29">
            <v>51.61</v>
          </cell>
          <cell r="T29">
            <v>31.27</v>
          </cell>
          <cell r="U29">
            <v>38.659999999999997</v>
          </cell>
          <cell r="V29">
            <v>43.17</v>
          </cell>
          <cell r="W29">
            <v>122.34</v>
          </cell>
        </row>
        <row r="30">
          <cell r="C30">
            <v>13.88</v>
          </cell>
          <cell r="D30">
            <v>54.71</v>
          </cell>
          <cell r="E30">
            <v>79.599999999999994</v>
          </cell>
          <cell r="F30">
            <v>49.48</v>
          </cell>
          <cell r="G30">
            <v>37.06</v>
          </cell>
          <cell r="H30">
            <v>55.98</v>
          </cell>
          <cell r="I30">
            <v>20.010000000000002</v>
          </cell>
          <cell r="J30">
            <v>60.21</v>
          </cell>
          <cell r="K30">
            <v>117</v>
          </cell>
          <cell r="L30">
            <v>52</v>
          </cell>
          <cell r="M30">
            <v>53.860000999999997</v>
          </cell>
          <cell r="N30">
            <v>97.82</v>
          </cell>
          <cell r="O30">
            <v>37.130000000000003</v>
          </cell>
          <cell r="P30">
            <v>27.94</v>
          </cell>
          <cell r="Q30">
            <v>55.95</v>
          </cell>
          <cell r="R30">
            <v>89.46</v>
          </cell>
          <cell r="S30">
            <v>53.62</v>
          </cell>
          <cell r="T30">
            <v>32.17</v>
          </cell>
          <cell r="U30">
            <v>39.35</v>
          </cell>
          <cell r="V30">
            <v>44.14</v>
          </cell>
          <cell r="W30">
            <v>125.51</v>
          </cell>
        </row>
        <row r="31">
          <cell r="C31">
            <v>13.97</v>
          </cell>
          <cell r="D31">
            <v>55.03</v>
          </cell>
          <cell r="E31">
            <v>81.25</v>
          </cell>
          <cell r="F31">
            <v>49.9</v>
          </cell>
          <cell r="G31">
            <v>36.29</v>
          </cell>
          <cell r="H31">
            <v>57.5</v>
          </cell>
          <cell r="I31">
            <v>20.22</v>
          </cell>
          <cell r="J31">
            <v>60.84</v>
          </cell>
          <cell r="K31">
            <v>117.97</v>
          </cell>
          <cell r="L31">
            <v>52.34</v>
          </cell>
          <cell r="M31">
            <v>54.27</v>
          </cell>
          <cell r="N31">
            <v>98.64</v>
          </cell>
          <cell r="O31">
            <v>37.69</v>
          </cell>
          <cell r="P31">
            <v>28.31</v>
          </cell>
          <cell r="Q31">
            <v>54.6</v>
          </cell>
          <cell r="R31">
            <v>89.96</v>
          </cell>
          <cell r="S31">
            <v>54.4</v>
          </cell>
          <cell r="T31">
            <v>32.5</v>
          </cell>
          <cell r="U31">
            <v>39.74</v>
          </cell>
          <cell r="V31">
            <v>44.86</v>
          </cell>
          <cell r="W31">
            <v>127.37</v>
          </cell>
        </row>
        <row r="32">
          <cell r="C32">
            <v>13.98</v>
          </cell>
          <cell r="D32">
            <v>54.28</v>
          </cell>
          <cell r="E32">
            <v>80.72</v>
          </cell>
          <cell r="F32">
            <v>49.47</v>
          </cell>
          <cell r="G32">
            <v>35.65</v>
          </cell>
          <cell r="H32">
            <v>56.68</v>
          </cell>
          <cell r="I32">
            <v>19.79</v>
          </cell>
          <cell r="J32">
            <v>60.39</v>
          </cell>
          <cell r="K32">
            <v>115.83</v>
          </cell>
          <cell r="L32">
            <v>51.26</v>
          </cell>
          <cell r="M32">
            <v>54.040000999999997</v>
          </cell>
          <cell r="N32">
            <v>98.13</v>
          </cell>
          <cell r="O32">
            <v>36.520000000000003</v>
          </cell>
          <cell r="P32">
            <v>28.11</v>
          </cell>
          <cell r="Q32">
            <v>54.25</v>
          </cell>
          <cell r="R32">
            <v>88.14</v>
          </cell>
          <cell r="S32">
            <v>53.44</v>
          </cell>
          <cell r="T32">
            <v>31.98</v>
          </cell>
          <cell r="U32">
            <v>39.32</v>
          </cell>
          <cell r="V32">
            <v>43.85</v>
          </cell>
          <cell r="W32">
            <v>125.48</v>
          </cell>
        </row>
        <row r="34">
          <cell r="C34">
            <v>14.062333333333335</v>
          </cell>
          <cell r="D34">
            <v>52.70033333333334</v>
          </cell>
          <cell r="E34">
            <v>78.320333333333323</v>
          </cell>
          <cell r="F34">
            <v>49.142000000000003</v>
          </cell>
          <cell r="G34">
            <v>35.345333333333329</v>
          </cell>
          <cell r="H34">
            <v>54.695666666666675</v>
          </cell>
          <cell r="I34">
            <v>19.516000000000002</v>
          </cell>
          <cell r="J34">
            <v>60.863000000000021</v>
          </cell>
          <cell r="K34">
            <v>116.40199999999999</v>
          </cell>
          <cell r="L34">
            <v>51.469333333333324</v>
          </cell>
          <cell r="M34">
            <v>54.11066679999999</v>
          </cell>
          <cell r="N34">
            <v>97.567000000000007</v>
          </cell>
          <cell r="O34">
            <v>36.200000000000003</v>
          </cell>
          <cell r="P34">
            <v>28.777333333333331</v>
          </cell>
          <cell r="Q34">
            <v>60.44583333333334</v>
          </cell>
          <cell r="R34">
            <v>84.64100000000002</v>
          </cell>
          <cell r="S34">
            <v>50.607333333333337</v>
          </cell>
          <cell r="T34">
            <v>30.533333333333335</v>
          </cell>
          <cell r="U34">
            <v>37.492333333333335</v>
          </cell>
          <cell r="V34">
            <v>41.949333333333335</v>
          </cell>
          <cell r="W34">
            <v>120.32333333333335</v>
          </cell>
        </row>
      </sheetData>
      <sheetData sheetId="33"/>
      <sheetData sheetId="34"/>
      <sheetData sheetId="35"/>
      <sheetData sheetId="36"/>
      <sheetData sheetId="37"/>
      <sheetData sheetId="38">
        <row r="8">
          <cell r="B8" t="str">
            <v>AQN</v>
          </cell>
          <cell r="C8" t="str">
            <v>Algonquin Pwr &amp; Util</v>
          </cell>
          <cell r="E8">
            <v>0.62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0.9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9094.3405220000004</v>
          </cell>
          <cell r="AD8" t="str">
            <v>Y</v>
          </cell>
          <cell r="AE8">
            <v>5.7000000000000002E-2</v>
          </cell>
          <cell r="AF8">
            <v>7.8700000000000006E-2</v>
          </cell>
        </row>
        <row r="9">
          <cell r="B9" t="str">
            <v>ALE</v>
          </cell>
          <cell r="C9" t="str">
            <v>ALLETE</v>
          </cell>
          <cell r="E9">
            <v>2.5499999999999998</v>
          </cell>
          <cell r="F9">
            <v>90</v>
          </cell>
          <cell r="G9">
            <v>65</v>
          </cell>
          <cell r="H9">
            <v>4.25</v>
          </cell>
          <cell r="I9">
            <v>2.9</v>
          </cell>
          <cell r="J9">
            <v>51.75</v>
          </cell>
          <cell r="K9">
            <v>51.7</v>
          </cell>
          <cell r="L9">
            <v>54.25</v>
          </cell>
          <cell r="M9">
            <v>0.38600000000000001</v>
          </cell>
          <cell r="N9">
            <v>0.41</v>
          </cell>
          <cell r="O9">
            <v>0.61399999999999999</v>
          </cell>
          <cell r="P9">
            <v>0.59</v>
          </cell>
          <cell r="Q9">
            <v>3632.8</v>
          </cell>
          <cell r="R9">
            <v>4775</v>
          </cell>
          <cell r="S9">
            <v>0.08</v>
          </cell>
          <cell r="T9">
            <v>4.4999999999999998E-2</v>
          </cell>
          <cell r="U9">
            <v>4.4999999999999998E-2</v>
          </cell>
          <cell r="V9">
            <v>3.5000000000000003E-2</v>
          </cell>
          <cell r="W9">
            <v>2</v>
          </cell>
          <cell r="X9">
            <v>0.85</v>
          </cell>
          <cell r="Y9" t="str">
            <v>A</v>
          </cell>
          <cell r="Z9">
            <v>9.2499999999999999E-2</v>
          </cell>
          <cell r="AA9" t="str">
            <v>BBB</v>
          </cell>
          <cell r="AB9" t="str">
            <v>Baa1</v>
          </cell>
          <cell r="AC9">
            <v>2800</v>
          </cell>
          <cell r="AD9" t="str">
            <v>Y</v>
          </cell>
          <cell r="AE9">
            <v>7.0000000000000007E-2</v>
          </cell>
          <cell r="AF9" t="str">
            <v>n/a</v>
          </cell>
        </row>
        <row r="10">
          <cell r="B10" t="str">
            <v>LNT</v>
          </cell>
          <cell r="C10" t="str">
            <v>Alliant Energy</v>
          </cell>
          <cell r="E10">
            <v>1.52</v>
          </cell>
          <cell r="F10">
            <v>55</v>
          </cell>
          <cell r="G10">
            <v>40</v>
          </cell>
          <cell r="H10">
            <v>3</v>
          </cell>
          <cell r="I10">
            <v>2</v>
          </cell>
          <cell r="J10">
            <v>28.25</v>
          </cell>
          <cell r="K10">
            <v>245.02</v>
          </cell>
          <cell r="L10">
            <v>265</v>
          </cell>
          <cell r="M10">
            <v>0.51500000000000001</v>
          </cell>
          <cell r="N10">
            <v>0.52</v>
          </cell>
          <cell r="O10">
            <v>0.48499999999999999</v>
          </cell>
          <cell r="P10">
            <v>0.48</v>
          </cell>
          <cell r="Q10">
            <v>10226</v>
          </cell>
          <cell r="R10">
            <v>12000</v>
          </cell>
          <cell r="S10">
            <v>0.105</v>
          </cell>
          <cell r="T10">
            <v>5.5E-2</v>
          </cell>
          <cell r="U10">
            <v>7.0000000000000007E-2</v>
          </cell>
          <cell r="V10">
            <v>6.5000000000000002E-2</v>
          </cell>
          <cell r="W10">
            <v>2</v>
          </cell>
          <cell r="X10">
            <v>0.85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13500</v>
          </cell>
          <cell r="AD10" t="str">
            <v>Y</v>
          </cell>
          <cell r="AE10">
            <v>5.2999999999999999E-2</v>
          </cell>
          <cell r="AF10">
            <v>5.5399999999999998E-2</v>
          </cell>
        </row>
        <row r="11">
          <cell r="B11" t="str">
            <v>AEE</v>
          </cell>
          <cell r="C11" t="str">
            <v>Ameren Corp.</v>
          </cell>
          <cell r="E11">
            <v>2.08</v>
          </cell>
          <cell r="F11">
            <v>85</v>
          </cell>
          <cell r="G11">
            <v>60</v>
          </cell>
          <cell r="H11">
            <v>4.5</v>
          </cell>
          <cell r="I11">
            <v>2.4500000000000002</v>
          </cell>
          <cell r="J11">
            <v>44.5</v>
          </cell>
          <cell r="K11">
            <v>246.2</v>
          </cell>
          <cell r="L11">
            <v>270</v>
          </cell>
          <cell r="M11">
            <v>0.52100000000000002</v>
          </cell>
          <cell r="N11">
            <v>0.5</v>
          </cell>
          <cell r="O11">
            <v>0.47099999999999997</v>
          </cell>
          <cell r="P11">
            <v>0.49</v>
          </cell>
          <cell r="Q11">
            <v>17116</v>
          </cell>
          <cell r="R11">
            <v>24500</v>
          </cell>
          <cell r="S11">
            <v>0.1</v>
          </cell>
          <cell r="T11">
            <v>0.06</v>
          </cell>
          <cell r="U11">
            <v>0.05</v>
          </cell>
          <cell r="V11">
            <v>0.06</v>
          </cell>
          <cell r="W11">
            <v>2</v>
          </cell>
          <cell r="X11">
            <v>0.8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20000</v>
          </cell>
          <cell r="AD11" t="str">
            <v>Y</v>
          </cell>
          <cell r="AE11">
            <v>0.06</v>
          </cell>
          <cell r="AF11">
            <v>6.8900000000000003E-2</v>
          </cell>
        </row>
        <row r="12">
          <cell r="B12" t="str">
            <v>AEP</v>
          </cell>
          <cell r="C12" t="str">
            <v>American Elec Pwr</v>
          </cell>
          <cell r="E12">
            <v>2.96</v>
          </cell>
          <cell r="F12">
            <v>105</v>
          </cell>
          <cell r="G12">
            <v>85</v>
          </cell>
          <cell r="H12">
            <v>5.5</v>
          </cell>
          <cell r="I12">
            <v>3.55</v>
          </cell>
          <cell r="J12">
            <v>53</v>
          </cell>
          <cell r="K12">
            <v>494.17</v>
          </cell>
          <cell r="L12">
            <v>555</v>
          </cell>
          <cell r="M12">
            <v>0.56100000000000005</v>
          </cell>
          <cell r="N12">
            <v>0.52</v>
          </cell>
          <cell r="O12">
            <v>0.439</v>
          </cell>
          <cell r="P12">
            <v>0.48</v>
          </cell>
          <cell r="Q12">
            <v>44759</v>
          </cell>
          <cell r="R12">
            <v>61200</v>
          </cell>
          <cell r="S12">
            <v>0.105</v>
          </cell>
          <cell r="T12">
            <v>0.06</v>
          </cell>
          <cell r="U12">
            <v>5.5E-2</v>
          </cell>
          <cell r="V12">
            <v>5.5E-2</v>
          </cell>
          <cell r="W12">
            <v>1</v>
          </cell>
          <cell r="X12">
            <v>0.75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Baa2</v>
          </cell>
          <cell r="AC12">
            <v>39000</v>
          </cell>
          <cell r="AD12" t="str">
            <v>N</v>
          </cell>
          <cell r="AE12">
            <v>5.6300000000000003E-2</v>
          </cell>
          <cell r="AF12">
            <v>5.5899999999999998E-2</v>
          </cell>
        </row>
        <row r="13">
          <cell r="B13" t="str">
            <v>AGR</v>
          </cell>
          <cell r="C13" t="str">
            <v>Avangrid, Inc.</v>
          </cell>
          <cell r="E13">
            <v>1.76</v>
          </cell>
          <cell r="F13">
            <v>50</v>
          </cell>
          <cell r="G13">
            <v>35</v>
          </cell>
          <cell r="H13">
            <v>2.5</v>
          </cell>
          <cell r="I13">
            <v>1.8</v>
          </cell>
          <cell r="J13">
            <v>51.75</v>
          </cell>
          <cell r="K13">
            <v>309.01</v>
          </cell>
          <cell r="L13">
            <v>309</v>
          </cell>
          <cell r="M13">
            <v>0.30599999999999999</v>
          </cell>
          <cell r="N13">
            <v>0.42499999999999999</v>
          </cell>
          <cell r="O13">
            <v>0.69399999999999995</v>
          </cell>
          <cell r="P13">
            <v>0.57499999999999996</v>
          </cell>
          <cell r="Q13">
            <v>21953</v>
          </cell>
          <cell r="R13">
            <v>27800</v>
          </cell>
          <cell r="S13">
            <v>0.05</v>
          </cell>
          <cell r="T13">
            <v>0.04</v>
          </cell>
          <cell r="U13">
            <v>5.0000000000000001E-3</v>
          </cell>
          <cell r="V13">
            <v>0.01</v>
          </cell>
          <cell r="W13">
            <v>2</v>
          </cell>
          <cell r="X13">
            <v>0.8</v>
          </cell>
          <cell r="Y13" t="str">
            <v>B++</v>
          </cell>
          <cell r="Z13">
            <v>8.7833333333333333E-2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4.5999999999999999E-2</v>
          </cell>
          <cell r="AF13">
            <v>5.3100000000000001E-2</v>
          </cell>
        </row>
        <row r="14">
          <cell r="B14" t="str">
            <v>AVA</v>
          </cell>
          <cell r="C14" t="str">
            <v>Avista Corp.</v>
          </cell>
          <cell r="E14">
            <v>1.64</v>
          </cell>
          <cell r="F14">
            <v>60</v>
          </cell>
          <cell r="G14">
            <v>45</v>
          </cell>
          <cell r="H14">
            <v>2.5</v>
          </cell>
          <cell r="I14">
            <v>1.9</v>
          </cell>
          <cell r="J14">
            <v>31.75</v>
          </cell>
          <cell r="K14">
            <v>67.180000000000007</v>
          </cell>
          <cell r="L14">
            <v>73</v>
          </cell>
          <cell r="M14">
            <v>0.49399999999999999</v>
          </cell>
          <cell r="N14">
            <v>0.51</v>
          </cell>
          <cell r="O14">
            <v>0.50600000000000001</v>
          </cell>
          <cell r="P14">
            <v>0.49</v>
          </cell>
          <cell r="Q14">
            <v>3834.6</v>
          </cell>
          <cell r="R14">
            <v>4750</v>
          </cell>
          <cell r="S14">
            <v>7.4999999999999997E-2</v>
          </cell>
          <cell r="T14">
            <v>0.01</v>
          </cell>
          <cell r="U14">
            <v>0.04</v>
          </cell>
          <cell r="V14">
            <v>2.5000000000000001E-2</v>
          </cell>
          <cell r="W14">
            <v>2</v>
          </cell>
          <cell r="X14">
            <v>0.9</v>
          </cell>
          <cell r="Y14" t="str">
            <v>B++</v>
          </cell>
          <cell r="Z14">
            <v>9.4333333333333338E-2</v>
          </cell>
          <cell r="AA14" t="str">
            <v>BBB</v>
          </cell>
          <cell r="AB14" t="str">
            <v>Baa2</v>
          </cell>
          <cell r="AC14">
            <v>2400</v>
          </cell>
          <cell r="AD14" t="str">
            <v>Y</v>
          </cell>
          <cell r="AE14">
            <v>5.8000000000000003E-2</v>
          </cell>
          <cell r="AF14">
            <v>5.1400000000000001E-2</v>
          </cell>
        </row>
        <row r="15">
          <cell r="B15" t="str">
            <v>BKH</v>
          </cell>
          <cell r="C15" t="str">
            <v>Black Hills Corp.</v>
          </cell>
          <cell r="E15">
            <v>2.23</v>
          </cell>
          <cell r="F15">
            <v>90</v>
          </cell>
          <cell r="G15">
            <v>65</v>
          </cell>
          <cell r="H15">
            <v>4.25</v>
          </cell>
          <cell r="I15">
            <v>2.75</v>
          </cell>
          <cell r="J15">
            <v>46.75</v>
          </cell>
          <cell r="K15">
            <v>61.48</v>
          </cell>
          <cell r="L15">
            <v>64</v>
          </cell>
          <cell r="M15">
            <v>0.57099999999999995</v>
          </cell>
          <cell r="N15">
            <v>0.52</v>
          </cell>
          <cell r="O15">
            <v>0.42899999999999999</v>
          </cell>
          <cell r="P15">
            <v>0.48</v>
          </cell>
          <cell r="Q15">
            <v>5502.2</v>
          </cell>
          <cell r="R15">
            <v>6200</v>
          </cell>
          <cell r="S15">
            <v>0.09</v>
          </cell>
          <cell r="T15">
            <v>3.5000000000000003E-2</v>
          </cell>
          <cell r="U15">
            <v>0.06</v>
          </cell>
          <cell r="V15">
            <v>4.4999999999999998E-2</v>
          </cell>
          <cell r="W15">
            <v>2</v>
          </cell>
          <cell r="X15">
            <v>0.95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3800</v>
          </cell>
          <cell r="AD15" t="str">
            <v>Y</v>
          </cell>
          <cell r="AE15">
            <v>4.6899999999999997E-2</v>
          </cell>
          <cell r="AF15">
            <v>5.7599999999999998E-2</v>
          </cell>
        </row>
        <row r="16">
          <cell r="B16" t="str">
            <v>CNP</v>
          </cell>
          <cell r="C16" t="str">
            <v>CenterPoint Energy</v>
          </cell>
          <cell r="E16">
            <v>0.63</v>
          </cell>
          <cell r="F16">
            <v>25</v>
          </cell>
          <cell r="G16">
            <v>18</v>
          </cell>
          <cell r="H16">
            <v>1.6</v>
          </cell>
          <cell r="I16">
            <v>0.8</v>
          </cell>
          <cell r="J16">
            <v>15.25</v>
          </cell>
          <cell r="K16">
            <v>502.24</v>
          </cell>
          <cell r="L16">
            <v>640</v>
          </cell>
          <cell r="M16">
            <v>0.63</v>
          </cell>
          <cell r="N16">
            <v>0.54500000000000004</v>
          </cell>
          <cell r="O16">
            <v>0.29099999999999998</v>
          </cell>
          <cell r="P16">
            <v>0.42</v>
          </cell>
          <cell r="Q16">
            <v>22603</v>
          </cell>
          <cell r="R16">
            <v>23000</v>
          </cell>
          <cell r="S16">
            <v>0.105</v>
          </cell>
          <cell r="T16">
            <v>0.04</v>
          </cell>
          <cell r="U16">
            <v>-5.5E-2</v>
          </cell>
          <cell r="V16">
            <v>0.04</v>
          </cell>
          <cell r="W16">
            <v>3</v>
          </cell>
          <cell r="X16">
            <v>1.1000000000000001</v>
          </cell>
          <cell r="Y16" t="str">
            <v>B+</v>
          </cell>
          <cell r="Z16">
            <v>9.4E-2</v>
          </cell>
          <cell r="AA16" t="str">
            <v>BBB+</v>
          </cell>
          <cell r="AB16" t="str">
            <v>Baa2</v>
          </cell>
          <cell r="AC16">
            <v>11000</v>
          </cell>
          <cell r="AD16" t="str">
            <v>Y</v>
          </cell>
          <cell r="AE16">
            <v>-6.6500000000000004E-2</v>
          </cell>
          <cell r="AF16">
            <v>0.05</v>
          </cell>
        </row>
        <row r="17">
          <cell r="B17" t="str">
            <v>CMS</v>
          </cell>
          <cell r="C17" t="str">
            <v>CMS Energy Corp.</v>
          </cell>
          <cell r="E17">
            <v>1.71</v>
          </cell>
          <cell r="F17">
            <v>75</v>
          </cell>
          <cell r="G17">
            <v>55</v>
          </cell>
          <cell r="H17">
            <v>3.5</v>
          </cell>
          <cell r="I17">
            <v>2.15</v>
          </cell>
          <cell r="J17">
            <v>25.5</v>
          </cell>
          <cell r="K17">
            <v>283.86</v>
          </cell>
          <cell r="L17">
            <v>300</v>
          </cell>
          <cell r="M17">
            <v>0.70399999999999996</v>
          </cell>
          <cell r="N17">
            <v>0.68</v>
          </cell>
          <cell r="O17">
            <v>0.29399999999999998</v>
          </cell>
          <cell r="P17">
            <v>0.32</v>
          </cell>
          <cell r="Q17">
            <v>17082</v>
          </cell>
          <cell r="R17">
            <v>24100</v>
          </cell>
          <cell r="S17">
            <v>0.13500000000000001</v>
          </cell>
          <cell r="T17">
            <v>7.4999999999999997E-2</v>
          </cell>
          <cell r="U17">
            <v>7.0000000000000007E-2</v>
          </cell>
          <cell r="V17">
            <v>7.4999999999999997E-2</v>
          </cell>
          <cell r="W17">
            <v>2</v>
          </cell>
          <cell r="X17">
            <v>0.8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7.0800000000000002E-2</v>
          </cell>
          <cell r="AF17">
            <v>7.0099999999999996E-2</v>
          </cell>
        </row>
        <row r="18">
          <cell r="B18" t="str">
            <v>ED</v>
          </cell>
          <cell r="C18" t="str">
            <v>Consolidated Edison</v>
          </cell>
          <cell r="E18">
            <v>3.11</v>
          </cell>
          <cell r="F18">
            <v>100</v>
          </cell>
          <cell r="G18">
            <v>85</v>
          </cell>
          <cell r="H18">
            <v>5</v>
          </cell>
          <cell r="I18">
            <v>3.5</v>
          </cell>
          <cell r="J18">
            <v>62.5</v>
          </cell>
          <cell r="K18">
            <v>333</v>
          </cell>
          <cell r="L18">
            <v>365</v>
          </cell>
          <cell r="M18">
            <v>0.50700000000000001</v>
          </cell>
          <cell r="N18">
            <v>0.5</v>
          </cell>
          <cell r="O18">
            <v>0.49299999999999999</v>
          </cell>
          <cell r="P18">
            <v>0.5</v>
          </cell>
          <cell r="Q18">
            <v>36549</v>
          </cell>
          <cell r="R18">
            <v>45500</v>
          </cell>
          <cell r="S18">
            <v>0.08</v>
          </cell>
          <cell r="T18">
            <v>0.03</v>
          </cell>
          <cell r="U18">
            <v>3.5000000000000003E-2</v>
          </cell>
          <cell r="V18">
            <v>0.03</v>
          </cell>
          <cell r="W18">
            <v>1</v>
          </cell>
          <cell r="X18">
            <v>0.75</v>
          </cell>
          <cell r="Y18" t="str">
            <v>A+</v>
          </cell>
          <cell r="Z18">
            <v>8.8999999999999996E-2</v>
          </cell>
          <cell r="AA18" t="str">
            <v>A-</v>
          </cell>
          <cell r="AB18" t="str">
            <v>Baa2</v>
          </cell>
          <cell r="AC18">
            <v>25000</v>
          </cell>
          <cell r="AD18" t="str">
            <v>Y</v>
          </cell>
          <cell r="AE18">
            <v>2.5499999999999998E-2</v>
          </cell>
          <cell r="AF18">
            <v>0.02</v>
          </cell>
        </row>
        <row r="19">
          <cell r="B19" t="str">
            <v>D</v>
          </cell>
          <cell r="C19" t="str">
            <v>Dominion Energy</v>
          </cell>
          <cell r="E19">
            <v>2.82</v>
          </cell>
          <cell r="F19">
            <v>90</v>
          </cell>
          <cell r="G19">
            <v>65</v>
          </cell>
          <cell r="H19">
            <v>4.25</v>
          </cell>
          <cell r="I19">
            <v>3</v>
          </cell>
          <cell r="J19">
            <v>39</v>
          </cell>
          <cell r="K19">
            <v>838</v>
          </cell>
          <cell r="L19">
            <v>887</v>
          </cell>
          <cell r="M19">
            <v>0.51400000000000001</v>
          </cell>
          <cell r="N19">
            <v>0.49</v>
          </cell>
          <cell r="O19">
            <v>0.45</v>
          </cell>
          <cell r="P19">
            <v>0.5</v>
          </cell>
          <cell r="Q19">
            <v>65818</v>
          </cell>
          <cell r="R19">
            <v>69400</v>
          </cell>
          <cell r="S19">
            <v>0.11</v>
          </cell>
          <cell r="T19">
            <v>0.03</v>
          </cell>
          <cell r="U19">
            <v>-5.0000000000000001E-3</v>
          </cell>
          <cell r="V19">
            <v>5.5E-2</v>
          </cell>
          <cell r="W19">
            <v>2</v>
          </cell>
          <cell r="X19">
            <v>0.8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2.7400000000000001E-2</v>
          </cell>
          <cell r="AF19">
            <v>3.5299999999999998E-2</v>
          </cell>
        </row>
        <row r="20">
          <cell r="B20" t="str">
            <v>DTE</v>
          </cell>
          <cell r="C20" t="str">
            <v>DTE Energy Co.</v>
          </cell>
          <cell r="E20">
            <v>4.34</v>
          </cell>
          <cell r="F20">
            <v>160</v>
          </cell>
          <cell r="G20">
            <v>120</v>
          </cell>
          <cell r="H20">
            <v>8.5</v>
          </cell>
          <cell r="I20">
            <v>5.2</v>
          </cell>
          <cell r="J20">
            <v>79.25</v>
          </cell>
          <cell r="K20">
            <v>192.21</v>
          </cell>
          <cell r="L20">
            <v>205</v>
          </cell>
          <cell r="M20">
            <v>0.57699999999999996</v>
          </cell>
          <cell r="N20">
            <v>0.58499999999999996</v>
          </cell>
          <cell r="O20">
            <v>0.42299999999999999</v>
          </cell>
          <cell r="P20">
            <v>0.41499999999999998</v>
          </cell>
          <cell r="Q20">
            <v>27607</v>
          </cell>
          <cell r="R20">
            <v>39000</v>
          </cell>
          <cell r="S20">
            <v>0.11</v>
          </cell>
          <cell r="T20">
            <v>0.06</v>
          </cell>
          <cell r="U20">
            <v>6.5000000000000002E-2</v>
          </cell>
          <cell r="V20">
            <v>5.5E-2</v>
          </cell>
          <cell r="W20">
            <v>2</v>
          </cell>
          <cell r="X20">
            <v>0.9</v>
          </cell>
          <cell r="Y20" t="str">
            <v>A</v>
          </cell>
          <cell r="Z20">
            <v>9.9000000000000005E-2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5.9499999999999997E-2</v>
          </cell>
          <cell r="AF20">
            <v>5.67E-2</v>
          </cell>
        </row>
        <row r="21">
          <cell r="B21" t="str">
            <v>DUK</v>
          </cell>
          <cell r="C21" t="str">
            <v>Duke Energy Corp.</v>
          </cell>
          <cell r="E21">
            <v>3.88</v>
          </cell>
          <cell r="F21">
            <v>110</v>
          </cell>
          <cell r="G21">
            <v>80</v>
          </cell>
          <cell r="H21">
            <v>6</v>
          </cell>
          <cell r="I21">
            <v>4.1500000000000004</v>
          </cell>
          <cell r="J21">
            <v>71</v>
          </cell>
          <cell r="K21">
            <v>733</v>
          </cell>
          <cell r="L21">
            <v>785</v>
          </cell>
          <cell r="M21">
            <v>0.54</v>
          </cell>
          <cell r="N21">
            <v>0.53500000000000003</v>
          </cell>
          <cell r="O21">
            <v>0.441</v>
          </cell>
          <cell r="P21">
            <v>0.45</v>
          </cell>
          <cell r="Q21">
            <v>101807</v>
          </cell>
          <cell r="R21">
            <v>123600</v>
          </cell>
          <cell r="S21">
            <v>8.5000000000000006E-2</v>
          </cell>
          <cell r="T21">
            <v>0.05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0.85</v>
          </cell>
          <cell r="Y21" t="str">
            <v>A</v>
          </cell>
          <cell r="Z21">
            <v>0.10099999999999999</v>
          </cell>
          <cell r="AA21" t="str">
            <v>A-</v>
          </cell>
          <cell r="AB21" t="str">
            <v>Baa1</v>
          </cell>
          <cell r="AC21">
            <v>62000</v>
          </cell>
          <cell r="AD21" t="str">
            <v>Y</v>
          </cell>
          <cell r="AE21">
            <v>1.6E-2</v>
          </cell>
          <cell r="AF21">
            <v>4.2700000000000002E-2</v>
          </cell>
        </row>
        <row r="22">
          <cell r="B22" t="str">
            <v>EIX</v>
          </cell>
          <cell r="C22" t="str">
            <v>Edison International</v>
          </cell>
          <cell r="E22">
            <v>2.6</v>
          </cell>
          <cell r="F22">
            <v>95</v>
          </cell>
          <cell r="G22">
            <v>65</v>
          </cell>
          <cell r="H22">
            <v>5.25</v>
          </cell>
          <cell r="I22">
            <v>3</v>
          </cell>
          <cell r="J22">
            <v>46.5</v>
          </cell>
          <cell r="K22">
            <v>361.99</v>
          </cell>
          <cell r="L22">
            <v>378</v>
          </cell>
          <cell r="M22">
            <v>0.53500000000000003</v>
          </cell>
          <cell r="N22">
            <v>0.57999999999999996</v>
          </cell>
          <cell r="O22">
            <v>0.39900000000000002</v>
          </cell>
          <cell r="P22">
            <v>0.375</v>
          </cell>
          <cell r="Q22">
            <v>33360</v>
          </cell>
          <cell r="R22">
            <v>47200</v>
          </cell>
          <cell r="S22">
            <v>0.11</v>
          </cell>
          <cell r="T22" t="str">
            <v>n/a</v>
          </cell>
          <cell r="U22">
            <v>0.04</v>
          </cell>
          <cell r="V22">
            <v>0.05</v>
          </cell>
          <cell r="W22">
            <v>3</v>
          </cell>
          <cell r="X22">
            <v>0.9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20000</v>
          </cell>
          <cell r="AD22" t="str">
            <v>N</v>
          </cell>
          <cell r="AE22">
            <v>1.4E-2</v>
          </cell>
          <cell r="AF22">
            <v>2.8899999999999999E-2</v>
          </cell>
        </row>
        <row r="23">
          <cell r="B23" t="str">
            <v>EMA</v>
          </cell>
          <cell r="C23" t="str">
            <v>Emera Inc.</v>
          </cell>
          <cell r="E23">
            <v>2.4500000000000002</v>
          </cell>
          <cell r="F23">
            <v>85</v>
          </cell>
          <cell r="G23">
            <v>60</v>
          </cell>
          <cell r="H23">
            <v>4</v>
          </cell>
          <cell r="I23">
            <v>2.76</v>
          </cell>
          <cell r="J23">
            <v>44.95</v>
          </cell>
          <cell r="K23">
            <v>242.48</v>
          </cell>
          <cell r="L23">
            <v>262</v>
          </cell>
          <cell r="M23">
            <v>0.61492470218026518</v>
          </cell>
          <cell r="N23">
            <v>0.53612565445026183</v>
          </cell>
          <cell r="O23">
            <v>0.38507529781973476</v>
          </cell>
          <cell r="P23">
            <v>0.46387434554973822</v>
          </cell>
          <cell r="Q23">
            <v>22245</v>
          </cell>
          <cell r="R23">
            <v>23875</v>
          </cell>
          <cell r="S23">
            <v>0.1</v>
          </cell>
          <cell r="T23">
            <v>0.06</v>
          </cell>
          <cell r="U23">
            <v>3.5000000000000003E-2</v>
          </cell>
          <cell r="V23">
            <v>0.03</v>
          </cell>
          <cell r="W23">
            <v>2</v>
          </cell>
          <cell r="X23">
            <v>0.75</v>
          </cell>
          <cell r="Y23" t="str">
            <v>B+</v>
          </cell>
          <cell r="Z23" t="str">
            <v>n/a</v>
          </cell>
          <cell r="AA23" t="str">
            <v>BBB</v>
          </cell>
          <cell r="AB23" t="str">
            <v>Baa3</v>
          </cell>
          <cell r="AC23">
            <v>13100</v>
          </cell>
          <cell r="AD23" t="str">
            <v>Y</v>
          </cell>
          <cell r="AE23">
            <v>5.74E-2</v>
          </cell>
          <cell r="AF23" t="str">
            <v>n/a</v>
          </cell>
        </row>
        <row r="24">
          <cell r="B24" t="str">
            <v>ETR</v>
          </cell>
          <cell r="C24" t="str">
            <v>Entergy Corp.</v>
          </cell>
          <cell r="E24">
            <v>3.8</v>
          </cell>
          <cell r="F24">
            <v>140</v>
          </cell>
          <cell r="G24">
            <v>105</v>
          </cell>
          <cell r="H24">
            <v>7</v>
          </cell>
          <cell r="I24">
            <v>4.55</v>
          </cell>
          <cell r="J24">
            <v>64</v>
          </cell>
          <cell r="K24">
            <v>199.15</v>
          </cell>
          <cell r="L24">
            <v>210</v>
          </cell>
          <cell r="M24">
            <v>0.62</v>
          </cell>
          <cell r="N24">
            <v>0.59499999999999997</v>
          </cell>
          <cell r="O24">
            <v>0.371</v>
          </cell>
          <cell r="P24">
            <v>0.39500000000000002</v>
          </cell>
          <cell r="Q24">
            <v>27557</v>
          </cell>
          <cell r="R24">
            <v>33800</v>
          </cell>
          <cell r="S24">
            <v>0.11</v>
          </cell>
          <cell r="T24">
            <v>0.03</v>
          </cell>
          <cell r="U24">
            <v>0.04</v>
          </cell>
          <cell r="V24">
            <v>0.05</v>
          </cell>
          <cell r="W24">
            <v>2</v>
          </cell>
          <cell r="X24">
            <v>0.95</v>
          </cell>
          <cell r="Y24" t="str">
            <v>B++</v>
          </cell>
          <cell r="Z24">
            <v>9.9500000000000005E-2</v>
          </cell>
          <cell r="AA24" t="str">
            <v>BBB+</v>
          </cell>
          <cell r="AB24" t="str">
            <v>Baa2</v>
          </cell>
          <cell r="AC24">
            <v>20000</v>
          </cell>
          <cell r="AD24" t="str">
            <v>Y</v>
          </cell>
          <cell r="AE24">
            <v>5.3999999999999999E-2</v>
          </cell>
          <cell r="AF24">
            <v>5.4300000000000001E-2</v>
          </cell>
        </row>
        <row r="25">
          <cell r="B25" t="str">
            <v>EVRG</v>
          </cell>
          <cell r="C25" t="str">
            <v>Evergy Inc.</v>
          </cell>
          <cell r="E25">
            <v>2.14</v>
          </cell>
          <cell r="F25">
            <v>80</v>
          </cell>
          <cell r="G25">
            <v>60</v>
          </cell>
          <cell r="H25">
            <v>3.5</v>
          </cell>
          <cell r="I25">
            <v>2.5499999999999998</v>
          </cell>
          <cell r="J25">
            <v>42.25</v>
          </cell>
          <cell r="K25">
            <v>226.64</v>
          </cell>
          <cell r="L25">
            <v>227</v>
          </cell>
          <cell r="M25">
            <v>0.50600000000000001</v>
          </cell>
          <cell r="N25">
            <v>0.53500000000000003</v>
          </cell>
          <cell r="O25">
            <v>0.49399999999999999</v>
          </cell>
          <cell r="P25">
            <v>0.46500000000000002</v>
          </cell>
          <cell r="Q25">
            <v>17337</v>
          </cell>
          <cell r="R25">
            <v>20500</v>
          </cell>
          <cell r="S25">
            <v>8.5000000000000006E-2</v>
          </cell>
          <cell r="T25">
            <v>4.4999999999999998E-2</v>
          </cell>
          <cell r="U25">
            <v>5.5E-2</v>
          </cell>
          <cell r="V25">
            <v>0.02</v>
          </cell>
          <cell r="W25">
            <v>2</v>
          </cell>
          <cell r="X25">
            <v>1</v>
          </cell>
          <cell r="Y25" t="str">
            <v>B++</v>
          </cell>
          <cell r="Z25">
            <v>9.2999999999999999E-2</v>
          </cell>
          <cell r="AA25" t="str">
            <v>A-</v>
          </cell>
          <cell r="AB25" t="str">
            <v>Baa2</v>
          </cell>
          <cell r="AC25">
            <v>12000</v>
          </cell>
          <cell r="AD25" t="str">
            <v>N</v>
          </cell>
          <cell r="AE25">
            <v>6.8000000000000005E-2</v>
          </cell>
          <cell r="AF25">
            <v>6.4100000000000004E-2</v>
          </cell>
        </row>
        <row r="26">
          <cell r="B26" t="str">
            <v>ES</v>
          </cell>
          <cell r="C26" t="str">
            <v>Eversource Energy</v>
          </cell>
          <cell r="E26">
            <v>2.34</v>
          </cell>
          <cell r="F26">
            <v>90</v>
          </cell>
          <cell r="G26">
            <v>75</v>
          </cell>
          <cell r="H26">
            <v>4.5</v>
          </cell>
          <cell r="I26">
            <v>2.85</v>
          </cell>
          <cell r="J26">
            <v>49</v>
          </cell>
          <cell r="K26">
            <v>329.88</v>
          </cell>
          <cell r="L26">
            <v>361</v>
          </cell>
          <cell r="M26">
            <v>0.52800000000000002</v>
          </cell>
          <cell r="N26">
            <v>0.53</v>
          </cell>
          <cell r="O26">
            <v>0.46600000000000003</v>
          </cell>
          <cell r="P26">
            <v>0.46500000000000002</v>
          </cell>
          <cell r="Q26">
            <v>27097</v>
          </cell>
          <cell r="R26">
            <v>38200</v>
          </cell>
          <cell r="S26">
            <v>0.09</v>
          </cell>
          <cell r="T26">
            <v>5.5E-2</v>
          </cell>
          <cell r="U26">
            <v>0.06</v>
          </cell>
          <cell r="V26">
            <v>0.05</v>
          </cell>
          <cell r="W26">
            <v>1</v>
          </cell>
          <cell r="X26">
            <v>0.9</v>
          </cell>
          <cell r="Y26" t="str">
            <v>A</v>
          </cell>
          <cell r="Z26">
            <v>9.64E-2</v>
          </cell>
          <cell r="AA26" t="str">
            <v>A-</v>
          </cell>
          <cell r="AB26" t="str">
            <v>Baa1</v>
          </cell>
          <cell r="AC26">
            <v>30000</v>
          </cell>
          <cell r="AD26" t="str">
            <v>Y</v>
          </cell>
          <cell r="AE26">
            <v>6.4399999999999999E-2</v>
          </cell>
          <cell r="AF26">
            <v>6.59E-2</v>
          </cell>
        </row>
        <row r="27">
          <cell r="B27" t="str">
            <v>EXC</v>
          </cell>
          <cell r="C27" t="str">
            <v>Exelon Corp.</v>
          </cell>
          <cell r="E27">
            <v>1.57</v>
          </cell>
          <cell r="F27">
            <v>60</v>
          </cell>
          <cell r="G27">
            <v>40</v>
          </cell>
          <cell r="H27">
            <v>3.5</v>
          </cell>
          <cell r="I27">
            <v>1.9</v>
          </cell>
          <cell r="J27">
            <v>40.25</v>
          </cell>
          <cell r="K27">
            <v>973</v>
          </cell>
          <cell r="L27">
            <v>990</v>
          </cell>
          <cell r="M27">
            <v>0.496</v>
          </cell>
          <cell r="N27">
            <v>0.5</v>
          </cell>
          <cell r="O27">
            <v>0.504</v>
          </cell>
          <cell r="P27">
            <v>0.5</v>
          </cell>
          <cell r="Q27">
            <v>63943</v>
          </cell>
          <cell r="R27">
            <v>80300</v>
          </cell>
          <cell r="S27">
            <v>0.09</v>
          </cell>
          <cell r="T27">
            <v>0.05</v>
          </cell>
          <cell r="U27">
            <v>5.5E-2</v>
          </cell>
          <cell r="V27">
            <v>0.04</v>
          </cell>
          <cell r="W27">
            <v>3</v>
          </cell>
          <cell r="X27">
            <v>0.95</v>
          </cell>
          <cell r="Y27" t="str">
            <v>B+</v>
          </cell>
          <cell r="Z27">
            <v>9.5833333333333326E-2</v>
          </cell>
          <cell r="AA27" t="str">
            <v>BBB+</v>
          </cell>
          <cell r="AB27" t="str">
            <v>Baa2</v>
          </cell>
          <cell r="AC27">
            <v>37000</v>
          </cell>
          <cell r="AD27" t="str">
            <v>Y</v>
          </cell>
          <cell r="AE27">
            <v>-3.4799999999999998E-2</v>
          </cell>
          <cell r="AF27">
            <v>0.04</v>
          </cell>
        </row>
        <row r="28">
          <cell r="B28" t="str">
            <v>FE</v>
          </cell>
          <cell r="C28" t="str">
            <v>FirstEnergy Corp.</v>
          </cell>
          <cell r="E28">
            <v>1.59</v>
          </cell>
          <cell r="F28">
            <v>60</v>
          </cell>
          <cell r="G28">
            <v>40</v>
          </cell>
          <cell r="H28">
            <v>3.25</v>
          </cell>
          <cell r="I28">
            <v>1.9</v>
          </cell>
          <cell r="J28">
            <v>20.5</v>
          </cell>
          <cell r="K28">
            <v>540.65</v>
          </cell>
          <cell r="L28">
            <v>580</v>
          </cell>
          <cell r="M28">
            <v>0.73799999999999999</v>
          </cell>
          <cell r="N28">
            <v>0.66</v>
          </cell>
          <cell r="O28">
            <v>0.26200000000000001</v>
          </cell>
          <cell r="P28">
            <v>0.34</v>
          </cell>
          <cell r="Q28">
            <v>26593</v>
          </cell>
          <cell r="R28">
            <v>35000</v>
          </cell>
          <cell r="S28">
            <v>0.155</v>
          </cell>
          <cell r="T28">
            <v>8.5000000000000006E-2</v>
          </cell>
          <cell r="U28">
            <v>0.03</v>
          </cell>
          <cell r="V28">
            <v>0.1</v>
          </cell>
          <cell r="W28">
            <v>3</v>
          </cell>
          <cell r="X28">
            <v>0.85</v>
          </cell>
          <cell r="Y28" t="str">
            <v>B+</v>
          </cell>
          <cell r="Z28">
            <v>0.10725</v>
          </cell>
          <cell r="AA28" t="str">
            <v>BBB</v>
          </cell>
          <cell r="AB28" t="str">
            <v>Baa3</v>
          </cell>
          <cell r="AC28">
            <v>16000</v>
          </cell>
          <cell r="AD28" t="str">
            <v>N</v>
          </cell>
          <cell r="AE28">
            <v>-2.4E-2</v>
          </cell>
          <cell r="AF28" t="str">
            <v>n/a</v>
          </cell>
        </row>
        <row r="29">
          <cell r="B29" t="str">
            <v>FTS</v>
          </cell>
          <cell r="C29" t="str">
            <v>Fortis Inc.</v>
          </cell>
          <cell r="E29">
            <v>2.02</v>
          </cell>
          <cell r="F29">
            <v>80</v>
          </cell>
          <cell r="G29">
            <v>55</v>
          </cell>
          <cell r="H29">
            <v>3</v>
          </cell>
          <cell r="I29">
            <v>2.5</v>
          </cell>
          <cell r="J29">
            <v>43.75</v>
          </cell>
          <cell r="K29">
            <v>463.3</v>
          </cell>
          <cell r="L29">
            <v>478</v>
          </cell>
          <cell r="M29">
            <v>0.54200000000000004</v>
          </cell>
          <cell r="N29">
            <v>0.53</v>
          </cell>
          <cell r="O29">
            <v>0.41799999999999998</v>
          </cell>
          <cell r="P29">
            <v>0.435</v>
          </cell>
          <cell r="Q29">
            <v>40445</v>
          </cell>
          <cell r="R29">
            <v>48100</v>
          </cell>
          <cell r="S29">
            <v>7.0000000000000007E-2</v>
          </cell>
          <cell r="T29">
            <v>2.5000000000000001E-2</v>
          </cell>
          <cell r="U29">
            <v>0.06</v>
          </cell>
          <cell r="V29">
            <v>0.04</v>
          </cell>
          <cell r="W29">
            <v>2</v>
          </cell>
          <cell r="X29">
            <v>0.8</v>
          </cell>
          <cell r="Y29" t="str">
            <v>B++</v>
          </cell>
          <cell r="Z29">
            <v>9.3100000000000002E-2</v>
          </cell>
          <cell r="AA29" t="str">
            <v>A-</v>
          </cell>
          <cell r="AB29" t="str">
            <v>Baa3</v>
          </cell>
          <cell r="AC29">
            <v>24000</v>
          </cell>
          <cell r="AD29" t="str">
            <v>Y</v>
          </cell>
          <cell r="AE29">
            <v>5.3999999999999999E-2</v>
          </cell>
          <cell r="AF29">
            <v>6.1100000000000002E-2</v>
          </cell>
        </row>
        <row r="30">
          <cell r="B30" t="str">
            <v>HE</v>
          </cell>
          <cell r="C30" t="str">
            <v>Hawaiian Elec.</v>
          </cell>
          <cell r="E30">
            <v>1.32</v>
          </cell>
          <cell r="F30">
            <v>40</v>
          </cell>
          <cell r="G30">
            <v>30</v>
          </cell>
          <cell r="H30">
            <v>2</v>
          </cell>
          <cell r="I30">
            <v>1.4</v>
          </cell>
          <cell r="J30">
            <v>24.5</v>
          </cell>
          <cell r="K30">
            <v>108.97</v>
          </cell>
          <cell r="L30">
            <v>114</v>
          </cell>
          <cell r="M30">
            <v>0.44600000000000001</v>
          </cell>
          <cell r="N30">
            <v>0.48</v>
          </cell>
          <cell r="O30">
            <v>0.54600000000000004</v>
          </cell>
          <cell r="P30">
            <v>0.51500000000000001</v>
          </cell>
          <cell r="Q30">
            <v>4176.8999999999996</v>
          </cell>
          <cell r="R30">
            <v>5425</v>
          </cell>
          <cell r="S30">
            <v>8.5000000000000006E-2</v>
          </cell>
          <cell r="T30">
            <v>1.4999999999999999E-2</v>
          </cell>
          <cell r="U30">
            <v>0.02</v>
          </cell>
          <cell r="V30">
            <v>3.5000000000000003E-2</v>
          </cell>
          <cell r="W30">
            <v>2</v>
          </cell>
          <cell r="X30">
            <v>0.8</v>
          </cell>
          <cell r="Y30" t="str">
            <v>A</v>
          </cell>
          <cell r="Z30">
            <v>9.5000000000000015E-2</v>
          </cell>
          <cell r="AA30" t="str">
            <v>BBB-</v>
          </cell>
          <cell r="AB30" t="str">
            <v>Baa2</v>
          </cell>
          <cell r="AC30">
            <v>4000</v>
          </cell>
          <cell r="AD30" t="str">
            <v>N</v>
          </cell>
          <cell r="AE30">
            <v>3.3000000000000002E-2</v>
          </cell>
          <cell r="AF30">
            <v>1.67E-2</v>
          </cell>
        </row>
        <row r="31">
          <cell r="B31" t="str">
            <v>IDA</v>
          </cell>
          <cell r="C31" t="str">
            <v>IDACORP, Inc.</v>
          </cell>
          <cell r="E31">
            <v>2.83</v>
          </cell>
          <cell r="F31">
            <v>115</v>
          </cell>
          <cell r="G31">
            <v>85</v>
          </cell>
          <cell r="H31">
            <v>5.5</v>
          </cell>
          <cell r="I31">
            <v>3.55</v>
          </cell>
          <cell r="J31">
            <v>58</v>
          </cell>
          <cell r="K31">
            <v>50.42</v>
          </cell>
          <cell r="L31">
            <v>50.4</v>
          </cell>
          <cell r="M31">
            <v>0.41299999999999998</v>
          </cell>
          <cell r="N31">
            <v>0.46500000000000002</v>
          </cell>
          <cell r="O31">
            <v>0.58699999999999997</v>
          </cell>
          <cell r="P31">
            <v>0.53500000000000003</v>
          </cell>
          <cell r="Q31">
            <v>4201.3</v>
          </cell>
          <cell r="R31">
            <v>5450</v>
          </cell>
          <cell r="S31">
            <v>9.5000000000000001E-2</v>
          </cell>
          <cell r="T31">
            <v>3.5000000000000003E-2</v>
          </cell>
          <cell r="U31">
            <v>6.5000000000000002E-2</v>
          </cell>
          <cell r="V31">
            <v>3.5000000000000003E-2</v>
          </cell>
          <cell r="W31">
            <v>2</v>
          </cell>
          <cell r="X31">
            <v>0.8</v>
          </cell>
          <cell r="Y31" t="str">
            <v>A</v>
          </cell>
          <cell r="Z31">
            <v>0.1</v>
          </cell>
          <cell r="AA31" t="str">
            <v>BBB</v>
          </cell>
          <cell r="AB31" t="str">
            <v>Baa1</v>
          </cell>
          <cell r="AC31">
            <v>4600</v>
          </cell>
          <cell r="AD31" t="str">
            <v>N</v>
          </cell>
          <cell r="AE31">
            <v>2.5999999999999999E-2</v>
          </cell>
          <cell r="AF31">
            <v>2.63E-2</v>
          </cell>
        </row>
        <row r="32">
          <cell r="B32" t="str">
            <v>MGEE</v>
          </cell>
          <cell r="C32" t="str">
            <v>MGE Energy</v>
          </cell>
          <cell r="E32">
            <v>1.5</v>
          </cell>
          <cell r="F32">
            <v>80</v>
          </cell>
          <cell r="G32">
            <v>65</v>
          </cell>
          <cell r="H32">
            <v>3</v>
          </cell>
          <cell r="I32">
            <v>1.8</v>
          </cell>
          <cell r="J32">
            <v>32</v>
          </cell>
          <cell r="K32">
            <v>34.67</v>
          </cell>
          <cell r="L32">
            <v>36.159999999999997</v>
          </cell>
          <cell r="M32">
            <v>0.38</v>
          </cell>
          <cell r="N32">
            <v>0.36499999999999999</v>
          </cell>
          <cell r="O32">
            <v>0.62</v>
          </cell>
          <cell r="P32">
            <v>0.63500000000000001</v>
          </cell>
          <cell r="Q32">
            <v>1379.4</v>
          </cell>
          <cell r="R32">
            <v>1825</v>
          </cell>
          <cell r="S32">
            <v>9.5000000000000001E-2</v>
          </cell>
          <cell r="T32">
            <v>0.04</v>
          </cell>
          <cell r="U32">
            <v>5.5E-2</v>
          </cell>
          <cell r="V32">
            <v>0.05</v>
          </cell>
          <cell r="W32">
            <v>1</v>
          </cell>
          <cell r="X32">
            <v>0.7</v>
          </cell>
          <cell r="Y32" t="str">
            <v>A+</v>
          </cell>
          <cell r="Z32">
            <v>9.8000000000000004E-2</v>
          </cell>
          <cell r="AA32" t="str">
            <v>NR</v>
          </cell>
          <cell r="AB32" t="str">
            <v>NR</v>
          </cell>
          <cell r="AC32">
            <v>2400</v>
          </cell>
          <cell r="AD32" t="str">
            <v>Y</v>
          </cell>
          <cell r="AE32">
            <v>4.3999999999999997E-2</v>
          </cell>
          <cell r="AF32">
            <v>4.3799999999999999E-2</v>
          </cell>
        </row>
        <row r="33">
          <cell r="B33" t="str">
            <v>NEE</v>
          </cell>
          <cell r="C33" t="str">
            <v>NextEra Energy, Inc.</v>
          </cell>
          <cell r="E33">
            <v>5.88</v>
          </cell>
          <cell r="F33">
            <v>320</v>
          </cell>
          <cell r="G33">
            <v>265</v>
          </cell>
          <cell r="H33">
            <v>12.25</v>
          </cell>
          <cell r="I33">
            <v>8.1999999999999993</v>
          </cell>
          <cell r="J33">
            <v>98.75</v>
          </cell>
          <cell r="K33">
            <v>489</v>
          </cell>
          <cell r="L33">
            <v>505</v>
          </cell>
          <cell r="M33">
            <v>0.504</v>
          </cell>
          <cell r="N33">
            <v>0.495</v>
          </cell>
          <cell r="O33">
            <v>0.496</v>
          </cell>
          <cell r="P33">
            <v>0.505</v>
          </cell>
          <cell r="Q33">
            <v>74548</v>
          </cell>
          <cell r="R33">
            <v>98400</v>
          </cell>
          <cell r="S33">
            <v>0.125</v>
          </cell>
          <cell r="T33">
            <v>0.1</v>
          </cell>
          <cell r="U33">
            <v>0.105</v>
          </cell>
          <cell r="V33">
            <v>0.06</v>
          </cell>
          <cell r="W33">
            <v>1</v>
          </cell>
          <cell r="X33">
            <v>0.85</v>
          </cell>
          <cell r="Y33" t="str">
            <v>A+</v>
          </cell>
          <cell r="Z33">
            <v>0.106</v>
          </cell>
          <cell r="AA33" t="str">
            <v>A-</v>
          </cell>
          <cell r="AB33" t="str">
            <v>Baa1</v>
          </cell>
          <cell r="AC33">
            <v>136000</v>
          </cell>
          <cell r="AD33" t="str">
            <v>N</v>
          </cell>
          <cell r="AE33">
            <v>8.14E-2</v>
          </cell>
          <cell r="AF33">
            <v>7.9399999999999998E-2</v>
          </cell>
        </row>
        <row r="34">
          <cell r="B34" t="str">
            <v>NWE</v>
          </cell>
          <cell r="C34" t="str">
            <v>NorthWestern Corp.</v>
          </cell>
          <cell r="E34">
            <v>2.4500000000000002</v>
          </cell>
          <cell r="F34">
            <v>85</v>
          </cell>
          <cell r="G34">
            <v>65</v>
          </cell>
          <cell r="H34">
            <v>3.75</v>
          </cell>
          <cell r="I34">
            <v>2.8</v>
          </cell>
          <cell r="J34">
            <v>45.75</v>
          </cell>
          <cell r="K34">
            <v>50.45</v>
          </cell>
          <cell r="L34">
            <v>53</v>
          </cell>
          <cell r="M34">
            <v>0.52500000000000002</v>
          </cell>
          <cell r="N34">
            <v>0.5</v>
          </cell>
          <cell r="O34">
            <v>0.47499999999999998</v>
          </cell>
          <cell r="P34">
            <v>0.5</v>
          </cell>
          <cell r="Q34">
            <v>4289.8</v>
          </cell>
          <cell r="R34">
            <v>4825</v>
          </cell>
          <cell r="S34">
            <v>8.5000000000000006E-2</v>
          </cell>
          <cell r="T34">
            <v>1.4999999999999999E-2</v>
          </cell>
          <cell r="U34">
            <v>0.04</v>
          </cell>
          <cell r="V34">
            <v>0.03</v>
          </cell>
          <cell r="W34">
            <v>2</v>
          </cell>
          <cell r="X34">
            <v>0.9</v>
          </cell>
          <cell r="Y34" t="str">
            <v>B++</v>
          </cell>
          <cell r="Z34">
            <v>0.10025000000000001</v>
          </cell>
          <cell r="AA34" t="str">
            <v>BBB</v>
          </cell>
          <cell r="AB34" t="str">
            <v>Baa2</v>
          </cell>
          <cell r="AC34">
            <v>2700</v>
          </cell>
          <cell r="AD34" t="str">
            <v>Y</v>
          </cell>
          <cell r="AE34">
            <v>3.7999999999999999E-2</v>
          </cell>
          <cell r="AF34">
            <v>3.39E-2</v>
          </cell>
        </row>
        <row r="35">
          <cell r="B35" t="str">
            <v>OGE</v>
          </cell>
          <cell r="C35" t="str">
            <v>OGE Energy Corp.</v>
          </cell>
          <cell r="E35">
            <v>1.64</v>
          </cell>
          <cell r="F35">
            <v>55</v>
          </cell>
          <cell r="G35">
            <v>40</v>
          </cell>
          <cell r="H35">
            <v>2.5</v>
          </cell>
          <cell r="I35">
            <v>1.95</v>
          </cell>
          <cell r="J35">
            <v>20.5</v>
          </cell>
          <cell r="K35">
            <v>200.1</v>
          </cell>
          <cell r="L35">
            <v>200</v>
          </cell>
          <cell r="M35">
            <v>0.436</v>
          </cell>
          <cell r="N35">
            <v>0.49</v>
          </cell>
          <cell r="O35">
            <v>0.56399999999999995</v>
          </cell>
          <cell r="P35">
            <v>0.51</v>
          </cell>
          <cell r="Q35">
            <v>7334.7</v>
          </cell>
          <cell r="R35">
            <v>8050</v>
          </cell>
          <cell r="S35">
            <v>0.12</v>
          </cell>
          <cell r="T35">
            <v>0.03</v>
          </cell>
          <cell r="U35">
            <v>0.06</v>
          </cell>
          <cell r="V35">
            <v>5.0000000000000001E-3</v>
          </cell>
          <cell r="W35">
            <v>2</v>
          </cell>
          <cell r="X35">
            <v>1.05</v>
          </cell>
          <cell r="Y35" t="str">
            <v>A</v>
          </cell>
          <cell r="Z35">
            <v>9.5000000000000001E-2</v>
          </cell>
          <cell r="AA35" t="str">
            <v>BBB+</v>
          </cell>
          <cell r="AB35" t="str">
            <v>Baa1</v>
          </cell>
          <cell r="AC35">
            <v>6400</v>
          </cell>
          <cell r="AD35" t="str">
            <v>N</v>
          </cell>
          <cell r="AE35">
            <v>2.4E-2</v>
          </cell>
          <cell r="AF35">
            <v>3.6900000000000002E-2</v>
          </cell>
        </row>
        <row r="36">
          <cell r="B36" t="str">
            <v>OTTR</v>
          </cell>
          <cell r="C36" t="str">
            <v>Otter Tail Corp.</v>
          </cell>
          <cell r="E36">
            <v>1.54</v>
          </cell>
          <cell r="F36">
            <v>60</v>
          </cell>
          <cell r="G36">
            <v>45</v>
          </cell>
          <cell r="H36">
            <v>2.75</v>
          </cell>
          <cell r="I36">
            <v>1.8</v>
          </cell>
          <cell r="J36">
            <v>23.25</v>
          </cell>
          <cell r="K36">
            <v>40.159999999999997</v>
          </cell>
          <cell r="L36">
            <v>42</v>
          </cell>
          <cell r="M36">
            <v>0.46899999999999997</v>
          </cell>
          <cell r="N36">
            <v>0.47</v>
          </cell>
          <cell r="O36">
            <v>0.53100000000000003</v>
          </cell>
          <cell r="P36">
            <v>0.53</v>
          </cell>
          <cell r="Q36">
            <v>1471.1</v>
          </cell>
          <cell r="R36">
            <v>1850</v>
          </cell>
          <cell r="S36">
            <v>0.115</v>
          </cell>
          <cell r="T36">
            <v>0.05</v>
          </cell>
          <cell r="U36">
            <v>0.05</v>
          </cell>
          <cell r="V36">
            <v>4.4999999999999998E-2</v>
          </cell>
          <cell r="W36">
            <v>2</v>
          </cell>
          <cell r="X36">
            <v>0.85</v>
          </cell>
          <cell r="Y36" t="str">
            <v>A</v>
          </cell>
          <cell r="Z36">
            <v>9.3100000000000002E-2</v>
          </cell>
          <cell r="AA36" t="str">
            <v>BBB</v>
          </cell>
          <cell r="AB36" t="str">
            <v>Baa2</v>
          </cell>
          <cell r="AC36">
            <v>1600</v>
          </cell>
          <cell r="AD36" t="str">
            <v>N</v>
          </cell>
          <cell r="AE36">
            <v>0.09</v>
          </cell>
          <cell r="AF36" t="str">
            <v>n/a</v>
          </cell>
        </row>
        <row r="37">
          <cell r="B37" t="str">
            <v>PNW</v>
          </cell>
          <cell r="C37" t="str">
            <v>Pinnacle West Capital</v>
          </cell>
          <cell r="E37">
            <v>3.27</v>
          </cell>
          <cell r="F37">
            <v>115</v>
          </cell>
          <cell r="G37">
            <v>95</v>
          </cell>
          <cell r="H37">
            <v>5.75</v>
          </cell>
          <cell r="I37">
            <v>4</v>
          </cell>
          <cell r="J37">
            <v>57.25</v>
          </cell>
          <cell r="K37">
            <v>112.44</v>
          </cell>
          <cell r="L37">
            <v>118</v>
          </cell>
          <cell r="M37">
            <v>0.47099999999999997</v>
          </cell>
          <cell r="N37">
            <v>0.53500000000000003</v>
          </cell>
          <cell r="O37">
            <v>0.52900000000000003</v>
          </cell>
          <cell r="P37">
            <v>0.46500000000000002</v>
          </cell>
          <cell r="Q37">
            <v>10263</v>
          </cell>
          <cell r="R37">
            <v>14525</v>
          </cell>
          <cell r="S37">
            <v>0.1</v>
          </cell>
          <cell r="T37">
            <v>0.04</v>
          </cell>
          <cell r="U37">
            <v>5.5E-2</v>
          </cell>
          <cell r="V37">
            <v>3.5000000000000003E-2</v>
          </cell>
          <cell r="W37">
            <v>1</v>
          </cell>
          <cell r="X37">
            <v>0.85</v>
          </cell>
          <cell r="Y37" t="str">
            <v>A+</v>
          </cell>
          <cell r="Z37">
            <v>0.1</v>
          </cell>
          <cell r="AA37" t="str">
            <v>A-</v>
          </cell>
          <cell r="AB37" t="str">
            <v>A3</v>
          </cell>
          <cell r="AC37">
            <v>8900</v>
          </cell>
          <cell r="AD37" t="str">
            <v>N</v>
          </cell>
          <cell r="AE37">
            <v>3.7499999999999999E-2</v>
          </cell>
          <cell r="AF37">
            <v>4.7E-2</v>
          </cell>
        </row>
        <row r="38">
          <cell r="B38" t="str">
            <v>PNM</v>
          </cell>
          <cell r="C38" t="str">
            <v>PNM Resources</v>
          </cell>
          <cell r="E38">
            <v>1.26</v>
          </cell>
          <cell r="F38">
            <v>55</v>
          </cell>
          <cell r="G38">
            <v>35</v>
          </cell>
          <cell r="H38">
            <v>2.75</v>
          </cell>
          <cell r="I38">
            <v>1.5</v>
          </cell>
          <cell r="J38">
            <v>29.25</v>
          </cell>
          <cell r="K38">
            <v>79.650000000000006</v>
          </cell>
          <cell r="L38">
            <v>92</v>
          </cell>
          <cell r="M38">
            <v>0.59799999999999998</v>
          </cell>
          <cell r="N38">
            <v>0.505</v>
          </cell>
          <cell r="O38">
            <v>0.39900000000000002</v>
          </cell>
          <cell r="P38">
            <v>0.49</v>
          </cell>
          <cell r="Q38">
            <v>4207.7</v>
          </cell>
          <cell r="R38">
            <v>5475</v>
          </cell>
          <cell r="S38">
            <v>9.5000000000000001E-2</v>
          </cell>
          <cell r="T38">
            <v>0.06</v>
          </cell>
          <cell r="U38">
            <v>5.5E-2</v>
          </cell>
          <cell r="V38">
            <v>5.5E-2</v>
          </cell>
          <cell r="W38">
            <v>3</v>
          </cell>
          <cell r="X38">
            <v>0.95</v>
          </cell>
          <cell r="Y38" t="str">
            <v>B+</v>
          </cell>
          <cell r="Z38">
            <v>9.8500000000000004E-2</v>
          </cell>
          <cell r="AA38" t="str">
            <v>BBB</v>
          </cell>
          <cell r="AB38" t="str">
            <v>Baa3</v>
          </cell>
          <cell r="AC38">
            <v>3100</v>
          </cell>
          <cell r="AD38" t="str">
            <v>N</v>
          </cell>
          <cell r="AE38">
            <v>4.9500000000000002E-2</v>
          </cell>
          <cell r="AF38">
            <v>4.87E-2</v>
          </cell>
        </row>
        <row r="39">
          <cell r="B39" t="str">
            <v>POR</v>
          </cell>
          <cell r="C39" t="str">
            <v>Portland General Elec.</v>
          </cell>
          <cell r="E39">
            <v>1.63</v>
          </cell>
          <cell r="F39">
            <v>60</v>
          </cell>
          <cell r="G39">
            <v>45</v>
          </cell>
          <cell r="H39">
            <v>3</v>
          </cell>
          <cell r="I39">
            <v>1.95</v>
          </cell>
          <cell r="J39">
            <v>33.75</v>
          </cell>
          <cell r="K39">
            <v>89.39</v>
          </cell>
          <cell r="L39">
            <v>90</v>
          </cell>
          <cell r="M39">
            <v>0.51300000000000001</v>
          </cell>
          <cell r="N39">
            <v>0.52500000000000002</v>
          </cell>
          <cell r="O39">
            <v>0.48699999999999999</v>
          </cell>
          <cell r="P39">
            <v>0.47499999999999998</v>
          </cell>
          <cell r="Q39">
            <v>5323</v>
          </cell>
          <cell r="R39">
            <v>6400</v>
          </cell>
          <cell r="S39">
            <v>0.09</v>
          </cell>
          <cell r="T39">
            <v>0.04</v>
          </cell>
          <cell r="U39">
            <v>5.5E-2</v>
          </cell>
          <cell r="V39">
            <v>0.03</v>
          </cell>
          <cell r="W39">
            <v>2</v>
          </cell>
          <cell r="X39">
            <v>0.85</v>
          </cell>
          <cell r="Y39" t="str">
            <v>B++</v>
          </cell>
          <cell r="Z39">
            <v>9.5000000000000001E-2</v>
          </cell>
          <cell r="AA39" t="str">
            <v>BBB+</v>
          </cell>
          <cell r="AB39" t="str">
            <v>A3</v>
          </cell>
          <cell r="AC39">
            <v>3800</v>
          </cell>
          <cell r="AD39" t="str">
            <v>N</v>
          </cell>
          <cell r="AE39">
            <v>4.2999999999999997E-2</v>
          </cell>
          <cell r="AF39">
            <v>0.05</v>
          </cell>
        </row>
        <row r="40">
          <cell r="B40" t="str">
            <v>PPL</v>
          </cell>
          <cell r="C40" t="str">
            <v>PPL Corp.</v>
          </cell>
          <cell r="E40">
            <v>1.67</v>
          </cell>
          <cell r="F40">
            <v>45</v>
          </cell>
          <cell r="G40">
            <v>35</v>
          </cell>
          <cell r="H40">
            <v>2.75</v>
          </cell>
          <cell r="I40">
            <v>1.8</v>
          </cell>
          <cell r="J40">
            <v>21.25</v>
          </cell>
          <cell r="K40">
            <v>767.23</v>
          </cell>
          <cell r="L40">
            <v>780</v>
          </cell>
          <cell r="M40">
            <v>0.61499999999999999</v>
          </cell>
          <cell r="N40">
            <v>0.57499999999999996</v>
          </cell>
          <cell r="O40">
            <v>0.38500000000000001</v>
          </cell>
          <cell r="P40">
            <v>0.42499999999999999</v>
          </cell>
          <cell r="Q40">
            <v>33712</v>
          </cell>
          <cell r="R40">
            <v>39100</v>
          </cell>
          <cell r="S40">
            <v>0.125</v>
          </cell>
          <cell r="T40">
            <v>2.5000000000000001E-2</v>
          </cell>
          <cell r="U40">
            <v>0.02</v>
          </cell>
          <cell r="V40">
            <v>4.4999999999999998E-2</v>
          </cell>
          <cell r="W40">
            <v>2</v>
          </cell>
          <cell r="X40">
            <v>1.1000000000000001</v>
          </cell>
          <cell r="Y40" t="str">
            <v>B++</v>
          </cell>
          <cell r="Z40">
            <v>9.7250000000000003E-2</v>
          </cell>
          <cell r="AA40" t="str">
            <v>A-</v>
          </cell>
          <cell r="AB40" t="str">
            <v>Baa2</v>
          </cell>
          <cell r="AC40">
            <v>20000</v>
          </cell>
          <cell r="AD40" t="str">
            <v>Y</v>
          </cell>
          <cell r="AE40">
            <v>-0.16200000000000001</v>
          </cell>
          <cell r="AF40" t="str">
            <v>n/a</v>
          </cell>
        </row>
        <row r="41">
          <cell r="B41" t="str">
            <v>PEG</v>
          </cell>
          <cell r="C41" t="str">
            <v>Pub Sv Enterprise Grp.</v>
          </cell>
          <cell r="E41">
            <v>2</v>
          </cell>
          <cell r="F41">
            <v>65</v>
          </cell>
          <cell r="G41">
            <v>55</v>
          </cell>
          <cell r="H41">
            <v>4.25</v>
          </cell>
          <cell r="I41">
            <v>2.2999999999999998</v>
          </cell>
          <cell r="J41">
            <v>38.5</v>
          </cell>
          <cell r="K41">
            <v>504</v>
          </cell>
          <cell r="L41">
            <v>505</v>
          </cell>
          <cell r="M41">
            <v>0.47699999999999998</v>
          </cell>
          <cell r="N41">
            <v>0.5</v>
          </cell>
          <cell r="O41">
            <v>0.52300000000000002</v>
          </cell>
          <cell r="P41">
            <v>0.5</v>
          </cell>
          <cell r="Q41">
            <v>28832</v>
          </cell>
          <cell r="R41">
            <v>38700</v>
          </cell>
          <cell r="S41">
            <v>0.11</v>
          </cell>
          <cell r="T41">
            <v>0.05</v>
          </cell>
          <cell r="U41">
            <v>0.04</v>
          </cell>
          <cell r="V41">
            <v>0.05</v>
          </cell>
          <cell r="W41">
            <v>1</v>
          </cell>
          <cell r="X41">
            <v>0.9</v>
          </cell>
          <cell r="Y41" t="str">
            <v>A++</v>
          </cell>
          <cell r="Z41">
            <v>9.6000000000000002E-2</v>
          </cell>
          <cell r="AA41" t="str">
            <v>BBB+</v>
          </cell>
          <cell r="AB41" t="str">
            <v>Baa1</v>
          </cell>
          <cell r="AC41">
            <v>28000</v>
          </cell>
          <cell r="AD41" t="str">
            <v>Y</v>
          </cell>
          <cell r="AE41">
            <v>1.47E-2</v>
          </cell>
          <cell r="AF41">
            <v>3.4599999999999999E-2</v>
          </cell>
        </row>
        <row r="42">
          <cell r="B42" t="str">
            <v>SRE</v>
          </cell>
          <cell r="C42" t="str">
            <v>Sempra Energy</v>
          </cell>
          <cell r="E42">
            <v>4.34</v>
          </cell>
          <cell r="F42">
            <v>190</v>
          </cell>
          <cell r="G42">
            <v>140</v>
          </cell>
          <cell r="H42">
            <v>9.5</v>
          </cell>
          <cell r="I42">
            <v>5.6</v>
          </cell>
          <cell r="J42">
            <v>88.75</v>
          </cell>
          <cell r="K42">
            <v>291.70999999999998</v>
          </cell>
          <cell r="L42">
            <v>340</v>
          </cell>
          <cell r="M42">
            <v>0.51</v>
          </cell>
          <cell r="N42">
            <v>0.48499999999999999</v>
          </cell>
          <cell r="O42">
            <v>0.434</v>
          </cell>
          <cell r="P42">
            <v>0.51500000000000001</v>
          </cell>
          <cell r="Q42">
            <v>40734</v>
          </cell>
          <cell r="R42">
            <v>58500</v>
          </cell>
          <cell r="S42">
            <v>0.105</v>
          </cell>
          <cell r="T42">
            <v>0.1</v>
          </cell>
          <cell r="U42">
            <v>7.4999999999999997E-2</v>
          </cell>
          <cell r="V42">
            <v>8.5000000000000006E-2</v>
          </cell>
          <cell r="W42">
            <v>2</v>
          </cell>
          <cell r="X42">
            <v>0.95</v>
          </cell>
          <cell r="Y42" t="str">
            <v>A</v>
          </cell>
          <cell r="Z42">
            <v>0.10349999999999999</v>
          </cell>
          <cell r="AA42" t="str">
            <v>BBB+</v>
          </cell>
          <cell r="AB42" t="str">
            <v>Baa2</v>
          </cell>
          <cell r="AC42">
            <v>35000</v>
          </cell>
          <cell r="AD42" t="str">
            <v>Y</v>
          </cell>
          <cell r="AE42">
            <v>6.2700000000000006E-2</v>
          </cell>
          <cell r="AF42">
            <v>7.3599999999999999E-2</v>
          </cell>
        </row>
        <row r="43">
          <cell r="B43" t="str">
            <v>SO</v>
          </cell>
          <cell r="C43" t="str">
            <v>Southern Company</v>
          </cell>
          <cell r="E43">
            <v>2.6</v>
          </cell>
          <cell r="F43">
            <v>70</v>
          </cell>
          <cell r="G43">
            <v>50</v>
          </cell>
          <cell r="H43">
            <v>3.75</v>
          </cell>
          <cell r="I43">
            <v>2.86</v>
          </cell>
          <cell r="J43">
            <v>30.5</v>
          </cell>
          <cell r="K43">
            <v>1053.3</v>
          </cell>
          <cell r="L43">
            <v>1090</v>
          </cell>
          <cell r="M43">
            <v>0.60099999999999998</v>
          </cell>
          <cell r="N43">
            <v>0.6</v>
          </cell>
          <cell r="O43">
            <v>0.39500000000000002</v>
          </cell>
          <cell r="P43">
            <v>0.39500000000000002</v>
          </cell>
          <cell r="Q43">
            <v>69594</v>
          </cell>
          <cell r="R43">
            <v>84000</v>
          </cell>
          <cell r="S43">
            <v>0.125</v>
          </cell>
          <cell r="T43">
            <v>0.03</v>
          </cell>
          <cell r="U43">
            <v>0.03</v>
          </cell>
          <cell r="V43">
            <v>3.5000000000000003E-2</v>
          </cell>
          <cell r="W43">
            <v>2</v>
          </cell>
          <cell r="X43">
            <v>0.9</v>
          </cell>
          <cell r="Y43" t="str">
            <v>A</v>
          </cell>
          <cell r="Z43">
            <v>0.125</v>
          </cell>
          <cell r="AA43" t="str">
            <v>A-</v>
          </cell>
          <cell r="AB43" t="str">
            <v>Baa2</v>
          </cell>
          <cell r="AC43">
            <v>57000</v>
          </cell>
          <cell r="AD43" t="str">
            <v>Y</v>
          </cell>
          <cell r="AE43">
            <v>4.5499999999999999E-2</v>
          </cell>
          <cell r="AF43">
            <v>0.04</v>
          </cell>
        </row>
        <row r="44">
          <cell r="B44" t="str">
            <v>WEC</v>
          </cell>
          <cell r="C44" t="str">
            <v>WEC Energy Group</v>
          </cell>
          <cell r="E44">
            <v>2.66</v>
          </cell>
          <cell r="F44">
            <v>105</v>
          </cell>
          <cell r="G44">
            <v>85</v>
          </cell>
          <cell r="H44">
            <v>4.75</v>
          </cell>
          <cell r="I44">
            <v>3.2</v>
          </cell>
          <cell r="J44">
            <v>38</v>
          </cell>
          <cell r="K44">
            <v>315.43</v>
          </cell>
          <cell r="L44">
            <v>315.5</v>
          </cell>
          <cell r="M44">
            <v>0.52500000000000002</v>
          </cell>
          <cell r="N44">
            <v>0.52</v>
          </cell>
          <cell r="O44">
            <v>0.47399999999999998</v>
          </cell>
          <cell r="P44">
            <v>0.48</v>
          </cell>
          <cell r="Q44">
            <v>21355</v>
          </cell>
          <cell r="R44">
            <v>25000</v>
          </cell>
          <cell r="S44">
            <v>0.125</v>
          </cell>
          <cell r="T44">
            <v>0.06</v>
          </cell>
          <cell r="U44">
            <v>6.5000000000000002E-2</v>
          </cell>
          <cell r="V44">
            <v>3.5000000000000003E-2</v>
          </cell>
          <cell r="W44">
            <v>1</v>
          </cell>
          <cell r="X44">
            <v>0.8</v>
          </cell>
          <cell r="Y44" t="str">
            <v>A+</v>
          </cell>
          <cell r="Z44">
            <v>9.7000000000000003E-2</v>
          </cell>
          <cell r="AA44" t="str">
            <v>A-</v>
          </cell>
          <cell r="AB44" t="str">
            <v>Baa1</v>
          </cell>
          <cell r="AC44">
            <v>30000</v>
          </cell>
          <cell r="AD44" t="str">
            <v>Y</v>
          </cell>
          <cell r="AE44">
            <v>5.9499999999999997E-2</v>
          </cell>
          <cell r="AF44">
            <v>5.9400000000000001E-2</v>
          </cell>
        </row>
        <row r="45">
          <cell r="B45" t="str">
            <v>XEL</v>
          </cell>
          <cell r="C45" t="str">
            <v>Xcel Energy Inc.</v>
          </cell>
          <cell r="E45">
            <v>1.77</v>
          </cell>
          <cell r="F45">
            <v>65</v>
          </cell>
          <cell r="G45">
            <v>55</v>
          </cell>
          <cell r="H45">
            <v>3.5</v>
          </cell>
          <cell r="I45">
            <v>2.15</v>
          </cell>
          <cell r="J45">
            <v>32.35</v>
          </cell>
          <cell r="K45">
            <v>524.54</v>
          </cell>
          <cell r="L45">
            <v>548</v>
          </cell>
          <cell r="M45">
            <v>0.56799999999999995</v>
          </cell>
          <cell r="N45">
            <v>0.57499999999999996</v>
          </cell>
          <cell r="O45">
            <v>0.432</v>
          </cell>
          <cell r="P45">
            <v>0.42499999999999999</v>
          </cell>
          <cell r="Q45">
            <v>30646</v>
          </cell>
          <cell r="R45">
            <v>41700</v>
          </cell>
          <cell r="S45">
            <v>0.105</v>
          </cell>
          <cell r="T45">
            <v>0.06</v>
          </cell>
          <cell r="U45">
            <v>0.06</v>
          </cell>
          <cell r="V45">
            <v>0.05</v>
          </cell>
          <cell r="W45">
            <v>1</v>
          </cell>
          <cell r="X45">
            <v>0.8</v>
          </cell>
          <cell r="Y45" t="str">
            <v>A+</v>
          </cell>
          <cell r="Z45">
            <v>9.6000000000000002E-2</v>
          </cell>
          <cell r="AA45" t="str">
            <v>A-</v>
          </cell>
          <cell r="AB45" t="str">
            <v>Baa1</v>
          </cell>
          <cell r="AC45">
            <v>34000</v>
          </cell>
          <cell r="AD45" t="str">
            <v>Y</v>
          </cell>
          <cell r="AE45">
            <v>5.8500000000000003E-2</v>
          </cell>
          <cell r="AF45">
            <v>5.8099999999999999E-2</v>
          </cell>
        </row>
      </sheetData>
      <sheetData sheetId="39"/>
      <sheetData sheetId="4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Table 2"/>
      <sheetName val="Table 9"/>
      <sheetName val="Proxy Group Criteria"/>
      <sheetName val="Proxy Group Ticker"/>
      <sheetName val="Exhibit List"/>
      <sheetName val="2"/>
      <sheetName val="3 (1)"/>
      <sheetName val="3 (2-5)"/>
      <sheetName val="4"/>
      <sheetName val="4 (2-3)"/>
      <sheetName val="5 (1)"/>
      <sheetName val="5 (2)"/>
      <sheetName val="5 (3)"/>
      <sheetName val="5 (4)"/>
      <sheetName val="6"/>
      <sheetName val="7 (1)"/>
      <sheetName val="7 (2)"/>
      <sheetName val="8 (1)"/>
      <sheetName val="8 (2)"/>
      <sheetName val="9 (1)"/>
      <sheetName val="9 (2)"/>
      <sheetName val="9 (3)"/>
      <sheetName val="9 (4)"/>
      <sheetName val="10"/>
      <sheetName val="11"/>
      <sheetName val="12 (1)"/>
      <sheetName val="12 (2)"/>
      <sheetName val="12 (3)"/>
      <sheetName val="13 (1)"/>
      <sheetName val="13 (2)"/>
      <sheetName val="13 (3,4)"/>
      <sheetName val="13 (5)"/>
      <sheetName val="13 (6)"/>
      <sheetName val="14"/>
      <sheetName val="Proxy Group Risk Measures"/>
      <sheetName val="Stock Price (Electric)"/>
      <sheetName val="Stock Price (Non-Utility)"/>
      <sheetName val="2020 02 Market DCF"/>
      <sheetName val="Bond Yields"/>
      <sheetName val="Electric Utility Data"/>
      <sheetName val="Size Premium"/>
      <sheetName val="Opco Cap Structure Data"/>
      <sheetName val="Ordinal 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AQN</v>
          </cell>
          <cell r="D2" t="str">
            <v>ALE</v>
          </cell>
          <cell r="E2" t="str">
            <v>LNT</v>
          </cell>
          <cell r="F2" t="str">
            <v>AEE</v>
          </cell>
          <cell r="G2" t="str">
            <v>AEP</v>
          </cell>
          <cell r="H2" t="str">
            <v>AGR</v>
          </cell>
          <cell r="I2" t="str">
            <v>AVA</v>
          </cell>
          <cell r="J2" t="str">
            <v>BKH</v>
          </cell>
          <cell r="K2" t="str">
            <v>CNP</v>
          </cell>
          <cell r="L2" t="str">
            <v>CMS</v>
          </cell>
          <cell r="M2" t="str">
            <v>ED</v>
          </cell>
          <cell r="N2" t="str">
            <v>D</v>
          </cell>
          <cell r="O2" t="str">
            <v>DTE</v>
          </cell>
          <cell r="P2" t="str">
            <v>DUK</v>
          </cell>
          <cell r="Q2" t="str">
            <v>EIX</v>
          </cell>
          <cell r="R2" t="str">
            <v>EE</v>
          </cell>
          <cell r="S2" t="str">
            <v>EMA</v>
          </cell>
          <cell r="T2" t="str">
            <v>ETR</v>
          </cell>
          <cell r="U2" t="str">
            <v>EVRG</v>
          </cell>
          <cell r="V2" t="str">
            <v>ES</v>
          </cell>
          <cell r="W2" t="str">
            <v>EXC</v>
          </cell>
          <cell r="X2" t="str">
            <v>FE</v>
          </cell>
          <cell r="Y2" t="str">
            <v>FTS</v>
          </cell>
          <cell r="Z2" t="str">
            <v>HE</v>
          </cell>
          <cell r="AA2" t="str">
            <v>IDA</v>
          </cell>
          <cell r="AB2" t="str">
            <v>MGEE</v>
          </cell>
          <cell r="AC2" t="str">
            <v>NEE</v>
          </cell>
          <cell r="AD2" t="str">
            <v>NWE</v>
          </cell>
          <cell r="AE2" t="str">
            <v>OGE</v>
          </cell>
          <cell r="AF2" t="str">
            <v>OTTR</v>
          </cell>
          <cell r="AG2" t="str">
            <v>PNW</v>
          </cell>
          <cell r="AH2" t="str">
            <v>PNM</v>
          </cell>
          <cell r="AI2" t="str">
            <v>POR</v>
          </cell>
          <cell r="AJ2" t="str">
            <v>PPL</v>
          </cell>
          <cell r="AK2" t="str">
            <v>PEG</v>
          </cell>
          <cell r="AL2" t="str">
            <v>SRE</v>
          </cell>
          <cell r="AM2" t="str">
            <v>SO</v>
          </cell>
          <cell r="AN2" t="str">
            <v>WEC</v>
          </cell>
          <cell r="AO2" t="str">
            <v>XEL</v>
          </cell>
        </row>
        <row r="3">
          <cell r="C3">
            <v>14.77</v>
          </cell>
          <cell r="D3">
            <v>83.57</v>
          </cell>
          <cell r="E3">
            <v>57.16</v>
          </cell>
          <cell r="F3">
            <v>79.75</v>
          </cell>
          <cell r="G3">
            <v>98.559997999999993</v>
          </cell>
          <cell r="H3">
            <v>51.18</v>
          </cell>
          <cell r="I3">
            <v>49.299999</v>
          </cell>
          <cell r="J3">
            <v>81.029999000000004</v>
          </cell>
          <cell r="K3">
            <v>27.049999</v>
          </cell>
          <cell r="L3">
            <v>65.650002000000001</v>
          </cell>
          <cell r="M3">
            <v>90.239998</v>
          </cell>
          <cell r="N3">
            <v>84.050003000000004</v>
          </cell>
          <cell r="O3">
            <v>133.83000200000001</v>
          </cell>
          <cell r="P3">
            <v>93.720000999999996</v>
          </cell>
          <cell r="Q3">
            <v>76.959998999999996</v>
          </cell>
          <cell r="R3">
            <v>68.199996999999996</v>
          </cell>
          <cell r="S3">
            <v>58.150002000000001</v>
          </cell>
          <cell r="T3">
            <v>126.30999799999999</v>
          </cell>
          <cell r="U3">
            <v>67.330001999999993</v>
          </cell>
          <cell r="V3">
            <v>88.730002999999996</v>
          </cell>
          <cell r="W3">
            <v>47.389999000000003</v>
          </cell>
          <cell r="X3">
            <v>49.060001</v>
          </cell>
          <cell r="Y3">
            <v>56.59</v>
          </cell>
          <cell r="Z3">
            <v>47.48</v>
          </cell>
          <cell r="AA3">
            <v>109.120003</v>
          </cell>
          <cell r="AB3">
            <v>79.319999999999993</v>
          </cell>
          <cell r="AC3">
            <v>253.39999399999999</v>
          </cell>
          <cell r="AD3">
            <v>74.699996999999996</v>
          </cell>
          <cell r="AE3">
            <v>45.639999000000003</v>
          </cell>
          <cell r="AF3">
            <v>53.639999000000003</v>
          </cell>
          <cell r="AG3">
            <v>93.339995999999999</v>
          </cell>
          <cell r="AH3">
            <v>51.380001</v>
          </cell>
          <cell r="AI3">
            <v>58.810001</v>
          </cell>
          <cell r="AJ3">
            <v>36.090000000000003</v>
          </cell>
          <cell r="AK3">
            <v>59.16</v>
          </cell>
          <cell r="AL3">
            <v>157.199997</v>
          </cell>
          <cell r="AM3">
            <v>67.260002</v>
          </cell>
          <cell r="AN3">
            <v>96.419998000000007</v>
          </cell>
          <cell r="AO3">
            <v>65.370002999999997</v>
          </cell>
        </row>
        <row r="4">
          <cell r="C4">
            <v>14.62</v>
          </cell>
          <cell r="D4">
            <v>83.529999000000004</v>
          </cell>
          <cell r="E4">
            <v>56.779998999999997</v>
          </cell>
          <cell r="F4">
            <v>79.209998999999996</v>
          </cell>
          <cell r="G4">
            <v>97.309997999999993</v>
          </cell>
          <cell r="H4">
            <v>50.939999</v>
          </cell>
          <cell r="I4">
            <v>48.619999</v>
          </cell>
          <cell r="J4">
            <v>81.099997999999999</v>
          </cell>
          <cell r="K4">
            <v>27.049999</v>
          </cell>
          <cell r="L4">
            <v>65.379997000000003</v>
          </cell>
          <cell r="M4">
            <v>89.169998000000007</v>
          </cell>
          <cell r="N4">
            <v>83.510002</v>
          </cell>
          <cell r="O4">
            <v>132.91999799999999</v>
          </cell>
          <cell r="P4">
            <v>93.18</v>
          </cell>
          <cell r="Q4">
            <v>76.559997999999993</v>
          </cell>
          <cell r="R4">
            <v>68.230002999999996</v>
          </cell>
          <cell r="S4">
            <v>57.130001</v>
          </cell>
          <cell r="T4">
            <v>124.949997</v>
          </cell>
          <cell r="U4">
            <v>67.150002000000001</v>
          </cell>
          <cell r="V4">
            <v>87.760002</v>
          </cell>
          <cell r="W4">
            <v>46.740001999999997</v>
          </cell>
          <cell r="X4">
            <v>48.779998999999997</v>
          </cell>
          <cell r="Y4">
            <v>55.650002000000001</v>
          </cell>
          <cell r="Z4">
            <v>47.259998000000003</v>
          </cell>
          <cell r="AA4">
            <v>108.610001</v>
          </cell>
          <cell r="AB4">
            <v>79.099997999999999</v>
          </cell>
          <cell r="AC4">
            <v>252.270004</v>
          </cell>
          <cell r="AD4">
            <v>74.389999000000003</v>
          </cell>
          <cell r="AE4">
            <v>45.580002</v>
          </cell>
          <cell r="AF4">
            <v>53.82</v>
          </cell>
          <cell r="AG4">
            <v>93.239998</v>
          </cell>
          <cell r="AH4">
            <v>51.189999</v>
          </cell>
          <cell r="AI4">
            <v>58.459999000000003</v>
          </cell>
          <cell r="AJ4">
            <v>35.959999000000003</v>
          </cell>
          <cell r="AK4">
            <v>59.02</v>
          </cell>
          <cell r="AL4">
            <v>155.179993</v>
          </cell>
          <cell r="AM4">
            <v>66.150002000000001</v>
          </cell>
          <cell r="AN4">
            <v>96.169998000000007</v>
          </cell>
          <cell r="AO4">
            <v>65.029999000000004</v>
          </cell>
        </row>
        <row r="5">
          <cell r="C5">
            <v>14.53</v>
          </cell>
          <cell r="D5">
            <v>82.599997999999999</v>
          </cell>
          <cell r="E5">
            <v>56.259998000000003</v>
          </cell>
          <cell r="F5">
            <v>78.199996999999996</v>
          </cell>
          <cell r="G5">
            <v>96.599997999999999</v>
          </cell>
          <cell r="H5">
            <v>51.029998999999997</v>
          </cell>
          <cell r="I5">
            <v>48.02</v>
          </cell>
          <cell r="J5">
            <v>80.019997000000004</v>
          </cell>
          <cell r="K5">
            <v>27</v>
          </cell>
          <cell r="L5">
            <v>64.699996999999996</v>
          </cell>
          <cell r="M5">
            <v>88.959998999999996</v>
          </cell>
          <cell r="N5">
            <v>82.989998</v>
          </cell>
          <cell r="O5">
            <v>131.990005</v>
          </cell>
          <cell r="P5">
            <v>92.489998</v>
          </cell>
          <cell r="Q5">
            <v>76.930000000000007</v>
          </cell>
          <cell r="R5">
            <v>68.059997999999993</v>
          </cell>
          <cell r="S5">
            <v>56.860000999999997</v>
          </cell>
          <cell r="T5">
            <v>123.739998</v>
          </cell>
          <cell r="U5">
            <v>66.599997999999999</v>
          </cell>
          <cell r="V5">
            <v>87.32</v>
          </cell>
          <cell r="W5">
            <v>46.549999</v>
          </cell>
          <cell r="X5">
            <v>48.450001</v>
          </cell>
          <cell r="Y5">
            <v>55.240001999999997</v>
          </cell>
          <cell r="Z5">
            <v>46.98</v>
          </cell>
          <cell r="AA5">
            <v>108.16999800000001</v>
          </cell>
          <cell r="AB5">
            <v>78.370002999999997</v>
          </cell>
          <cell r="AC5">
            <v>251.58000200000001</v>
          </cell>
          <cell r="AD5">
            <v>73.419998000000007</v>
          </cell>
          <cell r="AE5">
            <v>45.32</v>
          </cell>
          <cell r="AF5">
            <v>52.73</v>
          </cell>
          <cell r="AG5">
            <v>92.639999000000003</v>
          </cell>
          <cell r="AH5">
            <v>51.18</v>
          </cell>
          <cell r="AI5">
            <v>57.82</v>
          </cell>
          <cell r="AJ5">
            <v>35.849997999999999</v>
          </cell>
          <cell r="AK5">
            <v>59.09</v>
          </cell>
          <cell r="AL5">
            <v>154.13999899999999</v>
          </cell>
          <cell r="AM5">
            <v>65.580001999999993</v>
          </cell>
          <cell r="AN5">
            <v>95.160004000000001</v>
          </cell>
          <cell r="AO5">
            <v>64.470000999999996</v>
          </cell>
        </row>
        <row r="6">
          <cell r="C6">
            <v>14.35</v>
          </cell>
          <cell r="D6">
            <v>81.230002999999996</v>
          </cell>
          <cell r="E6">
            <v>55.619999</v>
          </cell>
          <cell r="F6">
            <v>77.610000999999997</v>
          </cell>
          <cell r="G6">
            <v>94.980002999999996</v>
          </cell>
          <cell r="H6">
            <v>50.790000999999997</v>
          </cell>
          <cell r="I6">
            <v>47.560001</v>
          </cell>
          <cell r="J6">
            <v>78.690002000000007</v>
          </cell>
          <cell r="K6">
            <v>26.66</v>
          </cell>
          <cell r="L6">
            <v>63.889999000000003</v>
          </cell>
          <cell r="M6">
            <v>87.779999000000004</v>
          </cell>
          <cell r="N6">
            <v>81.949996999999996</v>
          </cell>
          <cell r="O6">
            <v>130.259995</v>
          </cell>
          <cell r="P6">
            <v>91.300003000000004</v>
          </cell>
          <cell r="Q6">
            <v>75.029999000000004</v>
          </cell>
          <cell r="R6">
            <v>68.120002999999997</v>
          </cell>
          <cell r="S6">
            <v>56.59</v>
          </cell>
          <cell r="T6">
            <v>121.58000199999999</v>
          </cell>
          <cell r="U6">
            <v>65.569999999999993</v>
          </cell>
          <cell r="V6">
            <v>85.849997999999999</v>
          </cell>
          <cell r="W6">
            <v>45.810001</v>
          </cell>
          <cell r="X6">
            <v>48.040000999999997</v>
          </cell>
          <cell r="Y6">
            <v>54.919998</v>
          </cell>
          <cell r="Z6">
            <v>46.330002</v>
          </cell>
          <cell r="AA6">
            <v>106.989998</v>
          </cell>
          <cell r="AB6">
            <v>77.349997999999999</v>
          </cell>
          <cell r="AC6">
            <v>247.729996</v>
          </cell>
          <cell r="AD6">
            <v>72.510002</v>
          </cell>
          <cell r="AE6">
            <v>45.060001</v>
          </cell>
          <cell r="AF6">
            <v>52.23</v>
          </cell>
          <cell r="AG6">
            <v>92.040001000000004</v>
          </cell>
          <cell r="AH6">
            <v>50.18</v>
          </cell>
          <cell r="AI6">
            <v>56.990001999999997</v>
          </cell>
          <cell r="AJ6">
            <v>35.580002</v>
          </cell>
          <cell r="AK6">
            <v>58.380001</v>
          </cell>
          <cell r="AL6">
            <v>151.220001</v>
          </cell>
          <cell r="AM6">
            <v>64.919998000000007</v>
          </cell>
          <cell r="AN6">
            <v>93.949996999999996</v>
          </cell>
          <cell r="AO6">
            <v>63.470001000000003</v>
          </cell>
        </row>
        <row r="7">
          <cell r="C7">
            <v>14.39</v>
          </cell>
          <cell r="D7">
            <v>81.430000000000007</v>
          </cell>
          <cell r="E7">
            <v>55.580002</v>
          </cell>
          <cell r="F7">
            <v>77.629997000000003</v>
          </cell>
          <cell r="G7">
            <v>94.629997000000003</v>
          </cell>
          <cell r="H7">
            <v>50.759998000000003</v>
          </cell>
          <cell r="I7">
            <v>47.619999</v>
          </cell>
          <cell r="J7">
            <v>78.599997999999999</v>
          </cell>
          <cell r="K7">
            <v>26.280000999999999</v>
          </cell>
          <cell r="L7">
            <v>63.689999</v>
          </cell>
          <cell r="M7">
            <v>87.790001000000004</v>
          </cell>
          <cell r="N7">
            <v>82.050003000000004</v>
          </cell>
          <cell r="O7">
            <v>129.58999600000001</v>
          </cell>
          <cell r="P7">
            <v>91.239998</v>
          </cell>
          <cell r="Q7">
            <v>75.370002999999997</v>
          </cell>
          <cell r="R7">
            <v>67.910004000000001</v>
          </cell>
          <cell r="S7">
            <v>56.830002</v>
          </cell>
          <cell r="T7">
            <v>121.519997</v>
          </cell>
          <cell r="U7">
            <v>65.230002999999996</v>
          </cell>
          <cell r="V7">
            <v>85.150002000000001</v>
          </cell>
          <cell r="W7">
            <v>46.189999</v>
          </cell>
          <cell r="X7">
            <v>47.77</v>
          </cell>
          <cell r="Y7">
            <v>55.009998000000003</v>
          </cell>
          <cell r="Z7">
            <v>46.119999</v>
          </cell>
          <cell r="AA7">
            <v>107.019997</v>
          </cell>
          <cell r="AB7">
            <v>77.580001999999993</v>
          </cell>
          <cell r="AC7">
            <v>246.39999399999999</v>
          </cell>
          <cell r="AD7">
            <v>72.279999000000004</v>
          </cell>
          <cell r="AE7">
            <v>44.689999</v>
          </cell>
          <cell r="AF7">
            <v>52.439999</v>
          </cell>
          <cell r="AG7">
            <v>91.230002999999996</v>
          </cell>
          <cell r="AH7">
            <v>50.18</v>
          </cell>
          <cell r="AI7">
            <v>56.790000999999997</v>
          </cell>
          <cell r="AJ7">
            <v>35.43</v>
          </cell>
          <cell r="AK7">
            <v>58.25</v>
          </cell>
          <cell r="AL7">
            <v>151.16999799999999</v>
          </cell>
          <cell r="AM7">
            <v>64.540001000000004</v>
          </cell>
          <cell r="AN7">
            <v>93.650002000000001</v>
          </cell>
          <cell r="AO7">
            <v>63.369999</v>
          </cell>
        </row>
        <row r="8">
          <cell r="C8">
            <v>14.31</v>
          </cell>
          <cell r="D8">
            <v>80.849997999999999</v>
          </cell>
          <cell r="E8">
            <v>55.07</v>
          </cell>
          <cell r="F8">
            <v>77.010002</v>
          </cell>
          <cell r="G8">
            <v>94.339995999999999</v>
          </cell>
          <cell r="H8">
            <v>50.509998000000003</v>
          </cell>
          <cell r="I8">
            <v>47.220001000000003</v>
          </cell>
          <cell r="J8">
            <v>77.459998999999996</v>
          </cell>
          <cell r="K8">
            <v>26.299999</v>
          </cell>
          <cell r="L8">
            <v>63.060001</v>
          </cell>
          <cell r="M8">
            <v>87.489998</v>
          </cell>
          <cell r="N8">
            <v>82.07</v>
          </cell>
          <cell r="O8">
            <v>128.94000199999999</v>
          </cell>
          <cell r="P8">
            <v>90.440002000000007</v>
          </cell>
          <cell r="Q8">
            <v>75.5</v>
          </cell>
          <cell r="R8">
            <v>67.940002000000007</v>
          </cell>
          <cell r="S8">
            <v>56.619999</v>
          </cell>
          <cell r="T8">
            <v>120.610001</v>
          </cell>
          <cell r="U8">
            <v>64.510002</v>
          </cell>
          <cell r="V8">
            <v>84.410004000000001</v>
          </cell>
          <cell r="W8">
            <v>46.259998000000003</v>
          </cell>
          <cell r="X8">
            <v>47.639999000000003</v>
          </cell>
          <cell r="Y8">
            <v>54.799999</v>
          </cell>
          <cell r="Z8">
            <v>45.490001999999997</v>
          </cell>
          <cell r="AA8">
            <v>105.739998</v>
          </cell>
          <cell r="AB8">
            <v>76.779999000000004</v>
          </cell>
          <cell r="AC8">
            <v>243.550003</v>
          </cell>
          <cell r="AD8">
            <v>71.230002999999996</v>
          </cell>
          <cell r="AE8">
            <v>44.209999000000003</v>
          </cell>
          <cell r="AF8">
            <v>51.849997999999999</v>
          </cell>
          <cell r="AG8">
            <v>90.559997999999993</v>
          </cell>
          <cell r="AH8">
            <v>49.709999000000003</v>
          </cell>
          <cell r="AI8">
            <v>56.060001</v>
          </cell>
          <cell r="AJ8">
            <v>35.439999</v>
          </cell>
          <cell r="AK8">
            <v>58.299999</v>
          </cell>
          <cell r="AL8">
            <v>149.759995</v>
          </cell>
          <cell r="AM8">
            <v>63.66</v>
          </cell>
          <cell r="AN8">
            <v>92.540001000000004</v>
          </cell>
          <cell r="AO8">
            <v>62.639999000000003</v>
          </cell>
        </row>
        <row r="9">
          <cell r="C9">
            <v>14.25</v>
          </cell>
          <cell r="D9">
            <v>80.949996999999996</v>
          </cell>
          <cell r="E9">
            <v>54.529998999999997</v>
          </cell>
          <cell r="F9">
            <v>76.589995999999999</v>
          </cell>
          <cell r="G9">
            <v>93.879997000000003</v>
          </cell>
          <cell r="H9">
            <v>50.75</v>
          </cell>
          <cell r="I9">
            <v>46.889999000000003</v>
          </cell>
          <cell r="J9">
            <v>76.860000999999997</v>
          </cell>
          <cell r="K9">
            <v>26.450001</v>
          </cell>
          <cell r="L9">
            <v>62.73</v>
          </cell>
          <cell r="M9">
            <v>86.879997000000003</v>
          </cell>
          <cell r="N9">
            <v>81.919998000000007</v>
          </cell>
          <cell r="O9">
            <v>128.66000399999999</v>
          </cell>
          <cell r="P9">
            <v>90.620002999999997</v>
          </cell>
          <cell r="Q9">
            <v>76.139999000000003</v>
          </cell>
          <cell r="R9">
            <v>67.879997000000003</v>
          </cell>
          <cell r="S9">
            <v>56.360000999999997</v>
          </cell>
          <cell r="T9">
            <v>120.260002</v>
          </cell>
          <cell r="U9">
            <v>64.080001999999993</v>
          </cell>
          <cell r="V9">
            <v>83.400002000000001</v>
          </cell>
          <cell r="W9">
            <v>46.150002000000001</v>
          </cell>
          <cell r="X9">
            <v>47.869999</v>
          </cell>
          <cell r="Y9">
            <v>54.419998</v>
          </cell>
          <cell r="Z9">
            <v>45.439999</v>
          </cell>
          <cell r="AA9">
            <v>105.41999800000001</v>
          </cell>
          <cell r="AB9">
            <v>76.739998</v>
          </cell>
          <cell r="AC9">
            <v>243.08999600000001</v>
          </cell>
          <cell r="AD9">
            <v>70.790001000000004</v>
          </cell>
          <cell r="AE9">
            <v>43.68</v>
          </cell>
          <cell r="AF9">
            <v>51.450001</v>
          </cell>
          <cell r="AG9">
            <v>89.889999000000003</v>
          </cell>
          <cell r="AH9">
            <v>48.919998</v>
          </cell>
          <cell r="AI9">
            <v>55.639999000000003</v>
          </cell>
          <cell r="AJ9">
            <v>35.509998000000003</v>
          </cell>
          <cell r="AK9">
            <v>58.419998</v>
          </cell>
          <cell r="AL9">
            <v>148.820007</v>
          </cell>
          <cell r="AM9">
            <v>63.259998000000003</v>
          </cell>
          <cell r="AN9">
            <v>91.989998</v>
          </cell>
          <cell r="AO9">
            <v>62.540000999999997</v>
          </cell>
        </row>
        <row r="10">
          <cell r="C10">
            <v>14.04</v>
          </cell>
          <cell r="D10">
            <v>80.230002999999996</v>
          </cell>
          <cell r="E10">
            <v>53.919998</v>
          </cell>
          <cell r="F10">
            <v>76.300003000000004</v>
          </cell>
          <cell r="G10">
            <v>93.410004000000001</v>
          </cell>
          <cell r="H10">
            <v>50.330002</v>
          </cell>
          <cell r="I10">
            <v>46.84</v>
          </cell>
          <cell r="J10">
            <v>76.089995999999999</v>
          </cell>
          <cell r="K10">
            <v>26.639999</v>
          </cell>
          <cell r="L10">
            <v>62.25</v>
          </cell>
          <cell r="M10">
            <v>86.970000999999996</v>
          </cell>
          <cell r="N10">
            <v>81.690002000000007</v>
          </cell>
          <cell r="O10">
            <v>128.479996</v>
          </cell>
          <cell r="P10">
            <v>90.400002000000001</v>
          </cell>
          <cell r="Q10">
            <v>75.739998</v>
          </cell>
          <cell r="R10">
            <v>67.879997000000003</v>
          </cell>
          <cell r="S10">
            <v>56.119999</v>
          </cell>
          <cell r="T10">
            <v>118.959999</v>
          </cell>
          <cell r="U10">
            <v>63.48</v>
          </cell>
          <cell r="V10">
            <v>82.75</v>
          </cell>
          <cell r="W10">
            <v>46.009998000000003</v>
          </cell>
          <cell r="X10">
            <v>47.619999</v>
          </cell>
          <cell r="Y10">
            <v>54.34</v>
          </cell>
          <cell r="Z10">
            <v>45.66</v>
          </cell>
          <cell r="AA10">
            <v>104.699997</v>
          </cell>
          <cell r="AB10">
            <v>76.519997000000004</v>
          </cell>
          <cell r="AC10">
            <v>241.199997</v>
          </cell>
          <cell r="AD10">
            <v>70.360000999999997</v>
          </cell>
          <cell r="AE10">
            <v>43.869999</v>
          </cell>
          <cell r="AF10">
            <v>51.130001</v>
          </cell>
          <cell r="AG10">
            <v>88.510002</v>
          </cell>
          <cell r="AH10">
            <v>48.990001999999997</v>
          </cell>
          <cell r="AI10">
            <v>55.189999</v>
          </cell>
          <cell r="AJ10">
            <v>35.380001</v>
          </cell>
          <cell r="AK10">
            <v>57.959999000000003</v>
          </cell>
          <cell r="AL10">
            <v>149.89999399999999</v>
          </cell>
          <cell r="AM10">
            <v>62.599997999999999</v>
          </cell>
          <cell r="AN10">
            <v>91.080001999999993</v>
          </cell>
          <cell r="AO10">
            <v>62.400002000000001</v>
          </cell>
        </row>
        <row r="11">
          <cell r="C11">
            <v>14.18</v>
          </cell>
          <cell r="D11">
            <v>79.529999000000004</v>
          </cell>
          <cell r="E11">
            <v>53.799999</v>
          </cell>
          <cell r="F11">
            <v>76.430000000000007</v>
          </cell>
          <cell r="G11">
            <v>93.690002000000007</v>
          </cell>
          <cell r="H11">
            <v>50.57</v>
          </cell>
          <cell r="I11">
            <v>47.349997999999999</v>
          </cell>
          <cell r="J11">
            <v>76.199996999999996</v>
          </cell>
          <cell r="K11">
            <v>26.870000999999998</v>
          </cell>
          <cell r="L11">
            <v>62.27</v>
          </cell>
          <cell r="M11">
            <v>87.669998000000007</v>
          </cell>
          <cell r="N11">
            <v>82.209998999999996</v>
          </cell>
          <cell r="O11">
            <v>128.550003</v>
          </cell>
          <cell r="P11">
            <v>90.269997000000004</v>
          </cell>
          <cell r="Q11">
            <v>75.860000999999997</v>
          </cell>
          <cell r="R11">
            <v>67.75</v>
          </cell>
          <cell r="S11">
            <v>55.93</v>
          </cell>
          <cell r="T11">
            <v>119.129997</v>
          </cell>
          <cell r="U11">
            <v>63.360000999999997</v>
          </cell>
          <cell r="V11">
            <v>82.68</v>
          </cell>
          <cell r="W11">
            <v>45.68</v>
          </cell>
          <cell r="X11">
            <v>47.52</v>
          </cell>
          <cell r="Y11">
            <v>54.130001</v>
          </cell>
          <cell r="Z11">
            <v>45.560001</v>
          </cell>
          <cell r="AA11">
            <v>105.150002</v>
          </cell>
          <cell r="AB11">
            <v>76.5</v>
          </cell>
          <cell r="AC11">
            <v>241.30999800000001</v>
          </cell>
          <cell r="AD11">
            <v>70.360000999999997</v>
          </cell>
          <cell r="AE11">
            <v>44.049999</v>
          </cell>
          <cell r="AF11">
            <v>50.98</v>
          </cell>
          <cell r="AG11">
            <v>88.68</v>
          </cell>
          <cell r="AH11">
            <v>49.200001</v>
          </cell>
          <cell r="AI11">
            <v>55.169998</v>
          </cell>
          <cell r="AJ11">
            <v>35.18</v>
          </cell>
          <cell r="AK11">
            <v>57.599997999999999</v>
          </cell>
          <cell r="AL11">
            <v>148.88000500000001</v>
          </cell>
          <cell r="AM11">
            <v>62.619999</v>
          </cell>
          <cell r="AN11">
            <v>90.959998999999996</v>
          </cell>
          <cell r="AO11">
            <v>62.459999000000003</v>
          </cell>
        </row>
        <row r="12">
          <cell r="C12">
            <v>14.16</v>
          </cell>
          <cell r="D12">
            <v>80.400002000000001</v>
          </cell>
          <cell r="E12">
            <v>53.75</v>
          </cell>
          <cell r="F12">
            <v>76.150002000000001</v>
          </cell>
          <cell r="G12">
            <v>93.669998000000007</v>
          </cell>
          <cell r="H12">
            <v>50.700001</v>
          </cell>
          <cell r="I12">
            <v>47.689999</v>
          </cell>
          <cell r="J12">
            <v>76.389999000000003</v>
          </cell>
          <cell r="K12">
            <v>26.75</v>
          </cell>
          <cell r="L12">
            <v>62.59</v>
          </cell>
          <cell r="M12">
            <v>88.339995999999999</v>
          </cell>
          <cell r="N12">
            <v>82.389999000000003</v>
          </cell>
          <cell r="O12">
            <v>128.979996</v>
          </cell>
          <cell r="P12">
            <v>90.839995999999999</v>
          </cell>
          <cell r="Q12">
            <v>75.129997000000003</v>
          </cell>
          <cell r="R12">
            <v>67.949996999999996</v>
          </cell>
          <cell r="S12">
            <v>55.779998999999997</v>
          </cell>
          <cell r="T12">
            <v>119.150002</v>
          </cell>
          <cell r="U12">
            <v>63.32</v>
          </cell>
          <cell r="V12">
            <v>83.309997999999993</v>
          </cell>
          <cell r="W12">
            <v>45.639999000000003</v>
          </cell>
          <cell r="X12">
            <v>47.549999</v>
          </cell>
          <cell r="Y12">
            <v>54.060001</v>
          </cell>
          <cell r="Z12">
            <v>45.830002</v>
          </cell>
          <cell r="AA12">
            <v>105.589996</v>
          </cell>
          <cell r="AB12">
            <v>77.239998</v>
          </cell>
          <cell r="AC12">
            <v>241.520004</v>
          </cell>
          <cell r="AD12">
            <v>70.720000999999996</v>
          </cell>
          <cell r="AE12">
            <v>43.919998</v>
          </cell>
          <cell r="AF12">
            <v>51.380001</v>
          </cell>
          <cell r="AG12">
            <v>88.900002000000001</v>
          </cell>
          <cell r="AH12">
            <v>49.75</v>
          </cell>
          <cell r="AI12">
            <v>54.950001</v>
          </cell>
          <cell r="AJ12">
            <v>35.419998</v>
          </cell>
          <cell r="AK12">
            <v>58.130001</v>
          </cell>
          <cell r="AL12">
            <v>149</v>
          </cell>
          <cell r="AM12">
            <v>62.810001</v>
          </cell>
          <cell r="AN12">
            <v>91.309997999999993</v>
          </cell>
          <cell r="AO12">
            <v>62.59</v>
          </cell>
        </row>
        <row r="13">
          <cell r="C13">
            <v>14.13</v>
          </cell>
          <cell r="D13">
            <v>80.680000000000007</v>
          </cell>
          <cell r="E13">
            <v>53.799999</v>
          </cell>
          <cell r="F13">
            <v>76.080001999999993</v>
          </cell>
          <cell r="G13">
            <v>93.360000999999997</v>
          </cell>
          <cell r="H13">
            <v>50.939999</v>
          </cell>
          <cell r="I13">
            <v>47.650002000000001</v>
          </cell>
          <cell r="J13">
            <v>76.360000999999997</v>
          </cell>
          <cell r="K13">
            <v>26.790001</v>
          </cell>
          <cell r="L13">
            <v>62.310001</v>
          </cell>
          <cell r="M13">
            <v>88.629997000000003</v>
          </cell>
          <cell r="N13">
            <v>81.760002</v>
          </cell>
          <cell r="O13">
            <v>129.009995</v>
          </cell>
          <cell r="P13">
            <v>90.400002000000001</v>
          </cell>
          <cell r="Q13">
            <v>74.779999000000004</v>
          </cell>
          <cell r="R13">
            <v>67.889999000000003</v>
          </cell>
          <cell r="S13">
            <v>55.529998999999997</v>
          </cell>
          <cell r="T13">
            <v>118.730003</v>
          </cell>
          <cell r="U13">
            <v>63.5</v>
          </cell>
          <cell r="V13">
            <v>82.860000999999997</v>
          </cell>
          <cell r="W13">
            <v>45.57</v>
          </cell>
          <cell r="X13">
            <v>47.459999000000003</v>
          </cell>
          <cell r="Y13">
            <v>54</v>
          </cell>
          <cell r="Z13">
            <v>45.950001</v>
          </cell>
          <cell r="AA13">
            <v>105.589996</v>
          </cell>
          <cell r="AB13">
            <v>77.309997999999993</v>
          </cell>
          <cell r="AC13">
            <v>240.320007</v>
          </cell>
          <cell r="AD13">
            <v>70.459998999999996</v>
          </cell>
          <cell r="AE13">
            <v>44.07</v>
          </cell>
          <cell r="AF13">
            <v>51.400002000000001</v>
          </cell>
          <cell r="AG13">
            <v>88.989998</v>
          </cell>
          <cell r="AH13">
            <v>49.860000999999997</v>
          </cell>
          <cell r="AI13">
            <v>54.779998999999997</v>
          </cell>
          <cell r="AJ13">
            <v>35.380001</v>
          </cell>
          <cell r="AK13">
            <v>58.700001</v>
          </cell>
          <cell r="AL13">
            <v>147.759995</v>
          </cell>
          <cell r="AM13">
            <v>62.560001</v>
          </cell>
          <cell r="AN13">
            <v>91.239998</v>
          </cell>
          <cell r="AO13">
            <v>62.68</v>
          </cell>
        </row>
        <row r="14">
          <cell r="C14">
            <v>14.04</v>
          </cell>
          <cell r="D14">
            <v>80.519997000000004</v>
          </cell>
          <cell r="E14">
            <v>53.630001</v>
          </cell>
          <cell r="F14">
            <v>76.050003000000004</v>
          </cell>
          <cell r="G14">
            <v>93.459998999999996</v>
          </cell>
          <cell r="H14">
            <v>50.810001</v>
          </cell>
          <cell r="I14">
            <v>47.470001000000003</v>
          </cell>
          <cell r="J14">
            <v>76.650002000000001</v>
          </cell>
          <cell r="K14">
            <v>26.950001</v>
          </cell>
          <cell r="L14">
            <v>61.709999000000003</v>
          </cell>
          <cell r="M14">
            <v>88.860000999999997</v>
          </cell>
          <cell r="N14">
            <v>81.959998999999996</v>
          </cell>
          <cell r="O14">
            <v>128.699997</v>
          </cell>
          <cell r="P14">
            <v>90.339995999999999</v>
          </cell>
          <cell r="Q14">
            <v>74.379997000000003</v>
          </cell>
          <cell r="R14">
            <v>67.769997000000004</v>
          </cell>
          <cell r="S14">
            <v>55.400002000000001</v>
          </cell>
          <cell r="T14">
            <v>117.93</v>
          </cell>
          <cell r="U14">
            <v>63.439999</v>
          </cell>
          <cell r="V14">
            <v>83.230002999999996</v>
          </cell>
          <cell r="W14">
            <v>45.43</v>
          </cell>
          <cell r="X14">
            <v>47.529998999999997</v>
          </cell>
          <cell r="Y14">
            <v>53.73</v>
          </cell>
          <cell r="Z14">
            <v>46.02</v>
          </cell>
          <cell r="AA14">
            <v>105.55999799999999</v>
          </cell>
          <cell r="AB14">
            <v>77.680000000000007</v>
          </cell>
          <cell r="AC14">
            <v>238.61999499999999</v>
          </cell>
          <cell r="AD14">
            <v>70.459998999999996</v>
          </cell>
          <cell r="AE14">
            <v>44.060001</v>
          </cell>
          <cell r="AF14">
            <v>51.689999</v>
          </cell>
          <cell r="AG14">
            <v>88.709998999999996</v>
          </cell>
          <cell r="AH14">
            <v>49.689999</v>
          </cell>
          <cell r="AI14">
            <v>54.889999000000003</v>
          </cell>
          <cell r="AJ14">
            <v>35.419998</v>
          </cell>
          <cell r="AK14">
            <v>58.709999000000003</v>
          </cell>
          <cell r="AL14">
            <v>149.11999499999999</v>
          </cell>
          <cell r="AM14">
            <v>62.619999</v>
          </cell>
          <cell r="AN14">
            <v>90.669998000000007</v>
          </cell>
          <cell r="AO14">
            <v>62.380001</v>
          </cell>
        </row>
        <row r="15">
          <cell r="C15">
            <v>14.15</v>
          </cell>
          <cell r="D15">
            <v>81.169998000000007</v>
          </cell>
          <cell r="E15">
            <v>54.720001000000003</v>
          </cell>
          <cell r="F15">
            <v>76.800003000000004</v>
          </cell>
          <cell r="G15">
            <v>94.510002</v>
          </cell>
          <cell r="H15">
            <v>51.16</v>
          </cell>
          <cell r="I15">
            <v>48.09</v>
          </cell>
          <cell r="J15">
            <v>78.540001000000004</v>
          </cell>
          <cell r="K15">
            <v>27.27</v>
          </cell>
          <cell r="L15">
            <v>62.84</v>
          </cell>
          <cell r="M15">
            <v>90.470000999999996</v>
          </cell>
          <cell r="N15">
            <v>82.82</v>
          </cell>
          <cell r="O15">
            <v>129.86999499999999</v>
          </cell>
          <cell r="P15">
            <v>91.209998999999996</v>
          </cell>
          <cell r="Q15">
            <v>75.410004000000001</v>
          </cell>
          <cell r="R15">
            <v>67.889999000000003</v>
          </cell>
          <cell r="S15">
            <v>55.790000999999997</v>
          </cell>
          <cell r="T15">
            <v>119.800003</v>
          </cell>
          <cell r="U15">
            <v>65.089995999999999</v>
          </cell>
          <cell r="V15">
            <v>85.07</v>
          </cell>
          <cell r="W15">
            <v>45.59</v>
          </cell>
          <cell r="X15">
            <v>48.599997999999999</v>
          </cell>
          <cell r="Y15">
            <v>53.880001</v>
          </cell>
          <cell r="Z15">
            <v>46.860000999999997</v>
          </cell>
          <cell r="AA15">
            <v>106.800003</v>
          </cell>
          <cell r="AB15">
            <v>78.819999999999993</v>
          </cell>
          <cell r="AC15">
            <v>242.16000399999999</v>
          </cell>
          <cell r="AD15">
            <v>71.669998000000007</v>
          </cell>
          <cell r="AE15">
            <v>44.470001000000003</v>
          </cell>
          <cell r="AF15">
            <v>51.290000999999997</v>
          </cell>
          <cell r="AG15">
            <v>89.93</v>
          </cell>
          <cell r="AH15">
            <v>50.709999000000003</v>
          </cell>
          <cell r="AI15">
            <v>55.790000999999997</v>
          </cell>
          <cell r="AJ15">
            <v>35.880001</v>
          </cell>
          <cell r="AK15">
            <v>59.049999</v>
          </cell>
          <cell r="AL15">
            <v>151.479996</v>
          </cell>
          <cell r="AM15">
            <v>63.700001</v>
          </cell>
          <cell r="AN15">
            <v>92.230002999999996</v>
          </cell>
          <cell r="AO15">
            <v>63.490001999999997</v>
          </cell>
        </row>
        <row r="16">
          <cell r="C16">
            <v>14.07</v>
          </cell>
          <cell r="D16">
            <v>81.050003000000004</v>
          </cell>
          <cell r="E16">
            <v>54.380001</v>
          </cell>
          <cell r="F16">
            <v>76.559997999999993</v>
          </cell>
          <cell r="G16">
            <v>94.029999000000004</v>
          </cell>
          <cell r="H16">
            <v>50.889999000000003</v>
          </cell>
          <cell r="I16">
            <v>47.900002000000001</v>
          </cell>
          <cell r="J16">
            <v>78.139999000000003</v>
          </cell>
          <cell r="K16">
            <v>26.91</v>
          </cell>
          <cell r="L16">
            <v>62.59</v>
          </cell>
          <cell r="M16">
            <v>90.190002000000007</v>
          </cell>
          <cell r="N16">
            <v>82.080001999999993</v>
          </cell>
          <cell r="O16">
            <v>129.020004</v>
          </cell>
          <cell r="P16">
            <v>90.790001000000004</v>
          </cell>
          <cell r="Q16">
            <v>74.709998999999996</v>
          </cell>
          <cell r="R16">
            <v>67.769997000000004</v>
          </cell>
          <cell r="S16">
            <v>55.650002000000001</v>
          </cell>
          <cell r="T16">
            <v>119.279999</v>
          </cell>
          <cell r="U16">
            <v>64.230002999999996</v>
          </cell>
          <cell r="V16">
            <v>84.410004000000001</v>
          </cell>
          <cell r="W16">
            <v>45.380001</v>
          </cell>
          <cell r="X16">
            <v>48.490001999999997</v>
          </cell>
          <cell r="Y16">
            <v>54.009998000000003</v>
          </cell>
          <cell r="Z16">
            <v>46.799999</v>
          </cell>
          <cell r="AA16">
            <v>106.80999799999999</v>
          </cell>
          <cell r="AB16">
            <v>78.959998999999996</v>
          </cell>
          <cell r="AC16">
            <v>241.28999300000001</v>
          </cell>
          <cell r="AD16">
            <v>71.690002000000007</v>
          </cell>
          <cell r="AE16">
            <v>44.259998000000003</v>
          </cell>
          <cell r="AF16">
            <v>50.990001999999997</v>
          </cell>
          <cell r="AG16">
            <v>89.25</v>
          </cell>
          <cell r="AH16">
            <v>50.560001</v>
          </cell>
          <cell r="AI16">
            <v>55.810001</v>
          </cell>
          <cell r="AJ16">
            <v>35.669998</v>
          </cell>
          <cell r="AK16">
            <v>58.669998</v>
          </cell>
          <cell r="AL16">
            <v>151.050003</v>
          </cell>
          <cell r="AM16">
            <v>63.34</v>
          </cell>
          <cell r="AN16">
            <v>92.169998000000007</v>
          </cell>
          <cell r="AO16">
            <v>63.290000999999997</v>
          </cell>
        </row>
        <row r="17">
          <cell r="C17">
            <v>14.25</v>
          </cell>
          <cell r="D17">
            <v>80.330001999999993</v>
          </cell>
          <cell r="E17">
            <v>54.34</v>
          </cell>
          <cell r="F17">
            <v>76.300003000000004</v>
          </cell>
          <cell r="G17">
            <v>94.190002000000007</v>
          </cell>
          <cell r="H17">
            <v>50.939999</v>
          </cell>
          <cell r="I17">
            <v>47.77</v>
          </cell>
          <cell r="J17">
            <v>77.989998</v>
          </cell>
          <cell r="K17">
            <v>26.91</v>
          </cell>
          <cell r="L17">
            <v>62.540000999999997</v>
          </cell>
          <cell r="M17">
            <v>89.940002000000007</v>
          </cell>
          <cell r="N17">
            <v>82</v>
          </cell>
          <cell r="O17">
            <v>128.88000500000001</v>
          </cell>
          <cell r="P17">
            <v>90.970000999999996</v>
          </cell>
          <cell r="Q17">
            <v>75.220000999999996</v>
          </cell>
          <cell r="R17">
            <v>67.760002</v>
          </cell>
          <cell r="S17">
            <v>55.450001</v>
          </cell>
          <cell r="T17">
            <v>119.860001</v>
          </cell>
          <cell r="U17">
            <v>64.069999999999993</v>
          </cell>
          <cell r="V17">
            <v>84.32</v>
          </cell>
          <cell r="W17">
            <v>45.41</v>
          </cell>
          <cell r="X17">
            <v>48.389999000000003</v>
          </cell>
          <cell r="Y17">
            <v>54.209999000000003</v>
          </cell>
          <cell r="Z17">
            <v>46.669998</v>
          </cell>
          <cell r="AA17">
            <v>106.589996</v>
          </cell>
          <cell r="AB17">
            <v>79.169998000000007</v>
          </cell>
          <cell r="AC17">
            <v>242.509995</v>
          </cell>
          <cell r="AD17">
            <v>71.639999000000003</v>
          </cell>
          <cell r="AE17">
            <v>44.029998999999997</v>
          </cell>
          <cell r="AF17">
            <v>51.200001</v>
          </cell>
          <cell r="AG17">
            <v>88.849997999999999</v>
          </cell>
          <cell r="AH17">
            <v>50.470001000000003</v>
          </cell>
          <cell r="AI17">
            <v>55.540000999999997</v>
          </cell>
          <cell r="AJ17">
            <v>35.520000000000003</v>
          </cell>
          <cell r="AK17">
            <v>58.580002</v>
          </cell>
          <cell r="AL17">
            <v>150.86999499999999</v>
          </cell>
          <cell r="AM17">
            <v>63.459999000000003</v>
          </cell>
          <cell r="AN17">
            <v>92.309997999999993</v>
          </cell>
          <cell r="AO17">
            <v>63.119999</v>
          </cell>
        </row>
        <row r="18">
          <cell r="C18">
            <v>14.17</v>
          </cell>
          <cell r="D18">
            <v>80.290001000000004</v>
          </cell>
          <cell r="E18">
            <v>54.220001000000003</v>
          </cell>
          <cell r="F18">
            <v>75.639999000000003</v>
          </cell>
          <cell r="G18">
            <v>93.879997000000003</v>
          </cell>
          <cell r="H18">
            <v>50.57</v>
          </cell>
          <cell r="I18">
            <v>47.709999000000003</v>
          </cell>
          <cell r="J18">
            <v>77.720000999999996</v>
          </cell>
          <cell r="K18">
            <v>26.91</v>
          </cell>
          <cell r="L18">
            <v>62.279998999999997</v>
          </cell>
          <cell r="M18">
            <v>89.650002000000001</v>
          </cell>
          <cell r="N18">
            <v>81.459998999999996</v>
          </cell>
          <cell r="O18">
            <v>128.550003</v>
          </cell>
          <cell r="P18">
            <v>90.389999000000003</v>
          </cell>
          <cell r="Q18">
            <v>75.349997999999999</v>
          </cell>
          <cell r="R18">
            <v>67.720000999999996</v>
          </cell>
          <cell r="S18">
            <v>55.23</v>
          </cell>
          <cell r="T18">
            <v>119.519997</v>
          </cell>
          <cell r="U18">
            <v>64.050003000000004</v>
          </cell>
          <cell r="V18">
            <v>84.300003000000004</v>
          </cell>
          <cell r="W18">
            <v>45.32</v>
          </cell>
          <cell r="X18">
            <v>48.509998000000003</v>
          </cell>
          <cell r="Y18">
            <v>54.169998</v>
          </cell>
          <cell r="Z18">
            <v>46.689999</v>
          </cell>
          <cell r="AA18">
            <v>106.18</v>
          </cell>
          <cell r="AB18">
            <v>78.790001000000004</v>
          </cell>
          <cell r="AC18">
            <v>241.96000699999999</v>
          </cell>
          <cell r="AD18">
            <v>71.559997999999993</v>
          </cell>
          <cell r="AE18">
            <v>44</v>
          </cell>
          <cell r="AF18">
            <v>51.009998000000003</v>
          </cell>
          <cell r="AG18">
            <v>88.949996999999996</v>
          </cell>
          <cell r="AH18">
            <v>50.349997999999999</v>
          </cell>
          <cell r="AI18">
            <v>55.459999000000003</v>
          </cell>
          <cell r="AJ18">
            <v>35.529998999999997</v>
          </cell>
          <cell r="AK18">
            <v>58.630001</v>
          </cell>
          <cell r="AL18">
            <v>151.61999499999999</v>
          </cell>
          <cell r="AM18">
            <v>63.169998</v>
          </cell>
          <cell r="AN18">
            <v>91.75</v>
          </cell>
          <cell r="AO18">
            <v>62.790000999999997</v>
          </cell>
        </row>
        <row r="19">
          <cell r="C19">
            <v>14.13</v>
          </cell>
          <cell r="D19">
            <v>80.419998000000007</v>
          </cell>
          <cell r="E19">
            <v>54.27</v>
          </cell>
          <cell r="F19">
            <v>75.75</v>
          </cell>
          <cell r="G19">
            <v>93.839995999999999</v>
          </cell>
          <cell r="H19">
            <v>50.639999000000003</v>
          </cell>
          <cell r="I19">
            <v>47.73</v>
          </cell>
          <cell r="J19">
            <v>77.330001999999993</v>
          </cell>
          <cell r="K19">
            <v>26.76</v>
          </cell>
          <cell r="L19">
            <v>62.279998999999997</v>
          </cell>
          <cell r="M19">
            <v>89.669998000000007</v>
          </cell>
          <cell r="N19">
            <v>81.360000999999997</v>
          </cell>
          <cell r="O19">
            <v>128.16000399999999</v>
          </cell>
          <cell r="P19">
            <v>90.230002999999996</v>
          </cell>
          <cell r="Q19">
            <v>74.819999999999993</v>
          </cell>
          <cell r="R19">
            <v>67.699996999999996</v>
          </cell>
          <cell r="S19">
            <v>55.169998</v>
          </cell>
          <cell r="T19">
            <v>119.44000200000001</v>
          </cell>
          <cell r="U19">
            <v>64.220000999999996</v>
          </cell>
          <cell r="V19">
            <v>83.959998999999996</v>
          </cell>
          <cell r="W19">
            <v>45.32</v>
          </cell>
          <cell r="X19">
            <v>48.48</v>
          </cell>
          <cell r="Y19">
            <v>54.130001</v>
          </cell>
          <cell r="Z19">
            <v>46.599997999999999</v>
          </cell>
          <cell r="AA19">
            <v>106</v>
          </cell>
          <cell r="AB19">
            <v>79.080001999999993</v>
          </cell>
          <cell r="AC19">
            <v>240.509995</v>
          </cell>
          <cell r="AD19">
            <v>71.239998</v>
          </cell>
          <cell r="AE19">
            <v>43.889999000000003</v>
          </cell>
          <cell r="AF19">
            <v>51.049999</v>
          </cell>
          <cell r="AG19">
            <v>88.860000999999997</v>
          </cell>
          <cell r="AH19">
            <v>50.130001</v>
          </cell>
          <cell r="AI19">
            <v>55.540000999999997</v>
          </cell>
          <cell r="AJ19">
            <v>35.619999</v>
          </cell>
          <cell r="AK19">
            <v>58.509998000000003</v>
          </cell>
          <cell r="AL19">
            <v>150.64999399999999</v>
          </cell>
          <cell r="AM19">
            <v>63.130001</v>
          </cell>
          <cell r="AN19">
            <v>91.620002999999997</v>
          </cell>
          <cell r="AO19">
            <v>62.860000999999997</v>
          </cell>
        </row>
        <row r="20">
          <cell r="C20">
            <v>14.09</v>
          </cell>
          <cell r="D20">
            <v>80.5</v>
          </cell>
          <cell r="E20">
            <v>54.299999</v>
          </cell>
          <cell r="F20">
            <v>75.639999000000003</v>
          </cell>
          <cell r="G20">
            <v>93.75</v>
          </cell>
          <cell r="H20">
            <v>51.380001</v>
          </cell>
          <cell r="I20">
            <v>47.73</v>
          </cell>
          <cell r="J20">
            <v>77.300003000000004</v>
          </cell>
          <cell r="K20">
            <v>26.73</v>
          </cell>
          <cell r="L20">
            <v>62.290000999999997</v>
          </cell>
          <cell r="M20">
            <v>89.779999000000004</v>
          </cell>
          <cell r="N20">
            <v>81.430000000000007</v>
          </cell>
          <cell r="O20">
            <v>128.759995</v>
          </cell>
          <cell r="P20">
            <v>90.150002000000001</v>
          </cell>
          <cell r="Q20">
            <v>74.809997999999993</v>
          </cell>
          <cell r="R20">
            <v>67.720000999999996</v>
          </cell>
          <cell r="S20">
            <v>55.110000999999997</v>
          </cell>
          <cell r="T20">
            <v>118.57</v>
          </cell>
          <cell r="U20">
            <v>63.799999</v>
          </cell>
          <cell r="V20">
            <v>83.730002999999996</v>
          </cell>
          <cell r="W20">
            <v>45.200001</v>
          </cell>
          <cell r="X20">
            <v>48.389999000000003</v>
          </cell>
          <cell r="Y20">
            <v>54.369999</v>
          </cell>
          <cell r="Z20">
            <v>46.700001</v>
          </cell>
          <cell r="AA20">
            <v>106.07</v>
          </cell>
          <cell r="AB20">
            <v>77.870002999999997</v>
          </cell>
          <cell r="AC20">
            <v>238.779999</v>
          </cell>
          <cell r="AD20">
            <v>71.379997000000003</v>
          </cell>
          <cell r="AE20">
            <v>43.830002</v>
          </cell>
          <cell r="AF20">
            <v>51.25</v>
          </cell>
          <cell r="AG20">
            <v>88.980002999999996</v>
          </cell>
          <cell r="AH20">
            <v>50.299999</v>
          </cell>
          <cell r="AI20">
            <v>55.98</v>
          </cell>
          <cell r="AJ20">
            <v>35.659999999999997</v>
          </cell>
          <cell r="AK20">
            <v>58.599997999999999</v>
          </cell>
          <cell r="AL20">
            <v>150.55999800000001</v>
          </cell>
          <cell r="AM20">
            <v>63.259998000000003</v>
          </cell>
          <cell r="AN20">
            <v>91.480002999999996</v>
          </cell>
          <cell r="AO20">
            <v>63.02</v>
          </cell>
        </row>
        <row r="21">
          <cell r="C21">
            <v>14.13</v>
          </cell>
          <cell r="D21">
            <v>81.830001999999993</v>
          </cell>
          <cell r="E21">
            <v>54.950001</v>
          </cell>
          <cell r="F21">
            <v>76.569999999999993</v>
          </cell>
          <cell r="G21">
            <v>94.900002000000001</v>
          </cell>
          <cell r="H21">
            <v>51.799999</v>
          </cell>
          <cell r="I21">
            <v>48.400002000000001</v>
          </cell>
          <cell r="J21">
            <v>78.430000000000007</v>
          </cell>
          <cell r="K21">
            <v>26.73</v>
          </cell>
          <cell r="L21">
            <v>63.099997999999999</v>
          </cell>
          <cell r="M21">
            <v>90.629997000000003</v>
          </cell>
          <cell r="N21">
            <v>82.32</v>
          </cell>
          <cell r="O21">
            <v>129.86000100000001</v>
          </cell>
          <cell r="P21">
            <v>90.620002999999997</v>
          </cell>
          <cell r="Q21">
            <v>75.190002000000007</v>
          </cell>
          <cell r="R21">
            <v>67.739998</v>
          </cell>
          <cell r="S21">
            <v>54.529998999999997</v>
          </cell>
          <cell r="T21">
            <v>120.16999800000001</v>
          </cell>
          <cell r="U21">
            <v>64.120002999999997</v>
          </cell>
          <cell r="V21">
            <v>84.589995999999999</v>
          </cell>
          <cell r="W21">
            <v>45.450001</v>
          </cell>
          <cell r="X21">
            <v>48.82</v>
          </cell>
          <cell r="Y21">
            <v>54</v>
          </cell>
          <cell r="Z21">
            <v>47.419998</v>
          </cell>
          <cell r="AA21">
            <v>108.010002</v>
          </cell>
          <cell r="AB21">
            <v>79.819999999999993</v>
          </cell>
          <cell r="AC21">
            <v>242.71000699999999</v>
          </cell>
          <cell r="AD21">
            <v>72.709998999999996</v>
          </cell>
          <cell r="AE21">
            <v>44.470001000000003</v>
          </cell>
          <cell r="AF21">
            <v>52.200001</v>
          </cell>
          <cell r="AG21">
            <v>90.190002000000007</v>
          </cell>
          <cell r="AH21">
            <v>51.150002000000001</v>
          </cell>
          <cell r="AI21">
            <v>56.82</v>
          </cell>
          <cell r="AJ21">
            <v>35.830002</v>
          </cell>
          <cell r="AK21">
            <v>58.669998</v>
          </cell>
          <cell r="AL21">
            <v>151.38000500000001</v>
          </cell>
          <cell r="AM21">
            <v>63.860000999999997</v>
          </cell>
          <cell r="AN21">
            <v>92.849997999999999</v>
          </cell>
          <cell r="AO21">
            <v>64.150002000000001</v>
          </cell>
        </row>
        <row r="22">
          <cell r="C22">
            <v>14.08</v>
          </cell>
          <cell r="D22">
            <v>81.779999000000004</v>
          </cell>
          <cell r="E22">
            <v>54.220001000000003</v>
          </cell>
          <cell r="F22">
            <v>75.449996999999996</v>
          </cell>
          <cell r="G22">
            <v>93.970000999999996</v>
          </cell>
          <cell r="H22">
            <v>51.119999</v>
          </cell>
          <cell r="I22">
            <v>49.07</v>
          </cell>
          <cell r="J22">
            <v>78.239998</v>
          </cell>
          <cell r="K22">
            <v>26.780000999999999</v>
          </cell>
          <cell r="L22">
            <v>62.400002000000001</v>
          </cell>
          <cell r="M22">
            <v>89.699996999999996</v>
          </cell>
          <cell r="N22">
            <v>81.800003000000004</v>
          </cell>
          <cell r="O22">
            <v>129.66000399999999</v>
          </cell>
          <cell r="P22">
            <v>89.949996999999996</v>
          </cell>
          <cell r="Q22">
            <v>73.419998000000007</v>
          </cell>
          <cell r="R22">
            <v>67.819999999999993</v>
          </cell>
          <cell r="S22">
            <v>54.02</v>
          </cell>
          <cell r="T22">
            <v>119.510002</v>
          </cell>
          <cell r="U22">
            <v>63.700001</v>
          </cell>
          <cell r="V22">
            <v>83.779999000000004</v>
          </cell>
          <cell r="W22">
            <v>44.98</v>
          </cell>
          <cell r="X22">
            <v>48.709999000000003</v>
          </cell>
          <cell r="Y22">
            <v>53.799999</v>
          </cell>
          <cell r="Z22">
            <v>46.700001</v>
          </cell>
          <cell r="AA22">
            <v>107.599998</v>
          </cell>
          <cell r="AB22">
            <v>79.720000999999996</v>
          </cell>
          <cell r="AC22">
            <v>240.64999399999999</v>
          </cell>
          <cell r="AD22">
            <v>72.239998</v>
          </cell>
          <cell r="AE22">
            <v>44.169998</v>
          </cell>
          <cell r="AF22">
            <v>52.630001</v>
          </cell>
          <cell r="AG22">
            <v>89.25</v>
          </cell>
          <cell r="AH22">
            <v>51.389999000000003</v>
          </cell>
          <cell r="AI22">
            <v>56.349997999999999</v>
          </cell>
          <cell r="AJ22">
            <v>35.720001000000003</v>
          </cell>
          <cell r="AK22">
            <v>58.650002000000001</v>
          </cell>
          <cell r="AL22">
            <v>152.029999</v>
          </cell>
          <cell r="AM22">
            <v>63.07</v>
          </cell>
          <cell r="AN22">
            <v>92.18</v>
          </cell>
          <cell r="AO22">
            <v>63.849997999999999</v>
          </cell>
        </row>
        <row r="23">
          <cell r="C23">
            <v>14.07</v>
          </cell>
          <cell r="D23">
            <v>81.660004000000001</v>
          </cell>
          <cell r="E23">
            <v>54.279998999999997</v>
          </cell>
          <cell r="F23">
            <v>76.029999000000004</v>
          </cell>
          <cell r="G23">
            <v>93.75</v>
          </cell>
          <cell r="H23">
            <v>51.32</v>
          </cell>
          <cell r="I23">
            <v>49.209999000000003</v>
          </cell>
          <cell r="J23">
            <v>78.470000999999996</v>
          </cell>
          <cell r="K23">
            <v>26.85</v>
          </cell>
          <cell r="L23">
            <v>62.34</v>
          </cell>
          <cell r="M23">
            <v>89</v>
          </cell>
          <cell r="N23">
            <v>81.449996999999996</v>
          </cell>
          <cell r="O23">
            <v>129.300003</v>
          </cell>
          <cell r="P23">
            <v>90.610000999999997</v>
          </cell>
          <cell r="Q23">
            <v>74.269997000000004</v>
          </cell>
          <cell r="R23">
            <v>67.739998</v>
          </cell>
          <cell r="S23">
            <v>54.900002000000001</v>
          </cell>
          <cell r="T23">
            <v>119.660004</v>
          </cell>
          <cell r="U23">
            <v>63.849997999999999</v>
          </cell>
          <cell r="V23">
            <v>83.589995999999999</v>
          </cell>
          <cell r="W23">
            <v>45.369999</v>
          </cell>
          <cell r="X23">
            <v>48.52</v>
          </cell>
          <cell r="Y23">
            <v>54.189999</v>
          </cell>
          <cell r="Z23">
            <v>46.529998999999997</v>
          </cell>
          <cell r="AA23">
            <v>107.68</v>
          </cell>
          <cell r="AB23">
            <v>79.419998000000007</v>
          </cell>
          <cell r="AC23">
            <v>240.28999300000001</v>
          </cell>
          <cell r="AD23">
            <v>72.199996999999996</v>
          </cell>
          <cell r="AE23">
            <v>44.130001</v>
          </cell>
          <cell r="AF23">
            <v>52.860000999999997</v>
          </cell>
          <cell r="AG23">
            <v>88.57</v>
          </cell>
          <cell r="AH23">
            <v>51.549999</v>
          </cell>
          <cell r="AI23">
            <v>56.34</v>
          </cell>
          <cell r="AJ23">
            <v>35.970001000000003</v>
          </cell>
          <cell r="AK23">
            <v>59.25</v>
          </cell>
          <cell r="AL23">
            <v>151.63999899999999</v>
          </cell>
          <cell r="AM23">
            <v>63.630001</v>
          </cell>
          <cell r="AN23">
            <v>91.660004000000001</v>
          </cell>
          <cell r="AO23">
            <v>63.790000999999997</v>
          </cell>
        </row>
        <row r="24">
          <cell r="C24">
            <v>14.11</v>
          </cell>
          <cell r="D24">
            <v>80.699996999999996</v>
          </cell>
          <cell r="E24">
            <v>53.880001</v>
          </cell>
          <cell r="F24">
            <v>75.610000999999997</v>
          </cell>
          <cell r="G24">
            <v>93.220000999999996</v>
          </cell>
          <cell r="H24">
            <v>50.73</v>
          </cell>
          <cell r="I24">
            <v>49</v>
          </cell>
          <cell r="J24">
            <v>78.040001000000004</v>
          </cell>
          <cell r="K24">
            <v>26.41</v>
          </cell>
          <cell r="L24">
            <v>62.080002</v>
          </cell>
          <cell r="M24">
            <v>88.529999000000004</v>
          </cell>
          <cell r="N24">
            <v>81.559997999999993</v>
          </cell>
          <cell r="O24">
            <v>128.66999799999999</v>
          </cell>
          <cell r="P24">
            <v>90.550003000000004</v>
          </cell>
          <cell r="Q24">
            <v>73.550003000000004</v>
          </cell>
          <cell r="R24">
            <v>67.419998000000007</v>
          </cell>
          <cell r="S24">
            <v>55.68</v>
          </cell>
          <cell r="T24">
            <v>118.82</v>
          </cell>
          <cell r="U24">
            <v>63.599997999999999</v>
          </cell>
          <cell r="V24">
            <v>82.800003000000004</v>
          </cell>
          <cell r="W24">
            <v>44.98</v>
          </cell>
          <cell r="X24">
            <v>48.279998999999997</v>
          </cell>
          <cell r="Y24">
            <v>54.759998000000003</v>
          </cell>
          <cell r="Z24">
            <v>46.080002</v>
          </cell>
          <cell r="AA24">
            <v>106.839996</v>
          </cell>
          <cell r="AB24">
            <v>79.169998000000007</v>
          </cell>
          <cell r="AC24">
            <v>239.820007</v>
          </cell>
          <cell r="AD24">
            <v>71.769997000000004</v>
          </cell>
          <cell r="AE24">
            <v>43.669998</v>
          </cell>
          <cell r="AF24">
            <v>52.48</v>
          </cell>
          <cell r="AG24">
            <v>87.599997999999999</v>
          </cell>
          <cell r="AH24">
            <v>51.25</v>
          </cell>
          <cell r="AI24">
            <v>55.889999000000003</v>
          </cell>
          <cell r="AJ24">
            <v>35.970001000000003</v>
          </cell>
          <cell r="AK24">
            <v>59.25</v>
          </cell>
          <cell r="AL24">
            <v>150.11999499999999</v>
          </cell>
          <cell r="AM24">
            <v>63.700001</v>
          </cell>
          <cell r="AN24">
            <v>91.089995999999999</v>
          </cell>
          <cell r="AO24">
            <v>63.459999000000003</v>
          </cell>
        </row>
        <row r="25">
          <cell r="C25">
            <v>14.25</v>
          </cell>
          <cell r="D25">
            <v>80.669998000000007</v>
          </cell>
          <cell r="E25">
            <v>53.48</v>
          </cell>
          <cell r="F25">
            <v>75.760002</v>
          </cell>
          <cell r="G25">
            <v>93.029999000000004</v>
          </cell>
          <cell r="H25">
            <v>50.040000999999997</v>
          </cell>
          <cell r="I25">
            <v>48.599997999999999</v>
          </cell>
          <cell r="J25">
            <v>78.419998000000007</v>
          </cell>
          <cell r="K25">
            <v>26.35</v>
          </cell>
          <cell r="L25">
            <v>61.869999</v>
          </cell>
          <cell r="M25">
            <v>88.230002999999996</v>
          </cell>
          <cell r="N25">
            <v>81.639999000000003</v>
          </cell>
          <cell r="O25">
            <v>127.480003</v>
          </cell>
          <cell r="P25">
            <v>90.489998</v>
          </cell>
          <cell r="Q25">
            <v>74</v>
          </cell>
          <cell r="R25">
            <v>67.599997999999999</v>
          </cell>
          <cell r="S25">
            <v>54.91</v>
          </cell>
          <cell r="T25">
            <v>119.120003</v>
          </cell>
          <cell r="U25">
            <v>63.200001</v>
          </cell>
          <cell r="V25">
            <v>82.050003000000004</v>
          </cell>
          <cell r="W25">
            <v>44.700001</v>
          </cell>
          <cell r="X25">
            <v>48.509998000000003</v>
          </cell>
          <cell r="Y25">
            <v>53.84</v>
          </cell>
          <cell r="Z25">
            <v>45.84</v>
          </cell>
          <cell r="AA25">
            <v>106.629997</v>
          </cell>
          <cell r="AB25">
            <v>78.709998999999996</v>
          </cell>
          <cell r="AC25">
            <v>239.470001</v>
          </cell>
          <cell r="AD25">
            <v>71.080001999999993</v>
          </cell>
          <cell r="AE25">
            <v>43.849997999999999</v>
          </cell>
          <cell r="AF25">
            <v>51.73</v>
          </cell>
          <cell r="AG25">
            <v>87.599997999999999</v>
          </cell>
          <cell r="AH25">
            <v>50.830002</v>
          </cell>
          <cell r="AI25">
            <v>55.630001</v>
          </cell>
          <cell r="AJ25">
            <v>36.25</v>
          </cell>
          <cell r="AK25">
            <v>59.349997999999999</v>
          </cell>
          <cell r="AL25">
            <v>150.63999899999999</v>
          </cell>
          <cell r="AM25">
            <v>62.27</v>
          </cell>
          <cell r="AN25">
            <v>90.629997000000003</v>
          </cell>
          <cell r="AO25">
            <v>63.029998999999997</v>
          </cell>
        </row>
        <row r="26">
          <cell r="C26">
            <v>14.07</v>
          </cell>
          <cell r="D26">
            <v>79.360000999999997</v>
          </cell>
          <cell r="E26">
            <v>52.93</v>
          </cell>
          <cell r="F26">
            <v>75.019997000000004</v>
          </cell>
          <cell r="G26">
            <v>92.050003000000004</v>
          </cell>
          <cell r="H26">
            <v>49.369999</v>
          </cell>
          <cell r="I26">
            <v>47.689999</v>
          </cell>
          <cell r="J26">
            <v>77.150002000000001</v>
          </cell>
          <cell r="K26">
            <v>25.940000999999999</v>
          </cell>
          <cell r="L26">
            <v>60.990001999999997</v>
          </cell>
          <cell r="M26">
            <v>87.830001999999993</v>
          </cell>
          <cell r="N26">
            <v>80.879997000000003</v>
          </cell>
          <cell r="O26">
            <v>124.860001</v>
          </cell>
          <cell r="P26">
            <v>90.099997999999999</v>
          </cell>
          <cell r="Q26">
            <v>72.690002000000007</v>
          </cell>
          <cell r="R26">
            <v>67.480002999999996</v>
          </cell>
          <cell r="S26">
            <v>54.849997999999999</v>
          </cell>
          <cell r="T26">
            <v>118.300003</v>
          </cell>
          <cell r="U26">
            <v>62.759998000000003</v>
          </cell>
          <cell r="V26">
            <v>81.339995999999999</v>
          </cell>
          <cell r="W26">
            <v>43.82</v>
          </cell>
          <cell r="X26">
            <v>47.950001</v>
          </cell>
          <cell r="Y26">
            <v>53.32</v>
          </cell>
          <cell r="Z26">
            <v>45.310001</v>
          </cell>
          <cell r="AA26">
            <v>105.379997</v>
          </cell>
          <cell r="AB26">
            <v>77.830001999999993</v>
          </cell>
          <cell r="AC26">
            <v>236.949997</v>
          </cell>
          <cell r="AD26">
            <v>69.849997999999999</v>
          </cell>
          <cell r="AE26">
            <v>43.310001</v>
          </cell>
          <cell r="AF26">
            <v>50.279998999999997</v>
          </cell>
          <cell r="AG26">
            <v>86.139999000000003</v>
          </cell>
          <cell r="AH26">
            <v>49.950001</v>
          </cell>
          <cell r="AI26">
            <v>54.68</v>
          </cell>
          <cell r="AJ26">
            <v>35.639999000000003</v>
          </cell>
          <cell r="AK26">
            <v>58.549999</v>
          </cell>
          <cell r="AL26">
            <v>148.779999</v>
          </cell>
          <cell r="AM26">
            <v>60.759998000000003</v>
          </cell>
          <cell r="AN26">
            <v>89.18</v>
          </cell>
          <cell r="AO26">
            <v>62.259998000000003</v>
          </cell>
        </row>
        <row r="27">
          <cell r="C27">
            <v>14.04</v>
          </cell>
          <cell r="D27">
            <v>78.819999999999993</v>
          </cell>
          <cell r="E27">
            <v>52.59</v>
          </cell>
          <cell r="F27">
            <v>74.709998999999996</v>
          </cell>
          <cell r="G27">
            <v>91.139999000000003</v>
          </cell>
          <cell r="H27">
            <v>48.919998</v>
          </cell>
          <cell r="I27">
            <v>47.549999</v>
          </cell>
          <cell r="J27">
            <v>77.040001000000004</v>
          </cell>
          <cell r="K27">
            <v>24.82</v>
          </cell>
          <cell r="L27">
            <v>60.77</v>
          </cell>
          <cell r="M27">
            <v>87.519997000000004</v>
          </cell>
          <cell r="N27">
            <v>80.690002000000007</v>
          </cell>
          <cell r="O27">
            <v>124.93</v>
          </cell>
          <cell r="P27">
            <v>89.559997999999993</v>
          </cell>
          <cell r="Q27">
            <v>71.449996999999996</v>
          </cell>
          <cell r="R27">
            <v>67.410004000000001</v>
          </cell>
          <cell r="S27">
            <v>54.880001</v>
          </cell>
          <cell r="T27">
            <v>116.91999800000001</v>
          </cell>
          <cell r="U27">
            <v>62.139999000000003</v>
          </cell>
          <cell r="V27">
            <v>80.849997999999999</v>
          </cell>
          <cell r="W27">
            <v>44.099997999999999</v>
          </cell>
          <cell r="X27">
            <v>47.849997999999999</v>
          </cell>
          <cell r="Y27">
            <v>53.349997999999999</v>
          </cell>
          <cell r="Z27">
            <v>45.080002</v>
          </cell>
          <cell r="AA27">
            <v>105.25</v>
          </cell>
          <cell r="AB27">
            <v>77.459998999999996</v>
          </cell>
          <cell r="AC27">
            <v>233.89999399999999</v>
          </cell>
          <cell r="AD27">
            <v>69.739998</v>
          </cell>
          <cell r="AE27">
            <v>43.139999000000003</v>
          </cell>
          <cell r="AF27">
            <v>49.880001</v>
          </cell>
          <cell r="AG27">
            <v>85.739998</v>
          </cell>
          <cell r="AH27">
            <v>49.330002</v>
          </cell>
          <cell r="AI27">
            <v>54.639999000000003</v>
          </cell>
          <cell r="AJ27">
            <v>33.599997999999999</v>
          </cell>
          <cell r="AK27">
            <v>58.5</v>
          </cell>
          <cell r="AL27">
            <v>146.88999899999999</v>
          </cell>
          <cell r="AM27">
            <v>60.709999000000003</v>
          </cell>
          <cell r="AN27">
            <v>88.779999000000004</v>
          </cell>
          <cell r="AO27">
            <v>61.360000999999997</v>
          </cell>
        </row>
        <row r="28">
          <cell r="C28">
            <v>14.27</v>
          </cell>
          <cell r="D28">
            <v>79.599997999999999</v>
          </cell>
          <cell r="E28">
            <v>53.040000999999997</v>
          </cell>
          <cell r="F28">
            <v>74.949996999999996</v>
          </cell>
          <cell r="G28">
            <v>92.150002000000001</v>
          </cell>
          <cell r="H28">
            <v>48.73</v>
          </cell>
          <cell r="I28">
            <v>47.709999000000003</v>
          </cell>
          <cell r="J28">
            <v>77.190002000000007</v>
          </cell>
          <cell r="K28">
            <v>25.110001</v>
          </cell>
          <cell r="L28">
            <v>61.450001</v>
          </cell>
          <cell r="M28">
            <v>87.589995999999999</v>
          </cell>
          <cell r="N28">
            <v>80.900002000000001</v>
          </cell>
          <cell r="O28">
            <v>125.339996</v>
          </cell>
          <cell r="P28">
            <v>89</v>
          </cell>
          <cell r="Q28">
            <v>71.529999000000004</v>
          </cell>
          <cell r="R28">
            <v>67.790001000000004</v>
          </cell>
          <cell r="S28">
            <v>55</v>
          </cell>
          <cell r="T28">
            <v>118.18</v>
          </cell>
          <cell r="U28">
            <v>62.889999000000003</v>
          </cell>
          <cell r="V28">
            <v>81.349997999999999</v>
          </cell>
          <cell r="W28">
            <v>44.200001</v>
          </cell>
          <cell r="X28">
            <v>48.02</v>
          </cell>
          <cell r="Y28">
            <v>53.189999</v>
          </cell>
          <cell r="Z28">
            <v>45.09</v>
          </cell>
          <cell r="AA28">
            <v>105.769997</v>
          </cell>
          <cell r="AB28">
            <v>77.959998999999996</v>
          </cell>
          <cell r="AC28">
            <v>235.779999</v>
          </cell>
          <cell r="AD28">
            <v>71.209998999999996</v>
          </cell>
          <cell r="AE28">
            <v>43.09</v>
          </cell>
          <cell r="AF28">
            <v>50.09</v>
          </cell>
          <cell r="AG28">
            <v>85.440002000000007</v>
          </cell>
          <cell r="AH28">
            <v>49.279998999999997</v>
          </cell>
          <cell r="AI28">
            <v>55.139999000000003</v>
          </cell>
          <cell r="AJ28">
            <v>33.759998000000003</v>
          </cell>
          <cell r="AK28">
            <v>58.27</v>
          </cell>
          <cell r="AL28">
            <v>148.770004</v>
          </cell>
          <cell r="AM28">
            <v>60.689999</v>
          </cell>
          <cell r="AN28">
            <v>89.529999000000004</v>
          </cell>
          <cell r="AO28">
            <v>62.16</v>
          </cell>
        </row>
        <row r="29">
          <cell r="C29">
            <v>14.29</v>
          </cell>
          <cell r="D29">
            <v>79.5</v>
          </cell>
          <cell r="E29">
            <v>52.950001</v>
          </cell>
          <cell r="F29">
            <v>74.589995999999999</v>
          </cell>
          <cell r="G29">
            <v>91.940002000000007</v>
          </cell>
          <cell r="H29">
            <v>48.970001000000003</v>
          </cell>
          <cell r="I29">
            <v>47.209999000000003</v>
          </cell>
          <cell r="J29">
            <v>76.669998000000007</v>
          </cell>
          <cell r="K29">
            <v>24.959999</v>
          </cell>
          <cell r="L29">
            <v>61.439999</v>
          </cell>
          <cell r="M29">
            <v>86.800003000000004</v>
          </cell>
          <cell r="N29">
            <v>80.089995999999999</v>
          </cell>
          <cell r="O29">
            <v>124.91999800000001</v>
          </cell>
          <cell r="P29">
            <v>89.050003000000004</v>
          </cell>
          <cell r="Q29">
            <v>71.279999000000004</v>
          </cell>
          <cell r="R29">
            <v>67.559997999999993</v>
          </cell>
          <cell r="S29">
            <v>55.32</v>
          </cell>
          <cell r="T29">
            <v>117.66999800000001</v>
          </cell>
          <cell r="U29">
            <v>62.66</v>
          </cell>
          <cell r="V29">
            <v>80.980002999999996</v>
          </cell>
          <cell r="W29">
            <v>44.720001000000003</v>
          </cell>
          <cell r="X29">
            <v>47.990001999999997</v>
          </cell>
          <cell r="Y29">
            <v>53.119999</v>
          </cell>
          <cell r="Z29">
            <v>44.560001</v>
          </cell>
          <cell r="AA29">
            <v>105.25</v>
          </cell>
          <cell r="AB29">
            <v>77.459998999999996</v>
          </cell>
          <cell r="AC29">
            <v>234.449997</v>
          </cell>
          <cell r="AD29">
            <v>71.510002</v>
          </cell>
          <cell r="AE29">
            <v>42.720001000000003</v>
          </cell>
          <cell r="AF29">
            <v>49.82</v>
          </cell>
          <cell r="AG29">
            <v>85.209998999999996</v>
          </cell>
          <cell r="AH29">
            <v>48.91</v>
          </cell>
          <cell r="AI29">
            <v>55.110000999999997</v>
          </cell>
          <cell r="AJ29">
            <v>33.799999</v>
          </cell>
          <cell r="AK29">
            <v>57.689999</v>
          </cell>
          <cell r="AL29">
            <v>147.479996</v>
          </cell>
          <cell r="AM29">
            <v>60.330002</v>
          </cell>
          <cell r="AN29">
            <v>89.190002000000007</v>
          </cell>
          <cell r="AO29">
            <v>61.799999</v>
          </cell>
        </row>
        <row r="30">
          <cell r="C30">
            <v>14.28</v>
          </cell>
          <cell r="D30">
            <v>78.830001999999993</v>
          </cell>
          <cell r="E30">
            <v>52.880001</v>
          </cell>
          <cell r="F30">
            <v>74.949996999999996</v>
          </cell>
          <cell r="G30">
            <v>91.860000999999997</v>
          </cell>
          <cell r="H30">
            <v>48.700001</v>
          </cell>
          <cell r="I30">
            <v>47.029998999999997</v>
          </cell>
          <cell r="J30">
            <v>76.220000999999996</v>
          </cell>
          <cell r="K30">
            <v>25.040001</v>
          </cell>
          <cell r="L30">
            <v>61.279998999999997</v>
          </cell>
          <cell r="M30">
            <v>86.559997999999993</v>
          </cell>
          <cell r="N30">
            <v>79.919998000000007</v>
          </cell>
          <cell r="O30">
            <v>125.300003</v>
          </cell>
          <cell r="P30">
            <v>89.279999000000004</v>
          </cell>
          <cell r="Q30">
            <v>71.010002</v>
          </cell>
          <cell r="R30">
            <v>67.489998</v>
          </cell>
          <cell r="S30">
            <v>55.34</v>
          </cell>
          <cell r="T30">
            <v>118.18</v>
          </cell>
          <cell r="U30">
            <v>62.259998000000003</v>
          </cell>
          <cell r="V30">
            <v>80.720000999999996</v>
          </cell>
          <cell r="W30">
            <v>44.93</v>
          </cell>
          <cell r="X30">
            <v>48.119999</v>
          </cell>
          <cell r="Y30">
            <v>52.790000999999997</v>
          </cell>
          <cell r="Z30">
            <v>44.419998</v>
          </cell>
          <cell r="AA30">
            <v>104.470001</v>
          </cell>
          <cell r="AB30">
            <v>77.139999000000003</v>
          </cell>
          <cell r="AC30">
            <v>234.270004</v>
          </cell>
          <cell r="AD30">
            <v>71.260002</v>
          </cell>
          <cell r="AE30">
            <v>42.529998999999997</v>
          </cell>
          <cell r="AF30">
            <v>49.599997999999999</v>
          </cell>
          <cell r="AG30">
            <v>85.550003000000004</v>
          </cell>
          <cell r="AH30">
            <v>48.77</v>
          </cell>
          <cell r="AI30">
            <v>55.099997999999999</v>
          </cell>
          <cell r="AJ30">
            <v>33.709999000000003</v>
          </cell>
          <cell r="AK30">
            <v>57.889999000000003</v>
          </cell>
          <cell r="AL30">
            <v>145.83000200000001</v>
          </cell>
          <cell r="AM30">
            <v>61.439999</v>
          </cell>
          <cell r="AN30">
            <v>88.769997000000004</v>
          </cell>
          <cell r="AO30">
            <v>61.73</v>
          </cell>
        </row>
        <row r="31">
          <cell r="C31">
            <v>14.22</v>
          </cell>
          <cell r="D31">
            <v>79.319999999999993</v>
          </cell>
          <cell r="E31">
            <v>53.110000999999997</v>
          </cell>
          <cell r="F31">
            <v>75.190002000000007</v>
          </cell>
          <cell r="G31">
            <v>92.389999000000003</v>
          </cell>
          <cell r="H31">
            <v>48.880001</v>
          </cell>
          <cell r="I31">
            <v>47.34</v>
          </cell>
          <cell r="J31">
            <v>76.720000999999996</v>
          </cell>
          <cell r="K31">
            <v>25.02</v>
          </cell>
          <cell r="L31">
            <v>61.459999000000003</v>
          </cell>
          <cell r="M31">
            <v>86.790001000000004</v>
          </cell>
          <cell r="N31">
            <v>81</v>
          </cell>
          <cell r="O31">
            <v>125.230003</v>
          </cell>
          <cell r="P31">
            <v>89.760002</v>
          </cell>
          <cell r="Q31">
            <v>71.370002999999997</v>
          </cell>
          <cell r="R31">
            <v>67.480002999999996</v>
          </cell>
          <cell r="S31">
            <v>55.040000999999997</v>
          </cell>
          <cell r="T31">
            <v>118.089996</v>
          </cell>
          <cell r="U31">
            <v>63.07</v>
          </cell>
          <cell r="V31">
            <v>81.199996999999996</v>
          </cell>
          <cell r="W31">
            <v>44.860000999999997</v>
          </cell>
          <cell r="X31">
            <v>48.380001</v>
          </cell>
          <cell r="Y31">
            <v>52.400002000000001</v>
          </cell>
          <cell r="Z31">
            <v>44.389999000000003</v>
          </cell>
          <cell r="AA31">
            <v>104.610001</v>
          </cell>
          <cell r="AB31">
            <v>77.360000999999997</v>
          </cell>
          <cell r="AC31">
            <v>234.38999899999999</v>
          </cell>
          <cell r="AD31">
            <v>71.699996999999996</v>
          </cell>
          <cell r="AE31">
            <v>43.009998000000003</v>
          </cell>
          <cell r="AF31">
            <v>49.669998</v>
          </cell>
          <cell r="AG31">
            <v>86.199996999999996</v>
          </cell>
          <cell r="AH31">
            <v>48.779998999999997</v>
          </cell>
          <cell r="AI31">
            <v>55.330002</v>
          </cell>
          <cell r="AJ31">
            <v>34.369999</v>
          </cell>
          <cell r="AK31">
            <v>58.610000999999997</v>
          </cell>
          <cell r="AL31">
            <v>145.83999600000001</v>
          </cell>
          <cell r="AM31">
            <v>62.139999000000003</v>
          </cell>
          <cell r="AN31">
            <v>89.07</v>
          </cell>
          <cell r="AO31">
            <v>62</v>
          </cell>
        </row>
        <row r="32">
          <cell r="C32">
            <v>14.34</v>
          </cell>
          <cell r="D32">
            <v>80.25</v>
          </cell>
          <cell r="E32">
            <v>53.169998</v>
          </cell>
          <cell r="F32">
            <v>75.089995999999999</v>
          </cell>
          <cell r="G32">
            <v>92.459998999999996</v>
          </cell>
          <cell r="H32">
            <v>49.049999</v>
          </cell>
          <cell r="I32">
            <v>47.240001999999997</v>
          </cell>
          <cell r="J32">
            <v>76.690002000000007</v>
          </cell>
          <cell r="K32">
            <v>24.790001</v>
          </cell>
          <cell r="L32">
            <v>61.84</v>
          </cell>
          <cell r="M32">
            <v>86.690002000000007</v>
          </cell>
          <cell r="N32">
            <v>81.190002000000007</v>
          </cell>
          <cell r="O32">
            <v>125.360001</v>
          </cell>
          <cell r="P32">
            <v>89.290001000000004</v>
          </cell>
          <cell r="Q32">
            <v>71.339995999999999</v>
          </cell>
          <cell r="R32">
            <v>67.620002999999997</v>
          </cell>
          <cell r="S32">
            <v>54.75</v>
          </cell>
          <cell r="T32">
            <v>118.41999800000001</v>
          </cell>
          <cell r="U32">
            <v>63.529998999999997</v>
          </cell>
          <cell r="V32">
            <v>82.160004000000001</v>
          </cell>
          <cell r="W32">
            <v>44.860000999999997</v>
          </cell>
          <cell r="X32">
            <v>48.41</v>
          </cell>
          <cell r="Y32">
            <v>52.52</v>
          </cell>
          <cell r="Z32">
            <v>44.330002</v>
          </cell>
          <cell r="AA32">
            <v>104.699997</v>
          </cell>
          <cell r="AB32">
            <v>77.569999999999993</v>
          </cell>
          <cell r="AC32">
            <v>234.55999800000001</v>
          </cell>
          <cell r="AD32">
            <v>71.930000000000007</v>
          </cell>
          <cell r="AE32">
            <v>42.759998000000003</v>
          </cell>
          <cell r="AF32">
            <v>49.400002000000001</v>
          </cell>
          <cell r="AG32">
            <v>86.589995999999999</v>
          </cell>
          <cell r="AH32">
            <v>48.830002</v>
          </cell>
          <cell r="AI32">
            <v>55.490001999999997</v>
          </cell>
          <cell r="AJ32">
            <v>34.32</v>
          </cell>
          <cell r="AK32">
            <v>58.740001999999997</v>
          </cell>
          <cell r="AL32">
            <v>147.38999899999999</v>
          </cell>
          <cell r="AM32">
            <v>62.759998000000003</v>
          </cell>
          <cell r="AN32">
            <v>89.449996999999996</v>
          </cell>
          <cell r="AO32">
            <v>62.139999000000003</v>
          </cell>
        </row>
        <row r="34">
          <cell r="C34">
            <v>14.225999999999997</v>
          </cell>
          <cell r="D34">
            <v>80.719999966666677</v>
          </cell>
          <cell r="E34">
            <v>54.253666666666668</v>
          </cell>
          <cell r="F34">
            <v>76.253999566666678</v>
          </cell>
          <cell r="G34">
            <v>93.831666499999983</v>
          </cell>
          <cell r="H34">
            <v>50.417333133333337</v>
          </cell>
          <cell r="I34">
            <v>47.840333166666667</v>
          </cell>
          <cell r="J34">
            <v>77.724999933333336</v>
          </cell>
          <cell r="K34">
            <v>26.369333500000003</v>
          </cell>
          <cell r="L34">
            <v>62.535666533333327</v>
          </cell>
          <cell r="M34">
            <v>88.478332733333318</v>
          </cell>
          <cell r="N34">
            <v>81.771333266666659</v>
          </cell>
          <cell r="O34">
            <v>128.46866686666664</v>
          </cell>
          <cell r="P34">
            <v>90.574666866666647</v>
          </cell>
          <cell r="Q34">
            <v>74.326666266666678</v>
          </cell>
          <cell r="R34">
            <v>67.776333099999988</v>
          </cell>
          <cell r="S34">
            <v>55.630666966666666</v>
          </cell>
          <cell r="T34">
            <v>119.74599993333331</v>
          </cell>
          <cell r="U34">
            <v>64.027000166666667</v>
          </cell>
          <cell r="V34">
            <v>83.621667200000005</v>
          </cell>
          <cell r="W34">
            <v>45.420333399999997</v>
          </cell>
          <cell r="X34">
            <v>48.190332966666666</v>
          </cell>
          <cell r="Y34">
            <v>54.097999666666659</v>
          </cell>
          <cell r="Z34">
            <v>46.006333433333332</v>
          </cell>
          <cell r="AA34">
            <v>106.27666550000001</v>
          </cell>
          <cell r="AB34">
            <v>78.093332966666651</v>
          </cell>
          <cell r="AC34">
            <v>241.18133243333332</v>
          </cell>
          <cell r="AD34">
            <v>71.601999366666661</v>
          </cell>
          <cell r="AE34">
            <v>43.982666266666662</v>
          </cell>
          <cell r="AF34">
            <v>51.405666733333334</v>
          </cell>
          <cell r="AG34">
            <v>88.854332866666667</v>
          </cell>
          <cell r="AH34">
            <v>50.092333466666666</v>
          </cell>
          <cell r="AI34">
            <v>55.873000033333327</v>
          </cell>
          <cell r="AJ34">
            <v>35.315332933333337</v>
          </cell>
          <cell r="AK34">
            <v>58.572666333333338</v>
          </cell>
          <cell r="AL34">
            <v>150.17233173333332</v>
          </cell>
          <cell r="AM34">
            <v>63.133333166666652</v>
          </cell>
          <cell r="AN34">
            <v>91.635999566666655</v>
          </cell>
          <cell r="AO34">
            <v>62.990000166666668</v>
          </cell>
        </row>
      </sheetData>
      <sheetData sheetId="37" refreshError="1"/>
      <sheetData sheetId="38" refreshError="1"/>
      <sheetData sheetId="39" refreshError="1"/>
      <sheetData sheetId="40" refreshError="1">
        <row r="8">
          <cell r="B8" t="str">
            <v>AQN</v>
          </cell>
          <cell r="C8" t="str">
            <v>Algonquin Pwr &amp; Util</v>
          </cell>
          <cell r="E8">
            <v>0.56399999999999995</v>
          </cell>
          <cell r="F8" t="str">
            <v>n/a</v>
          </cell>
          <cell r="G8" t="str">
            <v>n/a</v>
          </cell>
          <cell r="H8" t="str">
            <v>n/a</v>
          </cell>
          <cell r="I8" t="str">
            <v>n/a</v>
          </cell>
          <cell r="J8" t="str">
            <v>n/a</v>
          </cell>
          <cell r="K8" t="str">
            <v>n/a</v>
          </cell>
          <cell r="L8" t="str">
            <v>n/a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 t="str">
            <v>n/a</v>
          </cell>
          <cell r="T8" t="str">
            <v>n/a</v>
          </cell>
          <cell r="U8" t="str">
            <v>n/a</v>
          </cell>
          <cell r="V8" t="str">
            <v>n/a</v>
          </cell>
          <cell r="W8" t="str">
            <v>n/a</v>
          </cell>
          <cell r="X8">
            <v>0.5</v>
          </cell>
          <cell r="Y8" t="str">
            <v>n/a</v>
          </cell>
          <cell r="Z8" t="str">
            <v>n/a</v>
          </cell>
          <cell r="AA8" t="str">
            <v>BBB</v>
          </cell>
          <cell r="AB8" t="str">
            <v>NR</v>
          </cell>
          <cell r="AC8">
            <v>7740</v>
          </cell>
          <cell r="AD8" t="str">
            <v>Y</v>
          </cell>
          <cell r="AE8">
            <v>6.5000000000000002E-2</v>
          </cell>
          <cell r="AF8">
            <v>7.9299999999999995E-2</v>
          </cell>
          <cell r="AG8">
            <v>8.4400000000000003E-2</v>
          </cell>
          <cell r="AH8">
            <v>8.9499999999999996E-2</v>
          </cell>
          <cell r="AI8">
            <v>6.9699999999999998E-2</v>
          </cell>
        </row>
        <row r="9">
          <cell r="B9" t="str">
            <v>ALE</v>
          </cell>
          <cell r="C9" t="str">
            <v>ALLETE</v>
          </cell>
          <cell r="E9">
            <v>2.46</v>
          </cell>
          <cell r="F9">
            <v>85</v>
          </cell>
          <cell r="G9">
            <v>65</v>
          </cell>
          <cell r="H9">
            <v>4.25</v>
          </cell>
          <cell r="I9">
            <v>2.85</v>
          </cell>
          <cell r="J9">
            <v>48.25</v>
          </cell>
          <cell r="K9">
            <v>51.5</v>
          </cell>
          <cell r="L9">
            <v>52.75</v>
          </cell>
          <cell r="M9">
            <v>0.39900000000000002</v>
          </cell>
          <cell r="N9">
            <v>0.42</v>
          </cell>
          <cell r="O9">
            <v>0.60099999999999998</v>
          </cell>
          <cell r="P9">
            <v>0.57999999999999996</v>
          </cell>
          <cell r="Q9">
            <v>3584.3</v>
          </cell>
          <cell r="R9">
            <v>4400</v>
          </cell>
          <cell r="S9">
            <v>0.09</v>
          </cell>
          <cell r="T9">
            <v>0.05</v>
          </cell>
          <cell r="U9">
            <v>0.05</v>
          </cell>
          <cell r="V9">
            <v>0.03</v>
          </cell>
          <cell r="W9">
            <v>2</v>
          </cell>
          <cell r="X9">
            <v>0.65</v>
          </cell>
          <cell r="Y9" t="str">
            <v>A</v>
          </cell>
          <cell r="Z9">
            <v>9.2499999999999999E-2</v>
          </cell>
          <cell r="AA9" t="str">
            <v>BBB+</v>
          </cell>
          <cell r="AB9" t="str">
            <v>Baa1</v>
          </cell>
          <cell r="AC9">
            <v>4100</v>
          </cell>
          <cell r="AD9" t="str">
            <v>Y</v>
          </cell>
          <cell r="AE9">
            <v>7.0000000000000007E-2</v>
          </cell>
          <cell r="AF9" t="str">
            <v>n/a</v>
          </cell>
          <cell r="AG9">
            <v>7.0000000000000007E-2</v>
          </cell>
          <cell r="AH9">
            <v>7.0999999999999994E-2</v>
          </cell>
          <cell r="AI9">
            <v>7.0000000000000007E-2</v>
          </cell>
        </row>
        <row r="10">
          <cell r="B10" t="str">
            <v>LNT</v>
          </cell>
          <cell r="C10" t="str">
            <v>Alliant Energy</v>
          </cell>
          <cell r="E10">
            <v>1.42</v>
          </cell>
          <cell r="F10">
            <v>50</v>
          </cell>
          <cell r="G10">
            <v>35</v>
          </cell>
          <cell r="H10">
            <v>2.8</v>
          </cell>
          <cell r="I10">
            <v>1.74</v>
          </cell>
          <cell r="J10">
            <v>27.55</v>
          </cell>
          <cell r="K10">
            <v>236.06</v>
          </cell>
          <cell r="L10">
            <v>250</v>
          </cell>
          <cell r="M10">
            <v>0.53300000000000003</v>
          </cell>
          <cell r="N10">
            <v>0.52</v>
          </cell>
          <cell r="O10">
            <v>0.46700000000000003</v>
          </cell>
          <cell r="P10">
            <v>0.48</v>
          </cell>
          <cell r="Q10">
            <v>9832</v>
          </cell>
          <cell r="R10">
            <v>12000</v>
          </cell>
          <cell r="S10">
            <v>0.1</v>
          </cell>
          <cell r="T10">
            <v>6.5000000000000002E-2</v>
          </cell>
          <cell r="U10">
            <v>5.5E-2</v>
          </cell>
          <cell r="V10">
            <v>7.4999999999999997E-2</v>
          </cell>
          <cell r="W10">
            <v>2</v>
          </cell>
          <cell r="X10">
            <v>0.6</v>
          </cell>
          <cell r="Y10" t="str">
            <v>A</v>
          </cell>
          <cell r="Z10">
            <v>0.1</v>
          </cell>
          <cell r="AA10" t="str">
            <v>A-</v>
          </cell>
          <cell r="AB10" t="str">
            <v>Baa2</v>
          </cell>
          <cell r="AC10">
            <v>12700</v>
          </cell>
          <cell r="AD10" t="str">
            <v>Y</v>
          </cell>
          <cell r="AE10">
            <v>5.7500000000000002E-2</v>
          </cell>
          <cell r="AF10">
            <v>5.4899999999999997E-2</v>
          </cell>
          <cell r="AG10">
            <v>5.5199999999999999E-2</v>
          </cell>
          <cell r="AH10">
            <v>5.6599999999999998E-2</v>
          </cell>
          <cell r="AI10">
            <v>5.2299999999999999E-2</v>
          </cell>
        </row>
        <row r="11">
          <cell r="B11" t="str">
            <v>AEE</v>
          </cell>
          <cell r="C11" t="str">
            <v>Ameren Corp.</v>
          </cell>
          <cell r="E11">
            <v>2.0099999999999998</v>
          </cell>
          <cell r="F11">
            <v>70</v>
          </cell>
          <cell r="G11">
            <v>55</v>
          </cell>
          <cell r="H11">
            <v>4.25</v>
          </cell>
          <cell r="I11">
            <v>2.35</v>
          </cell>
          <cell r="J11">
            <v>41.5</v>
          </cell>
          <cell r="K11">
            <v>244.5</v>
          </cell>
          <cell r="L11">
            <v>259</v>
          </cell>
          <cell r="M11">
            <v>0.503</v>
          </cell>
          <cell r="N11">
            <v>0.495</v>
          </cell>
          <cell r="O11">
            <v>0.48799999999999999</v>
          </cell>
          <cell r="P11">
            <v>0.495</v>
          </cell>
          <cell r="Q11">
            <v>15632</v>
          </cell>
          <cell r="R11">
            <v>21600</v>
          </cell>
          <cell r="S11">
            <v>0.105</v>
          </cell>
          <cell r="T11">
            <v>6.5000000000000002E-2</v>
          </cell>
          <cell r="U11">
            <v>4.4999999999999998E-2</v>
          </cell>
          <cell r="V11">
            <v>5.5E-2</v>
          </cell>
          <cell r="W11">
            <v>2</v>
          </cell>
          <cell r="X11">
            <v>0.55000000000000004</v>
          </cell>
          <cell r="Y11" t="str">
            <v>A</v>
          </cell>
          <cell r="Z11">
            <v>8.6999999999999994E-2</v>
          </cell>
          <cell r="AA11" t="str">
            <v>BBB+</v>
          </cell>
          <cell r="AB11" t="str">
            <v>Baa1</v>
          </cell>
          <cell r="AC11">
            <v>18000</v>
          </cell>
          <cell r="AD11" t="str">
            <v>Y</v>
          </cell>
          <cell r="AE11">
            <v>4.5999999999999999E-2</v>
          </cell>
          <cell r="AF11">
            <v>6.1899999999999997E-2</v>
          </cell>
          <cell r="AG11">
            <v>5.4199999999999998E-2</v>
          </cell>
          <cell r="AH11">
            <v>6.1899999999999997E-2</v>
          </cell>
          <cell r="AI11">
            <v>0.06</v>
          </cell>
        </row>
        <row r="12">
          <cell r="B12" t="str">
            <v>AEP</v>
          </cell>
          <cell r="C12" t="str">
            <v>American Elec Pwr</v>
          </cell>
          <cell r="E12">
            <v>2.84</v>
          </cell>
          <cell r="F12">
            <v>95</v>
          </cell>
          <cell r="G12">
            <v>80</v>
          </cell>
          <cell r="H12">
            <v>5</v>
          </cell>
          <cell r="I12">
            <v>3.35</v>
          </cell>
          <cell r="J12">
            <v>48.5</v>
          </cell>
          <cell r="K12">
            <v>493.25</v>
          </cell>
          <cell r="L12">
            <v>525</v>
          </cell>
          <cell r="M12">
            <v>0.53200000000000003</v>
          </cell>
          <cell r="N12">
            <v>0.53500000000000003</v>
          </cell>
          <cell r="O12">
            <v>0.46800000000000003</v>
          </cell>
          <cell r="P12">
            <v>0.46500000000000002</v>
          </cell>
          <cell r="Q12">
            <v>40677</v>
          </cell>
          <cell r="R12">
            <v>54600</v>
          </cell>
          <cell r="S12">
            <v>0.105</v>
          </cell>
          <cell r="T12">
            <v>0.04</v>
          </cell>
          <cell r="U12">
            <v>5.5E-2</v>
          </cell>
          <cell r="V12">
            <v>4.4999999999999998E-2</v>
          </cell>
          <cell r="W12">
            <v>1</v>
          </cell>
          <cell r="X12">
            <v>0.55000000000000004</v>
          </cell>
          <cell r="Y12" t="str">
            <v>A+</v>
          </cell>
          <cell r="Z12">
            <v>0.10100000000000001</v>
          </cell>
          <cell r="AA12" t="str">
            <v>A-</v>
          </cell>
          <cell r="AB12" t="str">
            <v>Baa1</v>
          </cell>
          <cell r="AC12">
            <v>45000</v>
          </cell>
          <cell r="AD12" t="str">
            <v>N</v>
          </cell>
          <cell r="AE12">
            <v>6.0499999999999998E-2</v>
          </cell>
          <cell r="AF12">
            <v>5.6500000000000002E-2</v>
          </cell>
          <cell r="AG12">
            <v>5.8299999999999998E-2</v>
          </cell>
          <cell r="AH12">
            <v>5.8500000000000003E-2</v>
          </cell>
          <cell r="AI12">
            <v>5.9400000000000001E-2</v>
          </cell>
        </row>
        <row r="13">
          <cell r="B13" t="str">
            <v>AGR</v>
          </cell>
          <cell r="C13" t="str">
            <v>Avangrid, Inc.</v>
          </cell>
          <cell r="E13">
            <v>1.78</v>
          </cell>
          <cell r="F13">
            <v>60</v>
          </cell>
          <cell r="G13">
            <v>45</v>
          </cell>
          <cell r="H13">
            <v>3</v>
          </cell>
          <cell r="I13">
            <v>2.1</v>
          </cell>
          <cell r="J13">
            <v>52.5</v>
          </cell>
          <cell r="K13">
            <v>309.01</v>
          </cell>
          <cell r="L13">
            <v>309</v>
          </cell>
          <cell r="M13">
            <v>0.26200000000000001</v>
          </cell>
          <cell r="N13">
            <v>0.38</v>
          </cell>
          <cell r="O13">
            <v>0.73799999999999999</v>
          </cell>
          <cell r="P13">
            <v>0.62</v>
          </cell>
          <cell r="Q13">
            <v>20472</v>
          </cell>
          <cell r="R13">
            <v>26300</v>
          </cell>
          <cell r="S13">
            <v>5.5E-2</v>
          </cell>
          <cell r="T13">
            <v>8.5000000000000006E-2</v>
          </cell>
          <cell r="U13">
            <v>0.03</v>
          </cell>
          <cell r="V13">
            <v>0.01</v>
          </cell>
          <cell r="W13">
            <v>2</v>
          </cell>
          <cell r="X13">
            <v>0.4</v>
          </cell>
          <cell r="Y13" t="str">
            <v>B++</v>
          </cell>
          <cell r="Z13">
            <v>9.1833333333333322E-2</v>
          </cell>
          <cell r="AA13" t="str">
            <v>BBB+</v>
          </cell>
          <cell r="AB13" t="str">
            <v>Baa1</v>
          </cell>
          <cell r="AC13">
            <v>15000</v>
          </cell>
          <cell r="AD13" t="str">
            <v>Y</v>
          </cell>
          <cell r="AE13">
            <v>6.4000000000000001E-2</v>
          </cell>
          <cell r="AF13">
            <v>7.46E-2</v>
          </cell>
          <cell r="AG13">
            <v>6.9900000000000004E-2</v>
          </cell>
          <cell r="AH13">
            <v>6.8500000000000005E-2</v>
          </cell>
          <cell r="AI13">
            <v>6.5799999999999997E-2</v>
          </cell>
        </row>
        <row r="14">
          <cell r="B14" t="str">
            <v>AVA</v>
          </cell>
          <cell r="C14" t="str">
            <v>Avista Corp.</v>
          </cell>
          <cell r="E14">
            <v>1.6</v>
          </cell>
          <cell r="F14">
            <v>55</v>
          </cell>
          <cell r="G14">
            <v>40</v>
          </cell>
          <cell r="H14">
            <v>2.5</v>
          </cell>
          <cell r="I14">
            <v>1.75</v>
          </cell>
          <cell r="J14">
            <v>32</v>
          </cell>
          <cell r="K14">
            <v>65.69</v>
          </cell>
          <cell r="L14">
            <v>71</v>
          </cell>
          <cell r="M14">
            <v>0.505</v>
          </cell>
          <cell r="N14">
            <v>0.505</v>
          </cell>
          <cell r="O14">
            <v>0.495</v>
          </cell>
          <cell r="P14">
            <v>0.495</v>
          </cell>
          <cell r="Q14">
            <v>3580.3</v>
          </cell>
          <cell r="R14">
            <v>4575</v>
          </cell>
          <cell r="S14">
            <v>0.08</v>
          </cell>
          <cell r="T14">
            <v>3.5000000000000003E-2</v>
          </cell>
          <cell r="U14">
            <v>3.5000000000000003E-2</v>
          </cell>
          <cell r="V14">
            <v>3.5000000000000003E-2</v>
          </cell>
          <cell r="W14">
            <v>2</v>
          </cell>
          <cell r="X14">
            <v>0.6</v>
          </cell>
          <cell r="Y14" t="str">
            <v>A</v>
          </cell>
          <cell r="Z14">
            <v>9.4666666666666677E-2</v>
          </cell>
          <cell r="AA14" t="str">
            <v>BBB</v>
          </cell>
          <cell r="AB14" t="str">
            <v>Baa2</v>
          </cell>
          <cell r="AC14">
            <v>3200</v>
          </cell>
          <cell r="AD14" t="str">
            <v>Y</v>
          </cell>
          <cell r="AE14">
            <v>3.5000000000000003E-2</v>
          </cell>
          <cell r="AF14">
            <v>3.5099999999999999E-2</v>
          </cell>
          <cell r="AG14">
            <v>4.2599999999999999E-2</v>
          </cell>
          <cell r="AH14">
            <v>3.9800000000000002E-2</v>
          </cell>
          <cell r="AI14">
            <v>3.5099999999999999E-2</v>
          </cell>
        </row>
        <row r="15">
          <cell r="B15" t="str">
            <v>BKH</v>
          </cell>
          <cell r="C15" t="str">
            <v>Black Hills Corp.</v>
          </cell>
          <cell r="E15">
            <v>2.14</v>
          </cell>
          <cell r="F15">
            <v>85</v>
          </cell>
          <cell r="G15">
            <v>65</v>
          </cell>
          <cell r="H15">
            <v>4.25</v>
          </cell>
          <cell r="I15">
            <v>2.6</v>
          </cell>
          <cell r="J15">
            <v>45.25</v>
          </cell>
          <cell r="K15">
            <v>60</v>
          </cell>
          <cell r="L15">
            <v>62.5</v>
          </cell>
          <cell r="M15">
            <v>0.57499999999999996</v>
          </cell>
          <cell r="N15">
            <v>0.55500000000000005</v>
          </cell>
          <cell r="O15">
            <v>0.42499999999999999</v>
          </cell>
          <cell r="P15">
            <v>0.44500000000000001</v>
          </cell>
          <cell r="Q15">
            <v>5132.3999999999996</v>
          </cell>
          <cell r="R15">
            <v>6350</v>
          </cell>
          <cell r="S15">
            <v>9.5000000000000001E-2</v>
          </cell>
          <cell r="T15">
            <v>0.05</v>
          </cell>
          <cell r="U15">
            <v>6.5000000000000002E-2</v>
          </cell>
          <cell r="V15">
            <v>5.5E-2</v>
          </cell>
          <cell r="W15">
            <v>2</v>
          </cell>
          <cell r="X15">
            <v>0.7</v>
          </cell>
          <cell r="Y15" t="str">
            <v>A</v>
          </cell>
          <cell r="Z15">
            <v>9.3700000000000006E-2</v>
          </cell>
          <cell r="AA15" t="str">
            <v>BBB+</v>
          </cell>
          <cell r="AB15" t="str">
            <v>Baa2</v>
          </cell>
          <cell r="AC15">
            <v>4800</v>
          </cell>
          <cell r="AD15" t="str">
            <v>Y</v>
          </cell>
          <cell r="AE15">
            <v>3.6700000000000003E-2</v>
          </cell>
          <cell r="AF15">
            <v>3.8800000000000001E-2</v>
          </cell>
          <cell r="AG15">
            <v>3.6600000000000001E-2</v>
          </cell>
          <cell r="AH15">
            <v>4.1599999999999998E-2</v>
          </cell>
          <cell r="AI15">
            <v>3.9100000000000003E-2</v>
          </cell>
        </row>
        <row r="16">
          <cell r="B16" t="str">
            <v>CNP</v>
          </cell>
          <cell r="C16" t="str">
            <v>CenterPoint Energy</v>
          </cell>
          <cell r="E16">
            <v>1.19</v>
          </cell>
          <cell r="F16">
            <v>40</v>
          </cell>
          <cell r="G16">
            <v>25</v>
          </cell>
          <cell r="H16">
            <v>2</v>
          </cell>
          <cell r="I16">
            <v>1.35</v>
          </cell>
          <cell r="J16">
            <v>21.5</v>
          </cell>
          <cell r="K16">
            <v>501.2</v>
          </cell>
          <cell r="L16">
            <v>540</v>
          </cell>
          <cell r="M16">
            <v>0.51900000000000002</v>
          </cell>
          <cell r="N16">
            <v>0.53</v>
          </cell>
          <cell r="O16">
            <v>0.375</v>
          </cell>
          <cell r="P16">
            <v>0.44</v>
          </cell>
          <cell r="Q16">
            <v>16740</v>
          </cell>
          <cell r="R16">
            <v>26300</v>
          </cell>
          <cell r="S16">
            <v>9.5000000000000001E-2</v>
          </cell>
          <cell r="T16">
            <v>0.105</v>
          </cell>
          <cell r="U16">
            <v>2.5000000000000001E-2</v>
          </cell>
          <cell r="V16">
            <v>0.125</v>
          </cell>
          <cell r="W16">
            <v>3</v>
          </cell>
          <cell r="X16">
            <v>0.8</v>
          </cell>
          <cell r="Y16" t="str">
            <v>B+</v>
          </cell>
          <cell r="Z16">
            <v>0.1</v>
          </cell>
          <cell r="AA16" t="str">
            <v>BBB+</v>
          </cell>
          <cell r="AB16" t="str">
            <v>Baa2</v>
          </cell>
          <cell r="AC16">
            <v>12000</v>
          </cell>
          <cell r="AD16" t="str">
            <v>Y</v>
          </cell>
          <cell r="AE16">
            <v>3.6299999999999999E-2</v>
          </cell>
          <cell r="AF16">
            <v>4.7600000000000003E-2</v>
          </cell>
          <cell r="AG16">
            <v>4.2700000000000002E-2</v>
          </cell>
          <cell r="AH16">
            <v>5.8500000000000003E-2</v>
          </cell>
          <cell r="AI16">
            <v>3.2800000000000003E-2</v>
          </cell>
        </row>
        <row r="17">
          <cell r="B17" t="str">
            <v>CMS</v>
          </cell>
          <cell r="C17" t="str">
            <v>CMS Energy Corp.</v>
          </cell>
          <cell r="E17">
            <v>1.63</v>
          </cell>
          <cell r="F17">
            <v>65</v>
          </cell>
          <cell r="G17">
            <v>45</v>
          </cell>
          <cell r="H17">
            <v>3.25</v>
          </cell>
          <cell r="I17">
            <v>2</v>
          </cell>
          <cell r="J17">
            <v>24</v>
          </cell>
          <cell r="K17">
            <v>283.37</v>
          </cell>
          <cell r="L17">
            <v>296</v>
          </cell>
          <cell r="M17">
            <v>0.69</v>
          </cell>
          <cell r="N17">
            <v>0.66500000000000004</v>
          </cell>
          <cell r="O17">
            <v>0.307</v>
          </cell>
          <cell r="P17">
            <v>0.33</v>
          </cell>
          <cell r="Q17">
            <v>15476</v>
          </cell>
          <cell r="R17">
            <v>21300</v>
          </cell>
          <cell r="S17">
            <v>0.13500000000000001</v>
          </cell>
          <cell r="T17">
            <v>7.0000000000000007E-2</v>
          </cell>
          <cell r="U17">
            <v>7.0000000000000007E-2</v>
          </cell>
          <cell r="V17">
            <v>7.0000000000000007E-2</v>
          </cell>
          <cell r="W17">
            <v>2</v>
          </cell>
          <cell r="X17">
            <v>0.5</v>
          </cell>
          <cell r="Y17" t="str">
            <v>B++</v>
          </cell>
          <cell r="Z17">
            <v>0.1</v>
          </cell>
          <cell r="AA17" t="str">
            <v>BBB+</v>
          </cell>
          <cell r="AB17" t="str">
            <v>Baa1</v>
          </cell>
          <cell r="AC17">
            <v>17000</v>
          </cell>
          <cell r="AD17" t="str">
            <v>Y</v>
          </cell>
          <cell r="AE17">
            <v>7.4999999999999997E-2</v>
          </cell>
          <cell r="AF17">
            <v>6.1400000000000003E-2</v>
          </cell>
          <cell r="AG17">
            <v>7.22E-2</v>
          </cell>
          <cell r="AH17">
            <v>6.8900000000000003E-2</v>
          </cell>
          <cell r="AI17">
            <v>7.0000000000000007E-2</v>
          </cell>
        </row>
        <row r="18">
          <cell r="B18" t="str">
            <v>ED</v>
          </cell>
          <cell r="C18" t="str">
            <v>Consolidated Edison</v>
          </cell>
          <cell r="E18">
            <v>3.06</v>
          </cell>
          <cell r="F18">
            <v>100</v>
          </cell>
          <cell r="G18">
            <v>80</v>
          </cell>
          <cell r="H18">
            <v>5</v>
          </cell>
          <cell r="I18">
            <v>3.4</v>
          </cell>
          <cell r="J18">
            <v>60.5</v>
          </cell>
          <cell r="K18">
            <v>321</v>
          </cell>
          <cell r="L18">
            <v>344</v>
          </cell>
          <cell r="M18">
            <v>0.51100000000000001</v>
          </cell>
          <cell r="N18">
            <v>0.505</v>
          </cell>
          <cell r="O18">
            <v>0.48899999999999999</v>
          </cell>
          <cell r="P18">
            <v>0.495</v>
          </cell>
          <cell r="Q18">
            <v>34221</v>
          </cell>
          <cell r="R18">
            <v>42200</v>
          </cell>
          <cell r="S18">
            <v>8.5000000000000006E-2</v>
          </cell>
          <cell r="T18">
            <v>0.03</v>
          </cell>
          <cell r="U18">
            <v>3.5000000000000003E-2</v>
          </cell>
          <cell r="V18">
            <v>3.5000000000000003E-2</v>
          </cell>
          <cell r="W18">
            <v>1</v>
          </cell>
          <cell r="X18">
            <v>0.45</v>
          </cell>
          <cell r="Y18" t="str">
            <v>A+</v>
          </cell>
          <cell r="Z18">
            <v>0.09</v>
          </cell>
          <cell r="AA18" t="str">
            <v>A-</v>
          </cell>
          <cell r="AB18" t="str">
            <v>Baa1</v>
          </cell>
          <cell r="AC18">
            <v>29000</v>
          </cell>
          <cell r="AD18" t="str">
            <v>Y</v>
          </cell>
          <cell r="AE18">
            <v>2.3699999999999999E-2</v>
          </cell>
          <cell r="AF18">
            <v>0.02</v>
          </cell>
          <cell r="AG18">
            <v>3.5799999999999998E-2</v>
          </cell>
          <cell r="AH18">
            <v>2.5000000000000001E-2</v>
          </cell>
          <cell r="AI18">
            <v>0.03</v>
          </cell>
        </row>
        <row r="19">
          <cell r="B19" t="str">
            <v>D</v>
          </cell>
          <cell r="C19" t="str">
            <v>Dominion Energy</v>
          </cell>
          <cell r="E19">
            <v>3.76</v>
          </cell>
          <cell r="F19">
            <v>105</v>
          </cell>
          <cell r="G19">
            <v>75</v>
          </cell>
          <cell r="H19">
            <v>5</v>
          </cell>
          <cell r="I19">
            <v>4.05</v>
          </cell>
          <cell r="J19">
            <v>39.75</v>
          </cell>
          <cell r="K19">
            <v>680.9</v>
          </cell>
          <cell r="L19">
            <v>862</v>
          </cell>
          <cell r="M19">
            <v>0.60799999999999998</v>
          </cell>
          <cell r="N19">
            <v>0.59</v>
          </cell>
          <cell r="O19">
            <v>0.39200000000000002</v>
          </cell>
          <cell r="P19">
            <v>0.41</v>
          </cell>
          <cell r="Q19">
            <v>51251</v>
          </cell>
          <cell r="R19">
            <v>83800</v>
          </cell>
          <cell r="S19">
            <v>0.13</v>
          </cell>
          <cell r="T19">
            <v>6.5000000000000002E-2</v>
          </cell>
          <cell r="U19">
            <v>0.05</v>
          </cell>
          <cell r="V19">
            <v>7.0000000000000007E-2</v>
          </cell>
          <cell r="W19">
            <v>2</v>
          </cell>
          <cell r="X19">
            <v>0.55000000000000004</v>
          </cell>
          <cell r="Y19" t="str">
            <v>B++</v>
          </cell>
          <cell r="Z19">
            <v>0.109</v>
          </cell>
          <cell r="AA19" t="str">
            <v>BBB+</v>
          </cell>
          <cell r="AB19" t="str">
            <v>Baa2</v>
          </cell>
          <cell r="AC19">
            <v>67000</v>
          </cell>
          <cell r="AD19" t="str">
            <v>Y</v>
          </cell>
          <cell r="AE19">
            <v>4.5100000000000001E-2</v>
          </cell>
          <cell r="AF19">
            <v>4.7800000000000002E-2</v>
          </cell>
          <cell r="AG19">
            <v>4.5699999999999998E-2</v>
          </cell>
          <cell r="AH19">
            <v>5.0999999999999997E-2</v>
          </cell>
          <cell r="AI19">
            <v>4.6699999999999998E-2</v>
          </cell>
        </row>
        <row r="20">
          <cell r="B20" t="str">
            <v>DTE</v>
          </cell>
          <cell r="C20" t="str">
            <v>DTE Energy Co.</v>
          </cell>
          <cell r="E20">
            <v>4.05</v>
          </cell>
          <cell r="F20">
            <v>150</v>
          </cell>
          <cell r="G20">
            <v>110</v>
          </cell>
          <cell r="H20">
            <v>7.25</v>
          </cell>
          <cell r="I20">
            <v>4.95</v>
          </cell>
          <cell r="J20">
            <v>75.75</v>
          </cell>
          <cell r="K20">
            <v>181.93</v>
          </cell>
          <cell r="L20">
            <v>212</v>
          </cell>
          <cell r="M20">
            <v>0.54200000000000004</v>
          </cell>
          <cell r="N20">
            <v>0.54</v>
          </cell>
          <cell r="O20">
            <v>0.45800000000000002</v>
          </cell>
          <cell r="P20">
            <v>0.46</v>
          </cell>
          <cell r="Q20">
            <v>22371</v>
          </cell>
          <cell r="R20">
            <v>34900</v>
          </cell>
          <cell r="S20">
            <v>9.5000000000000001E-2</v>
          </cell>
          <cell r="T20">
            <v>4.4999999999999998E-2</v>
          </cell>
          <cell r="U20">
            <v>7.0000000000000007E-2</v>
          </cell>
          <cell r="V20">
            <v>0.06</v>
          </cell>
          <cell r="W20">
            <v>2</v>
          </cell>
          <cell r="X20">
            <v>0.55000000000000004</v>
          </cell>
          <cell r="Y20" t="str">
            <v>B++</v>
          </cell>
          <cell r="Z20">
            <v>0.1</v>
          </cell>
          <cell r="AA20" t="str">
            <v>BBB+</v>
          </cell>
          <cell r="AB20" t="str">
            <v>Baa2</v>
          </cell>
          <cell r="AC20">
            <v>23000</v>
          </cell>
          <cell r="AD20" t="str">
            <v>Y</v>
          </cell>
          <cell r="AE20">
            <v>0.06</v>
          </cell>
          <cell r="AF20">
            <v>0.06</v>
          </cell>
          <cell r="AG20">
            <v>5.7299999999999997E-2</v>
          </cell>
          <cell r="AH20">
            <v>6.13E-2</v>
          </cell>
          <cell r="AI20">
            <v>0.06</v>
          </cell>
        </row>
        <row r="21">
          <cell r="B21" t="str">
            <v>DUK</v>
          </cell>
          <cell r="C21" t="str">
            <v>Duke Energy Corp.</v>
          </cell>
          <cell r="E21">
            <v>3.82</v>
          </cell>
          <cell r="F21">
            <v>105</v>
          </cell>
          <cell r="G21">
            <v>80</v>
          </cell>
          <cell r="H21">
            <v>5.75</v>
          </cell>
          <cell r="I21">
            <v>4.05</v>
          </cell>
          <cell r="J21">
            <v>69.5</v>
          </cell>
          <cell r="K21">
            <v>727</v>
          </cell>
          <cell r="L21">
            <v>770</v>
          </cell>
          <cell r="M21">
            <v>0.53800000000000003</v>
          </cell>
          <cell r="N21">
            <v>0.55000000000000004</v>
          </cell>
          <cell r="O21">
            <v>0.46200000000000002</v>
          </cell>
          <cell r="P21">
            <v>0.44500000000000001</v>
          </cell>
          <cell r="Q21">
            <v>94940</v>
          </cell>
          <cell r="R21">
            <v>120500</v>
          </cell>
          <cell r="S21">
            <v>8.5000000000000006E-2</v>
          </cell>
          <cell r="T21">
            <v>0.06</v>
          </cell>
          <cell r="U21">
            <v>2.5000000000000001E-2</v>
          </cell>
          <cell r="V21">
            <v>2.5000000000000001E-2</v>
          </cell>
          <cell r="W21">
            <v>2</v>
          </cell>
          <cell r="X21">
            <v>0.5</v>
          </cell>
          <cell r="Y21" t="str">
            <v>A</v>
          </cell>
          <cell r="Z21">
            <v>0.102325</v>
          </cell>
          <cell r="AA21" t="str">
            <v>A-</v>
          </cell>
          <cell r="AB21" t="str">
            <v>Baa1</v>
          </cell>
          <cell r="AC21">
            <v>68000</v>
          </cell>
          <cell r="AD21" t="str">
            <v>Y</v>
          </cell>
          <cell r="AE21">
            <v>4.6100000000000002E-2</v>
          </cell>
          <cell r="AF21">
            <v>4.87E-2</v>
          </cell>
          <cell r="AG21">
            <v>4.8800000000000003E-2</v>
          </cell>
          <cell r="AH21">
            <v>4.9299999999999997E-2</v>
          </cell>
          <cell r="AI21">
            <v>4.8000000000000001E-2</v>
          </cell>
        </row>
        <row r="22">
          <cell r="B22" t="str">
            <v>EIX</v>
          </cell>
          <cell r="C22" t="str">
            <v>Edison International</v>
          </cell>
          <cell r="E22">
            <v>2.58</v>
          </cell>
          <cell r="F22">
            <v>90</v>
          </cell>
          <cell r="G22">
            <v>60</v>
          </cell>
          <cell r="H22">
            <v>5.25</v>
          </cell>
          <cell r="I22">
            <v>2.9</v>
          </cell>
          <cell r="J22">
            <v>47.75</v>
          </cell>
          <cell r="K22">
            <v>325.81</v>
          </cell>
          <cell r="L22">
            <v>385</v>
          </cell>
          <cell r="M22">
            <v>0.53600000000000003</v>
          </cell>
          <cell r="N22">
            <v>0.52500000000000002</v>
          </cell>
          <cell r="O22">
            <v>0.38300000000000001</v>
          </cell>
          <cell r="P22">
            <v>0.42499999999999999</v>
          </cell>
          <cell r="Q22">
            <v>27284</v>
          </cell>
          <cell r="R22">
            <v>43200</v>
          </cell>
          <cell r="S22">
            <v>0.11</v>
          </cell>
          <cell r="T22" t="str">
            <v>n/a</v>
          </cell>
          <cell r="U22">
            <v>4.4999999999999998E-2</v>
          </cell>
          <cell r="V22">
            <v>5.5E-2</v>
          </cell>
          <cell r="W22">
            <v>3</v>
          </cell>
          <cell r="X22">
            <v>0.55000000000000004</v>
          </cell>
          <cell r="Y22" t="str">
            <v>B+</v>
          </cell>
          <cell r="Z22">
            <v>0.10299999999999999</v>
          </cell>
          <cell r="AA22" t="str">
            <v>BBB</v>
          </cell>
          <cell r="AB22" t="str">
            <v>Baa3</v>
          </cell>
          <cell r="AC22">
            <v>27000</v>
          </cell>
          <cell r="AD22" t="str">
            <v>N</v>
          </cell>
          <cell r="AE22">
            <v>3.9E-2</v>
          </cell>
          <cell r="AF22">
            <v>5.3199999999999997E-2</v>
          </cell>
          <cell r="AG22">
            <v>5.1499999999999997E-2</v>
          </cell>
          <cell r="AH22">
            <v>5.79E-2</v>
          </cell>
          <cell r="AI22">
            <v>0.04</v>
          </cell>
        </row>
        <row r="23">
          <cell r="B23" t="str">
            <v>EE</v>
          </cell>
          <cell r="C23" t="str">
            <v>El Paso Electric Co.</v>
          </cell>
          <cell r="E23">
            <v>1.59</v>
          </cell>
          <cell r="F23">
            <v>60</v>
          </cell>
          <cell r="G23">
            <v>45</v>
          </cell>
          <cell r="H23">
            <v>2.75</v>
          </cell>
          <cell r="I23">
            <v>1.95</v>
          </cell>
          <cell r="J23">
            <v>34</v>
          </cell>
          <cell r="K23">
            <v>40.68</v>
          </cell>
          <cell r="L23">
            <v>43</v>
          </cell>
          <cell r="M23">
            <v>0.52500000000000002</v>
          </cell>
          <cell r="N23">
            <v>0.53500000000000003</v>
          </cell>
          <cell r="O23">
            <v>0.47499999999999998</v>
          </cell>
          <cell r="P23">
            <v>0.46500000000000002</v>
          </cell>
          <cell r="Q23">
            <v>2450.1</v>
          </cell>
          <cell r="R23">
            <v>3150</v>
          </cell>
          <cell r="S23">
            <v>0.08</v>
          </cell>
          <cell r="T23">
            <v>0.03</v>
          </cell>
          <cell r="U23">
            <v>6.5000000000000002E-2</v>
          </cell>
          <cell r="V23">
            <v>3.5000000000000003E-2</v>
          </cell>
          <cell r="W23">
            <v>2</v>
          </cell>
          <cell r="X23">
            <v>0.65</v>
          </cell>
          <cell r="Y23" t="str">
            <v>B++</v>
          </cell>
          <cell r="Z23">
            <v>9.5649999999999999E-2</v>
          </cell>
          <cell r="AA23" t="str">
            <v>BBB</v>
          </cell>
          <cell r="AB23" t="str">
            <v>Baa2</v>
          </cell>
          <cell r="AC23">
            <v>2800</v>
          </cell>
          <cell r="AD23" t="str">
            <v>N</v>
          </cell>
          <cell r="AE23">
            <v>4.4999999999999998E-2</v>
          </cell>
          <cell r="AF23" t="str">
            <v>n/a</v>
          </cell>
          <cell r="AG23">
            <v>5.5E-2</v>
          </cell>
          <cell r="AH23">
            <v>6.25E-2</v>
          </cell>
          <cell r="AI23">
            <v>5.5E-2</v>
          </cell>
        </row>
        <row r="24">
          <cell r="B24" t="str">
            <v>EMA</v>
          </cell>
          <cell r="C24" t="str">
            <v>Emera Inc.</v>
          </cell>
          <cell r="E24">
            <v>2.4500000000000002</v>
          </cell>
          <cell r="F24">
            <v>85</v>
          </cell>
          <cell r="G24">
            <v>65</v>
          </cell>
          <cell r="H24">
            <v>4.2</v>
          </cell>
          <cell r="I24">
            <v>2.72</v>
          </cell>
          <cell r="J24">
            <v>38.450000000000003</v>
          </cell>
          <cell r="K24">
            <v>234.12</v>
          </cell>
          <cell r="L24">
            <v>255</v>
          </cell>
          <cell r="M24">
            <v>0.6321376443009421</v>
          </cell>
          <cell r="N24">
            <v>0.58256880733944949</v>
          </cell>
          <cell r="O24">
            <v>0.3678623556990579</v>
          </cell>
          <cell r="P24">
            <v>0.41743119266055045</v>
          </cell>
          <cell r="Q24">
            <v>22609</v>
          </cell>
          <cell r="R24">
            <v>21800</v>
          </cell>
          <cell r="S24">
            <v>0.12</v>
          </cell>
          <cell r="T24">
            <v>0.1</v>
          </cell>
          <cell r="U24">
            <v>0.04</v>
          </cell>
          <cell r="V24">
            <v>4.4999999999999998E-2</v>
          </cell>
          <cell r="W24">
            <v>2</v>
          </cell>
          <cell r="X24">
            <v>0.5</v>
          </cell>
          <cell r="Y24" t="str">
            <v>B+</v>
          </cell>
          <cell r="Z24" t="str">
            <v>n/a</v>
          </cell>
          <cell r="AA24" t="str">
            <v>BBB+</v>
          </cell>
          <cell r="AB24" t="str">
            <v>Baa3</v>
          </cell>
          <cell r="AC24">
            <v>13200</v>
          </cell>
          <cell r="AD24" t="str">
            <v>Y</v>
          </cell>
          <cell r="AE24">
            <v>3.5700000000000003E-2</v>
          </cell>
          <cell r="AF24" t="str">
            <v>n/a</v>
          </cell>
          <cell r="AG24">
            <v>4.4900000000000002E-2</v>
          </cell>
          <cell r="AH24">
            <v>4.7199999999999999E-2</v>
          </cell>
          <cell r="AI24" t="str">
            <v>n/a</v>
          </cell>
        </row>
        <row r="25">
          <cell r="B25" t="str">
            <v>ETR</v>
          </cell>
          <cell r="C25" t="str">
            <v>Entergy Corp.</v>
          </cell>
          <cell r="E25">
            <v>3.74</v>
          </cell>
          <cell r="F25">
            <v>125</v>
          </cell>
          <cell r="G25">
            <v>90</v>
          </cell>
          <cell r="H25">
            <v>6.75</v>
          </cell>
          <cell r="I25">
            <v>4.3</v>
          </cell>
          <cell r="J25">
            <v>58.25</v>
          </cell>
          <cell r="K25">
            <v>189.06</v>
          </cell>
          <cell r="L25">
            <v>210</v>
          </cell>
          <cell r="M25">
            <v>0.63200000000000001</v>
          </cell>
          <cell r="N25">
            <v>0.60499999999999998</v>
          </cell>
          <cell r="O25">
            <v>0.35899999999999999</v>
          </cell>
          <cell r="P25">
            <v>0.39</v>
          </cell>
          <cell r="Q25">
            <v>24602</v>
          </cell>
          <cell r="R25">
            <v>31500</v>
          </cell>
          <cell r="S25">
            <v>0.115</v>
          </cell>
          <cell r="T25">
            <v>0.02</v>
          </cell>
          <cell r="U25">
            <v>3.5000000000000003E-2</v>
          </cell>
          <cell r="V25">
            <v>4.4999999999999998E-2</v>
          </cell>
          <cell r="W25">
            <v>2</v>
          </cell>
          <cell r="X25">
            <v>0.6</v>
          </cell>
          <cell r="Y25" t="str">
            <v>B++</v>
          </cell>
          <cell r="Z25">
            <v>9.9500000000000005E-2</v>
          </cell>
          <cell r="AA25" t="str">
            <v>BBB+</v>
          </cell>
          <cell r="AB25" t="str">
            <v>Baa2</v>
          </cell>
          <cell r="AC25">
            <v>23000</v>
          </cell>
          <cell r="AD25" t="str">
            <v>Y</v>
          </cell>
          <cell r="AE25">
            <v>-1.4999999999999999E-2</v>
          </cell>
          <cell r="AF25">
            <v>7.0000000000000007E-2</v>
          </cell>
          <cell r="AG25">
            <v>-9.4000000000000004E-3</v>
          </cell>
          <cell r="AH25">
            <v>3.7999999999999999E-2</v>
          </cell>
          <cell r="AI25">
            <v>2.2200000000000001E-2</v>
          </cell>
        </row>
        <row r="26">
          <cell r="B26" t="str">
            <v>EVRG</v>
          </cell>
          <cell r="C26" t="str">
            <v>Evergy Inc.</v>
          </cell>
          <cell r="E26">
            <v>2.0499999999999998</v>
          </cell>
          <cell r="F26">
            <v>75</v>
          </cell>
          <cell r="G26">
            <v>55</v>
          </cell>
          <cell r="H26">
            <v>3.5</v>
          </cell>
          <cell r="I26">
            <v>2.4</v>
          </cell>
          <cell r="J26">
            <v>41.5</v>
          </cell>
          <cell r="K26">
            <v>255.33</v>
          </cell>
          <cell r="L26">
            <v>212</v>
          </cell>
          <cell r="M26">
            <v>0.4</v>
          </cell>
          <cell r="N26">
            <v>0.53500000000000003</v>
          </cell>
          <cell r="O26">
            <v>0.6</v>
          </cell>
          <cell r="P26">
            <v>0.46500000000000002</v>
          </cell>
          <cell r="Q26">
            <v>16716</v>
          </cell>
          <cell r="R26">
            <v>18800</v>
          </cell>
          <cell r="S26">
            <v>8.5000000000000006E-2</v>
          </cell>
          <cell r="T26" t="str">
            <v>n/a</v>
          </cell>
          <cell r="U26" t="str">
            <v>n/a</v>
          </cell>
          <cell r="V26" t="str">
            <v>n/a</v>
          </cell>
          <cell r="W26">
            <v>2</v>
          </cell>
          <cell r="X26" t="str">
            <v>n/a</v>
          </cell>
          <cell r="Y26" t="str">
            <v>B++</v>
          </cell>
          <cell r="Z26">
            <v>9.2999999999999999E-2</v>
          </cell>
          <cell r="AA26" t="str">
            <v>A-</v>
          </cell>
          <cell r="AB26" t="str">
            <v>Baa2</v>
          </cell>
          <cell r="AC26">
            <v>14000</v>
          </cell>
          <cell r="AD26" t="str">
            <v>N</v>
          </cell>
          <cell r="AE26">
            <v>6.5000000000000002E-2</v>
          </cell>
          <cell r="AF26">
            <v>6.4899999999999999E-2</v>
          </cell>
          <cell r="AG26">
            <v>6.5699999999999995E-2</v>
          </cell>
          <cell r="AH26">
            <v>6.1699999999999998E-2</v>
          </cell>
          <cell r="AI26">
            <v>6.7199999999999996E-2</v>
          </cell>
        </row>
        <row r="27">
          <cell r="B27" t="str">
            <v>ES</v>
          </cell>
          <cell r="C27" t="str">
            <v>Eversource Energy</v>
          </cell>
          <cell r="E27">
            <v>2.23</v>
          </cell>
          <cell r="F27">
            <v>85</v>
          </cell>
          <cell r="G27">
            <v>70</v>
          </cell>
          <cell r="H27">
            <v>4.25</v>
          </cell>
          <cell r="I27">
            <v>2.65</v>
          </cell>
          <cell r="J27">
            <v>46.25</v>
          </cell>
          <cell r="K27">
            <v>316.89</v>
          </cell>
          <cell r="L27">
            <v>350</v>
          </cell>
          <cell r="M27">
            <v>0.52400000000000002</v>
          </cell>
          <cell r="N27">
            <v>0.53</v>
          </cell>
          <cell r="O27">
            <v>0.46899999999999997</v>
          </cell>
          <cell r="P27">
            <v>0.46500000000000002</v>
          </cell>
          <cell r="Q27">
            <v>24474</v>
          </cell>
          <cell r="R27">
            <v>34900</v>
          </cell>
          <cell r="S27">
            <v>0.09</v>
          </cell>
          <cell r="T27">
            <v>5.5E-2</v>
          </cell>
          <cell r="U27">
            <v>5.5E-2</v>
          </cell>
          <cell r="V27">
            <v>4.4999999999999998E-2</v>
          </cell>
          <cell r="W27">
            <v>1</v>
          </cell>
          <cell r="X27">
            <v>0.55000000000000004</v>
          </cell>
          <cell r="Y27" t="str">
            <v>A</v>
          </cell>
          <cell r="Z27">
            <v>9.64E-2</v>
          </cell>
          <cell r="AA27" t="str">
            <v>A-</v>
          </cell>
          <cell r="AB27" t="str">
            <v>Baa1</v>
          </cell>
          <cell r="AC27">
            <v>26000</v>
          </cell>
          <cell r="AD27" t="str">
            <v>Y</v>
          </cell>
          <cell r="AE27">
            <v>5.4600000000000003E-2</v>
          </cell>
          <cell r="AF27">
            <v>5.7700000000000001E-2</v>
          </cell>
          <cell r="AG27">
            <v>6.3399999999999998E-2</v>
          </cell>
          <cell r="AH27">
            <v>6.0900000000000003E-2</v>
          </cell>
          <cell r="AI27">
            <v>5.6599999999999998E-2</v>
          </cell>
        </row>
        <row r="28">
          <cell r="B28" t="str">
            <v>EXC</v>
          </cell>
          <cell r="C28" t="str">
            <v>Exelon Corp.</v>
          </cell>
          <cell r="E28">
            <v>1.52</v>
          </cell>
          <cell r="F28">
            <v>55</v>
          </cell>
          <cell r="G28">
            <v>40</v>
          </cell>
          <cell r="H28">
            <v>3.75</v>
          </cell>
          <cell r="I28">
            <v>1.8</v>
          </cell>
          <cell r="J28">
            <v>40.25</v>
          </cell>
          <cell r="K28">
            <v>968.19</v>
          </cell>
          <cell r="L28">
            <v>988</v>
          </cell>
          <cell r="M28">
            <v>0.52800000000000002</v>
          </cell>
          <cell r="N28">
            <v>0.5</v>
          </cell>
          <cell r="O28">
            <v>0.47199999999999998</v>
          </cell>
          <cell r="P28">
            <v>0.5</v>
          </cell>
          <cell r="Q28">
            <v>65229</v>
          </cell>
          <cell r="R28">
            <v>79500</v>
          </cell>
          <cell r="S28">
            <v>0.09</v>
          </cell>
          <cell r="T28">
            <v>0.09</v>
          </cell>
          <cell r="U28">
            <v>5.5E-2</v>
          </cell>
          <cell r="V28">
            <v>0.05</v>
          </cell>
          <cell r="W28">
            <v>2</v>
          </cell>
          <cell r="X28">
            <v>0.65</v>
          </cell>
          <cell r="Y28" t="str">
            <v>B++</v>
          </cell>
          <cell r="Z28">
            <v>9.5833333333333326E-2</v>
          </cell>
          <cell r="AA28" t="str">
            <v>BBB+</v>
          </cell>
          <cell r="AB28" t="str">
            <v>Baa2</v>
          </cell>
          <cell r="AC28">
            <v>44000</v>
          </cell>
          <cell r="AD28" t="str">
            <v>Y</v>
          </cell>
          <cell r="AE28">
            <v>6.9999999999999999E-4</v>
          </cell>
          <cell r="AF28">
            <v>4.19E-2</v>
          </cell>
          <cell r="AG28">
            <v>2.86E-2</v>
          </cell>
          <cell r="AH28">
            <v>7.0000000000000007E-2</v>
          </cell>
          <cell r="AI28">
            <v>3.5799999999999998E-2</v>
          </cell>
        </row>
        <row r="29">
          <cell r="B29" t="str">
            <v>FE</v>
          </cell>
          <cell r="C29" t="str">
            <v>FirstEnergy Corp.</v>
          </cell>
          <cell r="E29">
            <v>1.6</v>
          </cell>
          <cell r="F29">
            <v>60</v>
          </cell>
          <cell r="G29">
            <v>45</v>
          </cell>
          <cell r="H29">
            <v>3</v>
          </cell>
          <cell r="I29">
            <v>1.9</v>
          </cell>
          <cell r="J29">
            <v>18</v>
          </cell>
          <cell r="K29">
            <v>511.92</v>
          </cell>
          <cell r="L29">
            <v>550</v>
          </cell>
          <cell r="M29">
            <v>0.72299999999999998</v>
          </cell>
          <cell r="N29">
            <v>0.69499999999999995</v>
          </cell>
          <cell r="O29">
            <v>0.27400000000000002</v>
          </cell>
          <cell r="P29">
            <v>0.30499999999999999</v>
          </cell>
          <cell r="Q29">
            <v>24565</v>
          </cell>
          <cell r="R29">
            <v>32500</v>
          </cell>
          <cell r="S29">
            <v>0.16</v>
          </cell>
          <cell r="T29">
            <v>6.5000000000000002E-2</v>
          </cell>
          <cell r="U29">
            <v>3.5000000000000003E-2</v>
          </cell>
          <cell r="V29">
            <v>7.0000000000000007E-2</v>
          </cell>
          <cell r="W29">
            <v>2</v>
          </cell>
          <cell r="X29">
            <v>0.65</v>
          </cell>
          <cell r="Y29" t="str">
            <v>B++</v>
          </cell>
          <cell r="Z29">
            <v>0.10725</v>
          </cell>
          <cell r="AA29" t="str">
            <v>BBB</v>
          </cell>
          <cell r="AB29" t="str">
            <v>Baa3</v>
          </cell>
          <cell r="AC29">
            <v>26000</v>
          </cell>
          <cell r="AD29" t="str">
            <v>N</v>
          </cell>
          <cell r="AE29">
            <v>-6.6000000000000003E-2</v>
          </cell>
          <cell r="AF29">
            <v>0.06</v>
          </cell>
          <cell r="AG29">
            <v>6.8999999999999999E-3</v>
          </cell>
          <cell r="AH29">
            <v>5.5E-2</v>
          </cell>
          <cell r="AI29">
            <v>6.5000000000000002E-2</v>
          </cell>
        </row>
        <row r="30">
          <cell r="B30" t="str">
            <v>FTS</v>
          </cell>
          <cell r="C30" t="str">
            <v>Fortis Inc.</v>
          </cell>
          <cell r="E30">
            <v>1.94</v>
          </cell>
          <cell r="F30">
            <v>70</v>
          </cell>
          <cell r="G30">
            <v>55</v>
          </cell>
          <cell r="H30">
            <v>2.75</v>
          </cell>
          <cell r="I30">
            <v>2.35</v>
          </cell>
          <cell r="J30">
            <v>43.75</v>
          </cell>
          <cell r="K30">
            <v>428.5</v>
          </cell>
          <cell r="L30">
            <v>485</v>
          </cell>
          <cell r="M30">
            <v>0.58799999999999997</v>
          </cell>
          <cell r="N30">
            <v>0.52</v>
          </cell>
          <cell r="O30">
            <v>0.372</v>
          </cell>
          <cell r="P30">
            <v>0.44500000000000001</v>
          </cell>
          <cell r="Q30">
            <v>40082</v>
          </cell>
          <cell r="R30">
            <v>47600</v>
          </cell>
          <cell r="S30">
            <v>6.5000000000000002E-2</v>
          </cell>
          <cell r="T30">
            <v>2.5000000000000001E-2</v>
          </cell>
          <cell r="U30">
            <v>0.06</v>
          </cell>
          <cell r="V30">
            <v>0.05</v>
          </cell>
          <cell r="W30">
            <v>2</v>
          </cell>
          <cell r="X30">
            <v>0.6</v>
          </cell>
          <cell r="Y30" t="str">
            <v>B++</v>
          </cell>
          <cell r="Z30">
            <v>9.3100000000000002E-2</v>
          </cell>
          <cell r="AA30" t="str">
            <v>A-</v>
          </cell>
          <cell r="AB30" t="str">
            <v>Baa3</v>
          </cell>
          <cell r="AC30">
            <v>23000</v>
          </cell>
          <cell r="AD30" t="str">
            <v>Y</v>
          </cell>
          <cell r="AE30">
            <v>4.2900000000000001E-2</v>
          </cell>
          <cell r="AF30">
            <v>5.5199999999999999E-2</v>
          </cell>
          <cell r="AG30">
            <v>6.0100000000000001E-2</v>
          </cell>
          <cell r="AH30">
            <v>5.0799999999999998E-2</v>
          </cell>
          <cell r="AI30">
            <v>5.2699999999999997E-2</v>
          </cell>
        </row>
        <row r="31">
          <cell r="B31" t="str">
            <v>HE</v>
          </cell>
          <cell r="C31" t="str">
            <v>Hawaiian Elec.</v>
          </cell>
          <cell r="E31">
            <v>1.31</v>
          </cell>
          <cell r="F31">
            <v>45</v>
          </cell>
          <cell r="G31">
            <v>35</v>
          </cell>
          <cell r="H31">
            <v>2.25</v>
          </cell>
          <cell r="I31">
            <v>1.5</v>
          </cell>
          <cell r="J31">
            <v>24</v>
          </cell>
          <cell r="K31">
            <v>108.88</v>
          </cell>
          <cell r="L31">
            <v>113</v>
          </cell>
          <cell r="M31">
            <v>0.47499999999999998</v>
          </cell>
          <cell r="N31">
            <v>0.47499999999999998</v>
          </cell>
          <cell r="O31">
            <v>0.51700000000000002</v>
          </cell>
          <cell r="P31">
            <v>0.51500000000000001</v>
          </cell>
          <cell r="Q31">
            <v>4182.3</v>
          </cell>
          <cell r="R31">
            <v>5225</v>
          </cell>
          <cell r="S31">
            <v>0.09</v>
          </cell>
          <cell r="T31">
            <v>2.5000000000000001E-2</v>
          </cell>
          <cell r="U31">
            <v>0.03</v>
          </cell>
          <cell r="V31">
            <v>3.5000000000000003E-2</v>
          </cell>
          <cell r="W31">
            <v>2</v>
          </cell>
          <cell r="X31">
            <v>0.55000000000000004</v>
          </cell>
          <cell r="Y31" t="str">
            <v>A</v>
          </cell>
          <cell r="Z31">
            <v>9.5000000000000015E-2</v>
          </cell>
          <cell r="AA31" t="str">
            <v>BBB-</v>
          </cell>
          <cell r="AB31" t="str">
            <v>Baa2</v>
          </cell>
          <cell r="AC31">
            <v>5000</v>
          </cell>
          <cell r="AD31" t="str">
            <v>N</v>
          </cell>
          <cell r="AE31">
            <v>3.4000000000000002E-2</v>
          </cell>
          <cell r="AF31">
            <v>4.2200000000000001E-2</v>
          </cell>
          <cell r="AG31">
            <v>4.6100000000000002E-2</v>
          </cell>
          <cell r="AH31">
            <v>6.1199999999999997E-2</v>
          </cell>
          <cell r="AI31">
            <v>4.2200000000000001E-2</v>
          </cell>
        </row>
        <row r="32">
          <cell r="B32" t="str">
            <v>IDA</v>
          </cell>
          <cell r="C32" t="str">
            <v>IDACORP, Inc.</v>
          </cell>
          <cell r="E32">
            <v>2.68</v>
          </cell>
          <cell r="F32">
            <v>110</v>
          </cell>
          <cell r="G32">
            <v>80</v>
          </cell>
          <cell r="H32">
            <v>5.25</v>
          </cell>
          <cell r="I32">
            <v>3.35</v>
          </cell>
          <cell r="J32">
            <v>56.25</v>
          </cell>
          <cell r="K32">
            <v>50.42</v>
          </cell>
          <cell r="L32">
            <v>50.4</v>
          </cell>
          <cell r="M32">
            <v>0.436</v>
          </cell>
          <cell r="N32">
            <v>0.435</v>
          </cell>
          <cell r="O32">
            <v>0.56399999999999995</v>
          </cell>
          <cell r="P32">
            <v>0.56499999999999995</v>
          </cell>
          <cell r="Q32">
            <v>4205.1000000000004</v>
          </cell>
          <cell r="R32">
            <v>5025</v>
          </cell>
          <cell r="S32">
            <v>9.5000000000000001E-2</v>
          </cell>
          <cell r="T32">
            <v>3.5000000000000003E-2</v>
          </cell>
          <cell r="U32">
            <v>7.0000000000000007E-2</v>
          </cell>
          <cell r="V32">
            <v>0.04</v>
          </cell>
          <cell r="W32">
            <v>2</v>
          </cell>
          <cell r="X32">
            <v>0.55000000000000004</v>
          </cell>
          <cell r="Y32" t="str">
            <v>A</v>
          </cell>
          <cell r="Z32">
            <v>0.1</v>
          </cell>
          <cell r="AA32" t="str">
            <v>BBB</v>
          </cell>
          <cell r="AB32" t="str">
            <v>Baa1</v>
          </cell>
          <cell r="AC32">
            <v>5400</v>
          </cell>
          <cell r="AD32" t="str">
            <v>N</v>
          </cell>
          <cell r="AE32">
            <v>2.5000000000000001E-2</v>
          </cell>
          <cell r="AF32">
            <v>2.5000000000000001E-2</v>
          </cell>
          <cell r="AG32">
            <v>3.5000000000000003E-2</v>
          </cell>
          <cell r="AH32">
            <v>3.5000000000000003E-2</v>
          </cell>
          <cell r="AI32">
            <v>0.03</v>
          </cell>
        </row>
        <row r="33">
          <cell r="B33" t="str">
            <v>MGEE</v>
          </cell>
          <cell r="C33" t="str">
            <v>MGE Energy</v>
          </cell>
          <cell r="E33">
            <v>1.45</v>
          </cell>
          <cell r="F33">
            <v>75</v>
          </cell>
          <cell r="G33">
            <v>60</v>
          </cell>
          <cell r="H33">
            <v>3.25</v>
          </cell>
          <cell r="I33">
            <v>1.7</v>
          </cell>
          <cell r="J33">
            <v>30.25</v>
          </cell>
          <cell r="K33">
            <v>34.67</v>
          </cell>
          <cell r="L33">
            <v>34.67</v>
          </cell>
          <cell r="M33">
            <v>0.377</v>
          </cell>
          <cell r="N33">
            <v>0.41499999999999998</v>
          </cell>
          <cell r="O33">
            <v>0.623</v>
          </cell>
          <cell r="P33">
            <v>0.58499999999999996</v>
          </cell>
          <cell r="Q33">
            <v>1310</v>
          </cell>
          <cell r="R33">
            <v>1800</v>
          </cell>
          <cell r="S33">
            <v>0.105</v>
          </cell>
          <cell r="T33">
            <v>0.06</v>
          </cell>
          <cell r="U33">
            <v>0.05</v>
          </cell>
          <cell r="V33">
            <v>0.05</v>
          </cell>
          <cell r="W33">
            <v>1</v>
          </cell>
          <cell r="X33">
            <v>0.55000000000000004</v>
          </cell>
          <cell r="Y33" t="str">
            <v>A+</v>
          </cell>
          <cell r="Z33">
            <v>9.8000000000000004E-2</v>
          </cell>
          <cell r="AA33" t="str">
            <v>NR</v>
          </cell>
          <cell r="AB33" t="str">
            <v>NR</v>
          </cell>
          <cell r="AC33">
            <v>2700</v>
          </cell>
          <cell r="AD33" t="str">
            <v>Y</v>
          </cell>
          <cell r="AE33">
            <v>0.04</v>
          </cell>
          <cell r="AF33" t="str">
            <v>n/a</v>
          </cell>
          <cell r="AG33" t="str">
            <v>n/a</v>
          </cell>
          <cell r="AH33" t="str">
            <v>n/a</v>
          </cell>
          <cell r="AI33">
            <v>1.9E-2</v>
          </cell>
        </row>
        <row r="34">
          <cell r="B34" t="str">
            <v>NEE</v>
          </cell>
          <cell r="C34" t="str">
            <v>NextEra Energy, Inc.</v>
          </cell>
          <cell r="E34">
            <v>5.49</v>
          </cell>
          <cell r="F34">
            <v>225</v>
          </cell>
          <cell r="G34">
            <v>185</v>
          </cell>
          <cell r="H34">
            <v>11.5</v>
          </cell>
          <cell r="I34">
            <v>7</v>
          </cell>
          <cell r="J34">
            <v>93.25</v>
          </cell>
          <cell r="K34">
            <v>478</v>
          </cell>
          <cell r="L34">
            <v>495</v>
          </cell>
          <cell r="M34">
            <v>0.44</v>
          </cell>
          <cell r="N34">
            <v>0.495</v>
          </cell>
          <cell r="O34">
            <v>0.56000000000000005</v>
          </cell>
          <cell r="P34">
            <v>0.505</v>
          </cell>
          <cell r="Q34">
            <v>60926</v>
          </cell>
          <cell r="R34">
            <v>91100</v>
          </cell>
          <cell r="S34">
            <v>0.125</v>
          </cell>
          <cell r="T34">
            <v>0.105</v>
          </cell>
          <cell r="U34">
            <v>0.1</v>
          </cell>
          <cell r="V34">
            <v>7.4999999999999997E-2</v>
          </cell>
          <cell r="W34">
            <v>1</v>
          </cell>
          <cell r="X34">
            <v>0.55000000000000004</v>
          </cell>
          <cell r="Y34" t="str">
            <v>A+</v>
          </cell>
          <cell r="Z34">
            <v>0.106</v>
          </cell>
          <cell r="AA34" t="str">
            <v>A-</v>
          </cell>
          <cell r="AB34" t="str">
            <v>Baa1</v>
          </cell>
          <cell r="AC34">
            <v>111000</v>
          </cell>
          <cell r="AD34" t="str">
            <v>N</v>
          </cell>
          <cell r="AE34">
            <v>8.14E-2</v>
          </cell>
          <cell r="AF34">
            <v>7.9799999999999996E-2</v>
          </cell>
          <cell r="AG34">
            <v>8.1199999999999994E-2</v>
          </cell>
          <cell r="AH34">
            <v>7.6600000000000001E-2</v>
          </cell>
          <cell r="AI34">
            <v>0.08</v>
          </cell>
        </row>
        <row r="35">
          <cell r="B35" t="str">
            <v>NWE</v>
          </cell>
          <cell r="C35" t="str">
            <v>NorthWestern Corp.</v>
          </cell>
          <cell r="E35">
            <v>2.38</v>
          </cell>
          <cell r="F35">
            <v>80</v>
          </cell>
          <cell r="G35">
            <v>60</v>
          </cell>
          <cell r="H35">
            <v>3.75</v>
          </cell>
          <cell r="I35">
            <v>2.7</v>
          </cell>
          <cell r="J35">
            <v>44.5</v>
          </cell>
          <cell r="K35">
            <v>50.32</v>
          </cell>
          <cell r="L35">
            <v>51.6</v>
          </cell>
          <cell r="M35">
            <v>0.52200000000000002</v>
          </cell>
          <cell r="N35">
            <v>0.48</v>
          </cell>
          <cell r="O35">
            <v>0.47799999999999998</v>
          </cell>
          <cell r="P35">
            <v>0.52</v>
          </cell>
          <cell r="Q35">
            <v>4064.6</v>
          </cell>
          <cell r="R35">
            <v>4425</v>
          </cell>
          <cell r="S35">
            <v>0.09</v>
          </cell>
          <cell r="T35">
            <v>0.02</v>
          </cell>
          <cell r="U35">
            <v>4.4999999999999998E-2</v>
          </cell>
          <cell r="V35">
            <v>3.5000000000000003E-2</v>
          </cell>
          <cell r="W35">
            <v>2</v>
          </cell>
          <cell r="X35">
            <v>0.6</v>
          </cell>
          <cell r="Y35" t="str">
            <v>B++</v>
          </cell>
          <cell r="Z35">
            <v>0.10100000000000001</v>
          </cell>
          <cell r="AA35" t="str">
            <v>BBB</v>
          </cell>
          <cell r="AB35" t="str">
            <v>Baa2</v>
          </cell>
          <cell r="AC35">
            <v>3700</v>
          </cell>
          <cell r="AD35" t="str">
            <v>Y</v>
          </cell>
          <cell r="AE35">
            <v>3.2199999999999999E-2</v>
          </cell>
          <cell r="AF35">
            <v>3.5299999999999998E-2</v>
          </cell>
          <cell r="AG35">
            <v>3.6799999999999999E-2</v>
          </cell>
          <cell r="AH35">
            <v>3.4099999999999998E-2</v>
          </cell>
          <cell r="AI35">
            <v>3.5000000000000003E-2</v>
          </cell>
        </row>
        <row r="36">
          <cell r="B36" t="str">
            <v>OGE</v>
          </cell>
          <cell r="C36" t="str">
            <v>OGE Energy Corp.</v>
          </cell>
          <cell r="E36">
            <v>1.58</v>
          </cell>
          <cell r="F36">
            <v>55</v>
          </cell>
          <cell r="G36">
            <v>40</v>
          </cell>
          <cell r="H36">
            <v>2.75</v>
          </cell>
          <cell r="I36">
            <v>1.85</v>
          </cell>
          <cell r="J36">
            <v>24</v>
          </cell>
          <cell r="K36">
            <v>199.7</v>
          </cell>
          <cell r="L36">
            <v>200</v>
          </cell>
          <cell r="M36">
            <v>0.42</v>
          </cell>
          <cell r="N36">
            <v>0.45</v>
          </cell>
          <cell r="O36">
            <v>0.57999999999999996</v>
          </cell>
          <cell r="P36">
            <v>0.55000000000000004</v>
          </cell>
          <cell r="Q36">
            <v>6902</v>
          </cell>
          <cell r="R36">
            <v>8725</v>
          </cell>
          <cell r="S36">
            <v>0.115</v>
          </cell>
          <cell r="T36">
            <v>6.5000000000000002E-2</v>
          </cell>
          <cell r="U36">
            <v>6.5000000000000002E-2</v>
          </cell>
          <cell r="V36">
            <v>0.04</v>
          </cell>
          <cell r="W36">
            <v>2</v>
          </cell>
          <cell r="X36">
            <v>0.75</v>
          </cell>
          <cell r="Y36" t="str">
            <v>A</v>
          </cell>
          <cell r="Z36">
            <v>9.5000000000000001E-2</v>
          </cell>
          <cell r="AA36" t="str">
            <v>BBB+</v>
          </cell>
          <cell r="AB36" t="str">
            <v>Baa1</v>
          </cell>
          <cell r="AC36">
            <v>8400</v>
          </cell>
          <cell r="AD36" t="str">
            <v>N</v>
          </cell>
          <cell r="AE36">
            <v>3.5000000000000003E-2</v>
          </cell>
          <cell r="AF36">
            <v>4.2200000000000001E-2</v>
          </cell>
          <cell r="AG36">
            <v>3.5099999999999999E-2</v>
          </cell>
          <cell r="AH36">
            <v>5.0500000000000003E-2</v>
          </cell>
          <cell r="AI36">
            <v>4.2599999999999999E-2</v>
          </cell>
        </row>
        <row r="37">
          <cell r="B37" t="str">
            <v>OTTR</v>
          </cell>
          <cell r="C37" t="str">
            <v>Otter Tail Corp.</v>
          </cell>
          <cell r="E37">
            <v>1.46</v>
          </cell>
          <cell r="F37">
            <v>55</v>
          </cell>
          <cell r="G37">
            <v>40</v>
          </cell>
          <cell r="H37">
            <v>2.5</v>
          </cell>
          <cell r="I37">
            <v>1.65</v>
          </cell>
          <cell r="J37">
            <v>23.25</v>
          </cell>
          <cell r="K37">
            <v>39.659999999999997</v>
          </cell>
          <cell r="L37">
            <v>41.8</v>
          </cell>
          <cell r="M37">
            <v>0.44700000000000001</v>
          </cell>
          <cell r="N37">
            <v>0.505</v>
          </cell>
          <cell r="O37">
            <v>0.55300000000000005</v>
          </cell>
          <cell r="P37">
            <v>0.495</v>
          </cell>
          <cell r="Q37">
            <v>1318.9</v>
          </cell>
          <cell r="R37">
            <v>1975</v>
          </cell>
          <cell r="S37">
            <v>0.11</v>
          </cell>
          <cell r="T37">
            <v>0.05</v>
          </cell>
          <cell r="U37">
            <v>0.04</v>
          </cell>
          <cell r="V37">
            <v>4.4999999999999998E-2</v>
          </cell>
          <cell r="W37">
            <v>2</v>
          </cell>
          <cell r="X37">
            <v>0.7</v>
          </cell>
          <cell r="Y37" t="str">
            <v>A</v>
          </cell>
          <cell r="Z37">
            <v>9.3100000000000002E-2</v>
          </cell>
          <cell r="AA37" t="str">
            <v>BBB</v>
          </cell>
          <cell r="AB37" t="str">
            <v>Baa2</v>
          </cell>
          <cell r="AC37">
            <v>2000</v>
          </cell>
          <cell r="AD37" t="str">
            <v>N</v>
          </cell>
          <cell r="AE37">
            <v>0.09</v>
          </cell>
          <cell r="AF37" t="str">
            <v>n/a</v>
          </cell>
          <cell r="AG37">
            <v>7.0000000000000007E-2</v>
          </cell>
          <cell r="AH37">
            <v>7.3999999999999996E-2</v>
          </cell>
          <cell r="AI37">
            <v>7.0999999999999994E-2</v>
          </cell>
        </row>
        <row r="38">
          <cell r="B38" t="str">
            <v>PNW</v>
          </cell>
          <cell r="C38" t="str">
            <v>Pinnacle West Capital</v>
          </cell>
          <cell r="E38">
            <v>3.13</v>
          </cell>
          <cell r="F38">
            <v>110</v>
          </cell>
          <cell r="G38">
            <v>90</v>
          </cell>
          <cell r="H38">
            <v>5.5</v>
          </cell>
          <cell r="I38">
            <v>3.8</v>
          </cell>
          <cell r="J38">
            <v>54.75</v>
          </cell>
          <cell r="K38">
            <v>112.1</v>
          </cell>
          <cell r="L38">
            <v>118</v>
          </cell>
          <cell r="M38">
            <v>0.47</v>
          </cell>
          <cell r="N38">
            <v>0.51500000000000001</v>
          </cell>
          <cell r="O38">
            <v>0.53</v>
          </cell>
          <cell r="P38">
            <v>0.48499999999999999</v>
          </cell>
          <cell r="Q38">
            <v>9861.1</v>
          </cell>
          <cell r="R38">
            <v>13300</v>
          </cell>
          <cell r="S38">
            <v>0.1</v>
          </cell>
          <cell r="T38">
            <v>0.04</v>
          </cell>
          <cell r="U38">
            <v>0.06</v>
          </cell>
          <cell r="V38">
            <v>3.5000000000000003E-2</v>
          </cell>
          <cell r="W38">
            <v>1</v>
          </cell>
          <cell r="X38">
            <v>0.5</v>
          </cell>
          <cell r="Y38" t="str">
            <v>A+</v>
          </cell>
          <cell r="Z38">
            <v>0.1</v>
          </cell>
          <cell r="AA38" t="str">
            <v>A-</v>
          </cell>
          <cell r="AB38" t="str">
            <v>A3</v>
          </cell>
          <cell r="AC38">
            <v>10000</v>
          </cell>
          <cell r="AD38" t="str">
            <v>N</v>
          </cell>
          <cell r="AE38">
            <v>4.41E-2</v>
          </cell>
          <cell r="AF38">
            <v>4.7100000000000003E-2</v>
          </cell>
          <cell r="AG38">
            <v>4.8399999999999999E-2</v>
          </cell>
          <cell r="AH38">
            <v>5.04E-2</v>
          </cell>
          <cell r="AI38">
            <v>0.05</v>
          </cell>
        </row>
        <row r="39">
          <cell r="B39" t="str">
            <v>PNM</v>
          </cell>
          <cell r="C39" t="str">
            <v>PNM Resources</v>
          </cell>
          <cell r="E39">
            <v>1.23</v>
          </cell>
          <cell r="F39">
            <v>55</v>
          </cell>
          <cell r="G39">
            <v>35</v>
          </cell>
          <cell r="H39">
            <v>2.5</v>
          </cell>
          <cell r="I39">
            <v>1.5</v>
          </cell>
          <cell r="J39">
            <v>28</v>
          </cell>
          <cell r="K39">
            <v>79.650000000000006</v>
          </cell>
          <cell r="L39">
            <v>90</v>
          </cell>
          <cell r="M39">
            <v>0.61099999999999999</v>
          </cell>
          <cell r="N39">
            <v>0.52</v>
          </cell>
          <cell r="O39">
            <v>0.38600000000000001</v>
          </cell>
          <cell r="P39">
            <v>0.48</v>
          </cell>
          <cell r="Q39">
            <v>4370</v>
          </cell>
          <cell r="R39">
            <v>5275</v>
          </cell>
          <cell r="S39">
            <v>0.09</v>
          </cell>
          <cell r="T39">
            <v>7.0000000000000007E-2</v>
          </cell>
          <cell r="U39">
            <v>7.0000000000000007E-2</v>
          </cell>
          <cell r="V39">
            <v>0.05</v>
          </cell>
          <cell r="W39">
            <v>3</v>
          </cell>
          <cell r="X39">
            <v>0.6</v>
          </cell>
          <cell r="Y39" t="str">
            <v>B+</v>
          </cell>
          <cell r="Z39">
            <v>9.8500000000000004E-2</v>
          </cell>
          <cell r="AA39" t="str">
            <v>BBB+</v>
          </cell>
          <cell r="AB39" t="str">
            <v>Baa3</v>
          </cell>
          <cell r="AC39">
            <v>4000</v>
          </cell>
          <cell r="AD39" t="str">
            <v>N</v>
          </cell>
          <cell r="AE39">
            <v>6.3799999999999996E-2</v>
          </cell>
          <cell r="AF39">
            <v>5.7500000000000002E-2</v>
          </cell>
          <cell r="AG39">
            <v>5.8700000000000002E-2</v>
          </cell>
          <cell r="AH39">
            <v>6.1400000000000003E-2</v>
          </cell>
          <cell r="AI39">
            <v>0.06</v>
          </cell>
        </row>
        <row r="40">
          <cell r="B40" t="str">
            <v>POR</v>
          </cell>
          <cell r="C40" t="str">
            <v>Portland General Elec.</v>
          </cell>
          <cell r="E40">
            <v>1.59</v>
          </cell>
          <cell r="F40">
            <v>60</v>
          </cell>
          <cell r="G40">
            <v>45</v>
          </cell>
          <cell r="H40">
            <v>3</v>
          </cell>
          <cell r="I40">
            <v>1.95</v>
          </cell>
          <cell r="J40">
            <v>32.75</v>
          </cell>
          <cell r="K40">
            <v>89.27</v>
          </cell>
          <cell r="L40">
            <v>90</v>
          </cell>
          <cell r="M40">
            <v>0.46500000000000002</v>
          </cell>
          <cell r="N40">
            <v>0.49</v>
          </cell>
          <cell r="O40">
            <v>0.53500000000000003</v>
          </cell>
          <cell r="P40">
            <v>0.51</v>
          </cell>
          <cell r="Q40">
            <v>4684</v>
          </cell>
          <cell r="R40">
            <v>5775</v>
          </cell>
          <cell r="S40">
            <v>0.09</v>
          </cell>
          <cell r="T40">
            <v>4.4999999999999998E-2</v>
          </cell>
          <cell r="U40">
            <v>6.5000000000000002E-2</v>
          </cell>
          <cell r="V40">
            <v>0.03</v>
          </cell>
          <cell r="W40">
            <v>2</v>
          </cell>
          <cell r="X40">
            <v>0.55000000000000004</v>
          </cell>
          <cell r="Y40" t="str">
            <v>B++</v>
          </cell>
          <cell r="Z40">
            <v>9.5000000000000001E-2</v>
          </cell>
          <cell r="AA40" t="str">
            <v>BBB+</v>
          </cell>
          <cell r="AB40" t="str">
            <v>A3</v>
          </cell>
          <cell r="AC40">
            <v>5100</v>
          </cell>
          <cell r="AD40" t="str">
            <v>N</v>
          </cell>
          <cell r="AE40">
            <v>4.8000000000000001E-2</v>
          </cell>
          <cell r="AF40">
            <v>4.9099999999999998E-2</v>
          </cell>
          <cell r="AG40">
            <v>4.4400000000000002E-2</v>
          </cell>
          <cell r="AH40">
            <v>4.8399999999999999E-2</v>
          </cell>
          <cell r="AI40">
            <v>4.1200000000000001E-2</v>
          </cell>
        </row>
        <row r="41">
          <cell r="B41" t="str">
            <v>PPL</v>
          </cell>
          <cell r="C41" t="str">
            <v>PPL Corp.</v>
          </cell>
          <cell r="E41">
            <v>1.66</v>
          </cell>
          <cell r="F41">
            <v>45</v>
          </cell>
          <cell r="G41">
            <v>35</v>
          </cell>
          <cell r="H41">
            <v>2.75</v>
          </cell>
          <cell r="I41">
            <v>1.8</v>
          </cell>
          <cell r="J41">
            <v>21.5</v>
          </cell>
          <cell r="K41">
            <v>720.32</v>
          </cell>
          <cell r="L41">
            <v>780</v>
          </cell>
          <cell r="M41">
            <v>0.63300000000000001</v>
          </cell>
          <cell r="N41">
            <v>0.55000000000000004</v>
          </cell>
          <cell r="O41">
            <v>0.36699999999999999</v>
          </cell>
          <cell r="P41">
            <v>0.45</v>
          </cell>
          <cell r="Q41">
            <v>31726</v>
          </cell>
          <cell r="R41">
            <v>37500</v>
          </cell>
          <cell r="S41">
            <v>0.13</v>
          </cell>
          <cell r="T41">
            <v>1.4999999999999999E-2</v>
          </cell>
          <cell r="U41">
            <v>0.02</v>
          </cell>
          <cell r="V41">
            <v>5.5E-2</v>
          </cell>
          <cell r="W41">
            <v>2</v>
          </cell>
          <cell r="X41">
            <v>0.7</v>
          </cell>
          <cell r="Y41" t="str">
            <v>B++</v>
          </cell>
          <cell r="Z41">
            <v>9.7250000000000003E-2</v>
          </cell>
          <cell r="AA41" t="str">
            <v>A-</v>
          </cell>
          <cell r="AB41" t="str">
            <v>Baa2</v>
          </cell>
          <cell r="AC41">
            <v>24000</v>
          </cell>
          <cell r="AD41" t="str">
            <v>Y</v>
          </cell>
          <cell r="AE41">
            <v>5.0000000000000001E-3</v>
          </cell>
          <cell r="AF41" t="str">
            <v>n/a</v>
          </cell>
          <cell r="AG41">
            <v>1.18E-2</v>
          </cell>
          <cell r="AH41">
            <v>3.1E-2</v>
          </cell>
          <cell r="AI41">
            <v>0.04</v>
          </cell>
        </row>
        <row r="42">
          <cell r="B42" t="str">
            <v>PEG</v>
          </cell>
          <cell r="C42" t="str">
            <v>Pub Sv Enterprise Grp.</v>
          </cell>
          <cell r="E42">
            <v>1.94</v>
          </cell>
          <cell r="F42">
            <v>65</v>
          </cell>
          <cell r="G42">
            <v>55</v>
          </cell>
          <cell r="H42">
            <v>4</v>
          </cell>
          <cell r="I42">
            <v>2.2999999999999998</v>
          </cell>
          <cell r="J42">
            <v>36.25</v>
          </cell>
          <cell r="K42">
            <v>504</v>
          </cell>
          <cell r="L42">
            <v>505</v>
          </cell>
          <cell r="M42">
            <v>0.47799999999999998</v>
          </cell>
          <cell r="N42">
            <v>0.505</v>
          </cell>
          <cell r="O42">
            <v>0.52200000000000002</v>
          </cell>
          <cell r="P42">
            <v>0.495</v>
          </cell>
          <cell r="Q42">
            <v>27545</v>
          </cell>
          <cell r="R42">
            <v>36900</v>
          </cell>
          <cell r="S42">
            <v>0.11</v>
          </cell>
          <cell r="T42">
            <v>0.06</v>
          </cell>
          <cell r="U42">
            <v>0.05</v>
          </cell>
          <cell r="V42">
            <v>0.05</v>
          </cell>
          <cell r="W42">
            <v>1</v>
          </cell>
          <cell r="X42">
            <v>0.65</v>
          </cell>
          <cell r="Y42" t="str">
            <v>A++</v>
          </cell>
          <cell r="Z42">
            <v>9.6000000000000002E-2</v>
          </cell>
          <cell r="AA42" t="str">
            <v>BBB+</v>
          </cell>
          <cell r="AB42" t="str">
            <v>Baa1</v>
          </cell>
          <cell r="AC42">
            <v>31000</v>
          </cell>
          <cell r="AD42" t="str">
            <v>Y</v>
          </cell>
          <cell r="AE42">
            <v>4.1000000000000002E-2</v>
          </cell>
          <cell r="AF42">
            <v>4.1300000000000003E-2</v>
          </cell>
          <cell r="AG42">
            <v>5.1200000000000002E-2</v>
          </cell>
          <cell r="AH42">
            <v>5.2999999999999999E-2</v>
          </cell>
          <cell r="AI42">
            <v>0.06</v>
          </cell>
        </row>
        <row r="43">
          <cell r="B43" t="str">
            <v>SRE</v>
          </cell>
          <cell r="C43" t="str">
            <v>Sempra Energy</v>
          </cell>
          <cell r="E43">
            <v>4.12</v>
          </cell>
          <cell r="F43">
            <v>180</v>
          </cell>
          <cell r="G43">
            <v>130</v>
          </cell>
          <cell r="H43">
            <v>9</v>
          </cell>
          <cell r="I43">
            <v>5.25</v>
          </cell>
          <cell r="J43">
            <v>77.5</v>
          </cell>
          <cell r="K43">
            <v>273.77</v>
          </cell>
          <cell r="L43">
            <v>320</v>
          </cell>
          <cell r="M43">
            <v>0.55700000000000005</v>
          </cell>
          <cell r="N43">
            <v>0.53500000000000003</v>
          </cell>
          <cell r="O43">
            <v>0.38400000000000001</v>
          </cell>
          <cell r="P43">
            <v>0.46</v>
          </cell>
          <cell r="Q43">
            <v>38769</v>
          </cell>
          <cell r="R43">
            <v>53700</v>
          </cell>
          <cell r="S43">
            <v>0.115</v>
          </cell>
          <cell r="T43">
            <v>0.11</v>
          </cell>
          <cell r="U43">
            <v>0.08</v>
          </cell>
          <cell r="V43">
            <v>7.0000000000000007E-2</v>
          </cell>
          <cell r="W43">
            <v>2</v>
          </cell>
          <cell r="X43">
            <v>0.7</v>
          </cell>
          <cell r="Y43" t="str">
            <v>A</v>
          </cell>
          <cell r="Z43">
            <v>0.10299999999999999</v>
          </cell>
          <cell r="AA43" t="str">
            <v>BBB+</v>
          </cell>
          <cell r="AB43" t="str">
            <v>Baa1</v>
          </cell>
          <cell r="AC43">
            <v>43000</v>
          </cell>
          <cell r="AD43" t="str">
            <v>Y</v>
          </cell>
          <cell r="AE43">
            <v>0.10050000000000001</v>
          </cell>
          <cell r="AF43">
            <v>7.7299999999999994E-2</v>
          </cell>
          <cell r="AG43">
            <v>9.4E-2</v>
          </cell>
          <cell r="AH43">
            <v>7.9500000000000001E-2</v>
          </cell>
          <cell r="AI43">
            <v>0.08</v>
          </cell>
        </row>
        <row r="44">
          <cell r="B44" t="str">
            <v>SO</v>
          </cell>
          <cell r="C44" t="str">
            <v>Southern Company</v>
          </cell>
          <cell r="E44">
            <v>2.54</v>
          </cell>
          <cell r="F44">
            <v>70</v>
          </cell>
          <cell r="G44">
            <v>50</v>
          </cell>
          <cell r="H44">
            <v>3.75</v>
          </cell>
          <cell r="I44">
            <v>2.78</v>
          </cell>
          <cell r="J44">
            <v>30.25</v>
          </cell>
          <cell r="K44">
            <v>1033.8</v>
          </cell>
          <cell r="L44">
            <v>1080</v>
          </cell>
          <cell r="M44">
            <v>0.62</v>
          </cell>
          <cell r="N44">
            <v>0.59</v>
          </cell>
          <cell r="O44">
            <v>0.376</v>
          </cell>
          <cell r="P44">
            <v>0.41</v>
          </cell>
          <cell r="Q44">
            <v>65750</v>
          </cell>
          <cell r="R44">
            <v>80000</v>
          </cell>
          <cell r="S44">
            <v>0.125</v>
          </cell>
          <cell r="T44">
            <v>3.5000000000000003E-2</v>
          </cell>
          <cell r="U44">
            <v>0.03</v>
          </cell>
          <cell r="V44">
            <v>3.5000000000000003E-2</v>
          </cell>
          <cell r="W44">
            <v>2</v>
          </cell>
          <cell r="X44">
            <v>0.5</v>
          </cell>
          <cell r="Y44" t="str">
            <v>A</v>
          </cell>
          <cell r="Z44">
            <v>0.125</v>
          </cell>
          <cell r="AA44" t="str">
            <v>A-</v>
          </cell>
          <cell r="AB44" t="str">
            <v>Baa2</v>
          </cell>
          <cell r="AC44">
            <v>64000</v>
          </cell>
          <cell r="AD44" t="str">
            <v>Y</v>
          </cell>
          <cell r="AE44">
            <v>2.1000000000000001E-2</v>
          </cell>
          <cell r="AF44">
            <v>4.4999999999999998E-2</v>
          </cell>
          <cell r="AG44">
            <v>4.1000000000000002E-2</v>
          </cell>
          <cell r="AH44">
            <v>4.5199999999999997E-2</v>
          </cell>
          <cell r="AI44">
            <v>0.05</v>
          </cell>
        </row>
        <row r="45">
          <cell r="B45" t="str">
            <v>WEC</v>
          </cell>
          <cell r="C45" t="str">
            <v>WEC Energy Group</v>
          </cell>
          <cell r="E45">
            <v>2.5299999999999998</v>
          </cell>
          <cell r="F45">
            <v>90</v>
          </cell>
          <cell r="G45">
            <v>75</v>
          </cell>
          <cell r="H45">
            <v>4.5</v>
          </cell>
          <cell r="I45">
            <v>3</v>
          </cell>
          <cell r="J45">
            <v>36.75</v>
          </cell>
          <cell r="K45">
            <v>315.52</v>
          </cell>
          <cell r="L45">
            <v>315.5</v>
          </cell>
          <cell r="M45">
            <v>0.504</v>
          </cell>
          <cell r="N45">
            <v>0.51500000000000001</v>
          </cell>
          <cell r="O45">
            <v>0.49399999999999999</v>
          </cell>
          <cell r="P45">
            <v>0.48499999999999999</v>
          </cell>
          <cell r="Q45">
            <v>19813</v>
          </cell>
          <cell r="R45">
            <v>24075</v>
          </cell>
          <cell r="S45">
            <v>0.12</v>
          </cell>
          <cell r="T45">
            <v>0.06</v>
          </cell>
          <cell r="U45">
            <v>0.06</v>
          </cell>
          <cell r="V45">
            <v>3.5000000000000003E-2</v>
          </cell>
          <cell r="W45">
            <v>1</v>
          </cell>
          <cell r="X45">
            <v>0.5</v>
          </cell>
          <cell r="Y45" t="str">
            <v>A+</v>
          </cell>
          <cell r="Z45">
            <v>9.5524999999999999E-2</v>
          </cell>
          <cell r="AA45" t="str">
            <v>A-</v>
          </cell>
          <cell r="AB45" t="str">
            <v>Baa1</v>
          </cell>
          <cell r="AC45">
            <v>28000</v>
          </cell>
          <cell r="AD45" t="str">
            <v>Y</v>
          </cell>
          <cell r="AE45">
            <v>6.08E-2</v>
          </cell>
          <cell r="AF45">
            <v>6.1400000000000003E-2</v>
          </cell>
          <cell r="AG45">
            <v>6.6600000000000006E-2</v>
          </cell>
          <cell r="AH45">
            <v>5.9400000000000001E-2</v>
          </cell>
          <cell r="AI45">
            <v>6.6400000000000001E-2</v>
          </cell>
        </row>
        <row r="46">
          <cell r="B46" t="str">
            <v>XEL</v>
          </cell>
          <cell r="C46" t="str">
            <v>Xcel Energy Inc.</v>
          </cell>
          <cell r="E46">
            <v>1.7</v>
          </cell>
          <cell r="F46">
            <v>65</v>
          </cell>
          <cell r="G46">
            <v>50</v>
          </cell>
          <cell r="H46">
            <v>3.25</v>
          </cell>
          <cell r="I46">
            <v>2.0499999999999998</v>
          </cell>
          <cell r="J46">
            <v>31</v>
          </cell>
          <cell r="K46">
            <v>514.04</v>
          </cell>
          <cell r="L46">
            <v>546</v>
          </cell>
          <cell r="M46">
            <v>0.56399999999999995</v>
          </cell>
          <cell r="N46">
            <v>0.57499999999999996</v>
          </cell>
          <cell r="O46">
            <v>0.436</v>
          </cell>
          <cell r="P46">
            <v>0.42499999999999999</v>
          </cell>
          <cell r="Q46">
            <v>28025</v>
          </cell>
          <cell r="R46">
            <v>39900</v>
          </cell>
          <cell r="S46">
            <v>0.105</v>
          </cell>
          <cell r="T46">
            <v>5.5E-2</v>
          </cell>
          <cell r="U46">
            <v>0.06</v>
          </cell>
          <cell r="V46">
            <v>5.5E-2</v>
          </cell>
          <cell r="W46">
            <v>1</v>
          </cell>
          <cell r="X46">
            <v>0.5</v>
          </cell>
          <cell r="Y46" t="str">
            <v>A+</v>
          </cell>
          <cell r="Z46">
            <v>9.6000000000000002E-2</v>
          </cell>
          <cell r="AA46" t="str">
            <v>A-</v>
          </cell>
          <cell r="AB46" t="str">
            <v>Baa1</v>
          </cell>
          <cell r="AC46">
            <v>33000</v>
          </cell>
          <cell r="AD46" t="str">
            <v>Y</v>
          </cell>
          <cell r="AE46">
            <v>6.0999999999999999E-2</v>
          </cell>
          <cell r="AF46">
            <v>5.7000000000000002E-2</v>
          </cell>
          <cell r="AG46">
            <v>5.6099999999999997E-2</v>
          </cell>
          <cell r="AH46">
            <v>5.4699999999999999E-2</v>
          </cell>
          <cell r="AI46">
            <v>5.2499999999999998E-2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Proxy Group Criteria"/>
      <sheetName val="Proxy Group Ticker"/>
      <sheetName val="Fig. 1"/>
      <sheetName val="Percentiles"/>
      <sheetName val="Exhibit List"/>
      <sheetName val="2 (1)"/>
      <sheetName val="2 (2)"/>
      <sheetName val="3"/>
      <sheetName val="4 (1)"/>
      <sheetName val="3 (2)"/>
      <sheetName val="3 (3)"/>
      <sheetName val="3 (5)"/>
      <sheetName val="3 (6)"/>
      <sheetName val="4 (2)"/>
      <sheetName val="4 (3)"/>
      <sheetName val="4 (4)"/>
      <sheetName val="4 (5)"/>
      <sheetName val="5 (1)"/>
      <sheetName val="5 (2)"/>
      <sheetName val="6"/>
      <sheetName val="7 (1)"/>
      <sheetName val="7 (2)"/>
      <sheetName val="7 (3)"/>
      <sheetName val="7 (4-6)"/>
      <sheetName val="7 (7)"/>
      <sheetName val="8 (1)"/>
      <sheetName val="8 (2)"/>
      <sheetName val="8 (3)"/>
      <sheetName val="9"/>
      <sheetName val="Non-Utility Proxy Group"/>
      <sheetName val="Dividend Yield - Non-Utility"/>
      <sheetName val="Yields"/>
      <sheetName val="Dividend Yield - Utility"/>
      <sheetName val="Bond Yields"/>
      <sheetName val="2020 01 Market DCF"/>
      <sheetName val="Size Premium"/>
      <sheetName val="Electric Utility Data"/>
      <sheetName val="Ordinal Ratings"/>
      <sheetName val="FRED BoAM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5">
          <cell r="B5" t="str">
            <v>AQN</v>
          </cell>
          <cell r="D5">
            <v>4.3441591438881738E-2</v>
          </cell>
        </row>
        <row r="6">
          <cell r="B6" t="str">
            <v>ALE</v>
          </cell>
          <cell r="D6">
            <v>2.7609259357004045E-2</v>
          </cell>
        </row>
        <row r="7">
          <cell r="B7" t="str">
            <v>LNT</v>
          </cell>
          <cell r="D7">
            <v>2.779094754038609E-2</v>
          </cell>
        </row>
        <row r="8">
          <cell r="B8" t="str">
            <v>AEE</v>
          </cell>
          <cell r="D8">
            <v>2.5292383094188398E-2</v>
          </cell>
        </row>
        <row r="9">
          <cell r="B9" t="str">
            <v>AEP</v>
          </cell>
          <cell r="D9">
            <v>2.9725271832739746E-2</v>
          </cell>
        </row>
        <row r="10">
          <cell r="B10" t="str">
            <v>AGR</v>
          </cell>
          <cell r="D10">
            <v>3.512770541115872E-2</v>
          </cell>
        </row>
        <row r="11">
          <cell r="B11" t="str">
            <v>AVA</v>
          </cell>
          <cell r="D11">
            <v>3.3501744723221122E-2</v>
          </cell>
        </row>
        <row r="12">
          <cell r="B12" t="str">
            <v>BKH</v>
          </cell>
          <cell r="D12">
            <v>2.6388693051719342E-2</v>
          </cell>
        </row>
        <row r="13">
          <cell r="B13" t="str">
            <v>CNP</v>
          </cell>
          <cell r="D13">
            <v>4.0193774051622916E-2</v>
          </cell>
        </row>
        <row r="14">
          <cell r="B14" t="str">
            <v>CMS</v>
          </cell>
          <cell r="D14">
            <v>2.5213118331528939E-2</v>
          </cell>
        </row>
        <row r="15">
          <cell r="B15" t="str">
            <v>ED</v>
          </cell>
          <cell r="D15">
            <v>3.3197244489158277E-2</v>
          </cell>
        </row>
        <row r="16">
          <cell r="B16" t="str">
            <v>D</v>
          </cell>
          <cell r="D16">
            <v>4.6911284068389757E-2</v>
          </cell>
        </row>
        <row r="17">
          <cell r="B17" t="str">
            <v>DTE</v>
          </cell>
          <cell r="D17">
            <v>2.988430414480241E-2</v>
          </cell>
        </row>
        <row r="18">
          <cell r="B18" t="str">
            <v>DUK</v>
          </cell>
          <cell r="D18">
            <v>4.1447356131973846E-2</v>
          </cell>
        </row>
        <row r="19">
          <cell r="B19" t="str">
            <v>EIX</v>
          </cell>
          <cell r="D19">
            <v>3.5535524889192392E-2</v>
          </cell>
        </row>
        <row r="20">
          <cell r="B20" t="str">
            <v>EE</v>
          </cell>
          <cell r="D20">
            <v>2.2962616641298009E-2</v>
          </cell>
        </row>
        <row r="21">
          <cell r="B21" t="str">
            <v>EMA</v>
          </cell>
          <cell r="D21">
            <v>4.3370528042909973E-2</v>
          </cell>
        </row>
        <row r="22">
          <cell r="B22" t="str">
            <v>ETR</v>
          </cell>
          <cell r="D22">
            <v>3.31485895053188E-2</v>
          </cell>
        </row>
        <row r="23">
          <cell r="B23" t="str">
            <v>EVRG</v>
          </cell>
          <cell r="D23">
            <v>3.0566673070433533E-2</v>
          </cell>
        </row>
        <row r="24">
          <cell r="B24" t="str">
            <v>ES</v>
          </cell>
          <cell r="D24">
            <v>2.6857459429927164E-2</v>
          </cell>
        </row>
        <row r="25">
          <cell r="B25" t="str">
            <v>EXC</v>
          </cell>
          <cell r="D25">
            <v>3.1029534400874206E-2</v>
          </cell>
        </row>
        <row r="26">
          <cell r="B26" t="str">
            <v>FE</v>
          </cell>
          <cell r="D26">
            <v>3.3571447167158201E-2</v>
          </cell>
        </row>
        <row r="27">
          <cell r="B27" t="str">
            <v>FTS</v>
          </cell>
          <cell r="D27">
            <v>3.4621905498383176E-2</v>
          </cell>
        </row>
        <row r="28">
          <cell r="B28" t="str">
            <v>HE</v>
          </cell>
          <cell r="D28">
            <v>2.9056420229653778E-2</v>
          </cell>
        </row>
        <row r="29">
          <cell r="B29" t="str">
            <v>IDA</v>
          </cell>
          <cell r="D29">
            <v>2.4036862527564481E-2</v>
          </cell>
        </row>
        <row r="30">
          <cell r="B30" t="str">
            <v>MGEE</v>
          </cell>
          <cell r="D30">
            <v>1.8440004994795537E-2</v>
          </cell>
        </row>
        <row r="31">
          <cell r="B31" t="str">
            <v>NEE</v>
          </cell>
          <cell r="D31">
            <v>2.2904865844936104E-2</v>
          </cell>
        </row>
        <row r="32">
          <cell r="B32" t="str">
            <v>NWE</v>
          </cell>
          <cell r="D32">
            <v>3.1926424748165337E-2</v>
          </cell>
        </row>
        <row r="33">
          <cell r="B33" t="str">
            <v>OGE</v>
          </cell>
          <cell r="D33">
            <v>3.4489627012299455E-2</v>
          </cell>
        </row>
        <row r="34">
          <cell r="B34" t="str">
            <v>OTTR</v>
          </cell>
          <cell r="D34">
            <v>2.6603504364947378E-2</v>
          </cell>
        </row>
        <row r="35">
          <cell r="B35" t="str">
            <v>PNW</v>
          </cell>
          <cell r="D35">
            <v>3.1875949059641272E-2</v>
          </cell>
        </row>
        <row r="36">
          <cell r="B36" t="str">
            <v>PNM</v>
          </cell>
          <cell r="D36">
            <v>2.3087564657823235E-2</v>
          </cell>
        </row>
        <row r="37">
          <cell r="B37" t="str">
            <v>POR</v>
          </cell>
          <cell r="D37">
            <v>2.7709955346422867E-2</v>
          </cell>
        </row>
        <row r="38">
          <cell r="B38" t="str">
            <v>PPL</v>
          </cell>
          <cell r="D38">
            <v>5.3139602263715023E-2</v>
          </cell>
        </row>
        <row r="39">
          <cell r="B39" t="str">
            <v>PEG</v>
          </cell>
          <cell r="D39">
            <v>3.1179273633633348E-2</v>
          </cell>
        </row>
        <row r="40">
          <cell r="B40" t="str">
            <v>SRE</v>
          </cell>
          <cell r="D40">
            <v>2.7506687244114755E-2</v>
          </cell>
        </row>
        <row r="41">
          <cell r="B41" t="str">
            <v>SO</v>
          </cell>
          <cell r="D41">
            <v>4.2185452759900564E-2</v>
          </cell>
        </row>
        <row r="42">
          <cell r="B42" t="str">
            <v>WEC</v>
          </cell>
          <cell r="D42">
            <v>2.6450521591279461E-2</v>
          </cell>
        </row>
        <row r="43">
          <cell r="B43" t="str">
            <v>XEL</v>
          </cell>
          <cell r="D43">
            <v>2.6230365617855005E-2</v>
          </cell>
        </row>
      </sheetData>
      <sheetData sheetId="41"/>
      <sheetData sheetId="42" refreshError="1"/>
      <sheetData sheetId="43" refreshError="1"/>
      <sheetData sheetId="44">
        <row r="8">
          <cell r="B8" t="str">
            <v>AQN</v>
          </cell>
        </row>
      </sheetData>
      <sheetData sheetId="45" refreshError="1"/>
      <sheetData sheetId="4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">
    <pageSetUpPr fitToPage="1"/>
  </sheetPr>
  <dimension ref="B1:I15"/>
  <sheetViews>
    <sheetView workbookViewId="0">
      <selection activeCell="B15" sqref="B15"/>
    </sheetView>
  </sheetViews>
  <sheetFormatPr defaultColWidth="9.6640625" defaultRowHeight="12.6"/>
  <cols>
    <col min="1" max="1" width="9.6640625" style="8"/>
    <col min="2" max="2" width="23" style="8" customWidth="1"/>
    <col min="3" max="3" width="15.21875" style="274" customWidth="1"/>
    <col min="4" max="4" width="13" style="8" customWidth="1"/>
    <col min="5" max="5" width="16.4414062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2:9" ht="15.6">
      <c r="E1" s="1" t="s">
        <v>655</v>
      </c>
    </row>
    <row r="2" spans="2:9" ht="15.6">
      <c r="C2" s="557"/>
      <c r="E2" s="22" t="s">
        <v>636</v>
      </c>
      <c r="I2" s="9"/>
    </row>
    <row r="3" spans="2:9" ht="15.6">
      <c r="C3" s="557"/>
      <c r="E3" s="1" t="s">
        <v>568</v>
      </c>
    </row>
    <row r="4" spans="2:9" ht="15.6">
      <c r="C4" s="557"/>
      <c r="E4" s="104"/>
    </row>
    <row r="5" spans="2:9" ht="15.6">
      <c r="C5" s="557"/>
      <c r="E5" s="1"/>
      <c r="G5" s="300"/>
    </row>
    <row r="6" spans="2:9" s="10" customFormat="1" ht="15.6">
      <c r="B6" s="1157" t="s">
        <v>654</v>
      </c>
      <c r="C6" s="1157"/>
      <c r="D6" s="1157"/>
      <c r="E6" s="1157"/>
    </row>
    <row r="7" spans="2:9" s="10" customFormat="1" ht="15.6">
      <c r="B7" s="5"/>
      <c r="C7" s="11"/>
      <c r="D7" s="11"/>
      <c r="E7" s="11"/>
    </row>
    <row r="8" spans="2:9" ht="18" thickBot="1">
      <c r="B8" s="12" t="s">
        <v>634</v>
      </c>
      <c r="C8" s="466"/>
      <c r="D8" s="11"/>
      <c r="E8" s="11"/>
    </row>
    <row r="9" spans="2:9" ht="15.6">
      <c r="B9" s="273"/>
      <c r="C9" s="317" t="s">
        <v>516</v>
      </c>
      <c r="D9" s="318" t="s">
        <v>517</v>
      </c>
      <c r="E9" s="319" t="s">
        <v>518</v>
      </c>
    </row>
    <row r="10" spans="2:9" ht="16.2" thickBot="1">
      <c r="B10" s="320" t="s">
        <v>519</v>
      </c>
      <c r="C10" s="321" t="s">
        <v>539</v>
      </c>
      <c r="D10" s="322" t="s">
        <v>11</v>
      </c>
      <c r="E10" s="323" t="s">
        <v>520</v>
      </c>
    </row>
    <row r="11" spans="2:9" ht="15.6">
      <c r="B11" s="521" t="s">
        <v>522</v>
      </c>
      <c r="C11" s="799">
        <v>0.51500000000000001</v>
      </c>
      <c r="D11" s="800">
        <v>4.9700000000000001E-2</v>
      </c>
      <c r="E11" s="801">
        <f>C11*D11</f>
        <v>2.55955E-2</v>
      </c>
    </row>
    <row r="12" spans="2:9" ht="16.2" thickBot="1">
      <c r="B12" s="673" t="s">
        <v>523</v>
      </c>
      <c r="C12" s="802">
        <v>0.48499999999999999</v>
      </c>
      <c r="D12" s="803">
        <v>0.09</v>
      </c>
      <c r="E12" s="804">
        <f>C12*D12</f>
        <v>4.3649999999999994E-2</v>
      </c>
    </row>
    <row r="13" spans="2:9" ht="16.2" thickBot="1">
      <c r="B13" s="585" t="s">
        <v>526</v>
      </c>
      <c r="C13" s="744">
        <v>1</v>
      </c>
      <c r="D13" s="744"/>
      <c r="E13" s="745">
        <f>SUM(E11:E12)</f>
        <v>6.9245499999999988E-2</v>
      </c>
    </row>
    <row r="14" spans="2:9" ht="15.6">
      <c r="B14" s="467" t="s">
        <v>635</v>
      </c>
      <c r="C14" s="468"/>
      <c r="D14" s="328"/>
      <c r="E14" s="329"/>
    </row>
    <row r="15" spans="2:9" ht="15.6">
      <c r="B15" s="330"/>
      <c r="C15" s="331"/>
      <c r="D15" s="332"/>
      <c r="E15" s="333"/>
    </row>
  </sheetData>
  <mergeCells count="1">
    <mergeCell ref="B6:E6"/>
  </mergeCells>
  <phoneticPr fontId="83" type="noConversion"/>
  <pageMargins left="1.8" right="0.34" top="0.55000000000000004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56"/>
  <sheetViews>
    <sheetView workbookViewId="0">
      <selection activeCell="I21" sqref="I21"/>
    </sheetView>
  </sheetViews>
  <sheetFormatPr defaultColWidth="9.109375" defaultRowHeight="13.2"/>
  <cols>
    <col min="1" max="1" width="19.44140625" style="59" customWidth="1"/>
    <col min="2" max="2" width="16.44140625" style="59" customWidth="1"/>
    <col min="3" max="3" width="10" style="59" customWidth="1"/>
    <col min="4" max="4" width="8.6640625" style="59" customWidth="1"/>
    <col min="5" max="5" width="9.44140625" style="59" customWidth="1"/>
    <col min="6" max="6" width="10.21875" style="59" customWidth="1"/>
    <col min="7" max="9" width="9.109375" style="59"/>
    <col min="10" max="10" width="18.44140625" style="59" customWidth="1"/>
    <col min="11" max="11" width="12.6640625" style="59" customWidth="1"/>
    <col min="12" max="12" width="13.21875" style="59" customWidth="1"/>
    <col min="13" max="16384" width="9.109375" style="59"/>
  </cols>
  <sheetData>
    <row r="1" spans="1:11" ht="15.6">
      <c r="E1" s="105"/>
      <c r="F1" s="1" t="s">
        <v>655</v>
      </c>
    </row>
    <row r="2" spans="1:11" ht="15.6">
      <c r="E2" s="105"/>
      <c r="F2" s="22" t="s">
        <v>645</v>
      </c>
    </row>
    <row r="3" spans="1:11" ht="15.6">
      <c r="E3" s="105"/>
      <c r="F3" s="1" t="s">
        <v>161</v>
      </c>
    </row>
    <row r="4" spans="1:11" ht="15.6">
      <c r="E4" s="1"/>
      <c r="F4" s="1"/>
      <c r="K4" s="1"/>
    </row>
    <row r="5" spans="1:11" ht="15.6">
      <c r="A5" s="1160" t="s">
        <v>566</v>
      </c>
      <c r="B5" s="1160"/>
      <c r="C5" s="1160"/>
      <c r="D5" s="1160"/>
      <c r="E5" s="1160"/>
      <c r="F5" s="1160"/>
      <c r="K5" s="1"/>
    </row>
    <row r="6" spans="1:11" ht="15.6">
      <c r="A6" s="102"/>
      <c r="B6" s="65"/>
      <c r="C6" s="65"/>
      <c r="D6" s="65"/>
      <c r="E6" s="65"/>
      <c r="F6" s="65"/>
    </row>
    <row r="7" spans="1:11" ht="15.6">
      <c r="A7" s="102" t="s">
        <v>527</v>
      </c>
      <c r="B7" s="65"/>
      <c r="C7" s="65"/>
      <c r="D7" s="65"/>
      <c r="E7" s="65"/>
      <c r="F7" s="65"/>
    </row>
    <row r="8" spans="1:11" ht="15.6">
      <c r="A8" s="64"/>
      <c r="B8" s="65"/>
      <c r="C8" s="65"/>
      <c r="D8" s="65"/>
      <c r="E8" s="65"/>
      <c r="F8" s="65"/>
    </row>
    <row r="9" spans="1:11" ht="15.6">
      <c r="A9" s="351" t="s">
        <v>438</v>
      </c>
      <c r="B9" s="65"/>
      <c r="C9" s="65"/>
      <c r="D9" s="65"/>
      <c r="E9" s="65"/>
      <c r="F9" s="65"/>
    </row>
    <row r="10" spans="1:11" ht="15.6">
      <c r="A10" s="64"/>
      <c r="B10" s="106"/>
      <c r="C10" s="106"/>
      <c r="D10" s="65"/>
      <c r="E10" s="65"/>
      <c r="F10" s="65"/>
    </row>
    <row r="11" spans="1:11" ht="15">
      <c r="A11" s="65"/>
      <c r="B11" s="65"/>
      <c r="C11" s="65"/>
      <c r="D11" s="82"/>
      <c r="E11" s="82"/>
      <c r="F11" s="82"/>
    </row>
    <row r="29" spans="1:6" ht="15.6">
      <c r="A29" s="64" t="s">
        <v>439</v>
      </c>
      <c r="B29" s="66"/>
      <c r="C29" s="66"/>
      <c r="D29" s="66"/>
      <c r="E29" s="66"/>
      <c r="F29" s="66"/>
    </row>
    <row r="30" spans="1:6" ht="15.6">
      <c r="A30" s="64" t="s">
        <v>528</v>
      </c>
      <c r="B30" s="66"/>
      <c r="C30" s="66"/>
      <c r="D30" s="66"/>
      <c r="E30" s="66"/>
      <c r="F30" s="66"/>
    </row>
    <row r="31" spans="1:6">
      <c r="A31" s="350" t="s">
        <v>529</v>
      </c>
    </row>
    <row r="33" spans="1:6" ht="15.6">
      <c r="A33" s="64"/>
      <c r="B33" s="66"/>
      <c r="C33" s="66"/>
      <c r="D33" s="66"/>
      <c r="E33" s="66"/>
      <c r="F33" s="66"/>
    </row>
    <row r="34" spans="1:6" ht="15.6">
      <c r="A34" s="193"/>
      <c r="B34" s="66"/>
      <c r="C34" s="66"/>
      <c r="D34" s="66"/>
      <c r="E34" s="66"/>
      <c r="F34" s="66"/>
    </row>
    <row r="35" spans="1:6" ht="15.6">
      <c r="A35" s="64"/>
      <c r="B35" s="66"/>
      <c r="C35" s="66"/>
      <c r="D35" s="66"/>
      <c r="E35" s="66"/>
      <c r="F35" s="66"/>
    </row>
    <row r="37" spans="1:6" ht="15.6">
      <c r="A37" s="64"/>
      <c r="B37" s="66"/>
      <c r="C37" s="66"/>
      <c r="D37" s="66"/>
      <c r="E37" s="66"/>
      <c r="F37" s="66"/>
    </row>
    <row r="38" spans="1:6" ht="15.6">
      <c r="A38" s="64"/>
      <c r="B38" s="66"/>
      <c r="C38" s="66"/>
      <c r="D38" s="66"/>
      <c r="E38" s="66"/>
      <c r="F38" s="66"/>
    </row>
    <row r="54" spans="1:6" ht="15.6">
      <c r="A54" s="64"/>
      <c r="B54" s="66"/>
      <c r="C54" s="66"/>
      <c r="D54" s="66"/>
      <c r="E54" s="66"/>
      <c r="F54" s="66"/>
    </row>
    <row r="55" spans="1:6" ht="15.6">
      <c r="A55" s="64"/>
      <c r="B55" s="66"/>
      <c r="C55" s="66"/>
      <c r="D55" s="66"/>
      <c r="E55" s="66"/>
      <c r="F55" s="66"/>
    </row>
    <row r="56" spans="1:6">
      <c r="A56" s="4"/>
      <c r="B56" s="66"/>
      <c r="C56" s="66"/>
      <c r="D56" s="66"/>
      <c r="E56" s="66"/>
      <c r="F56" s="66"/>
    </row>
  </sheetData>
  <mergeCells count="1">
    <mergeCell ref="A5:F5"/>
  </mergeCells>
  <pageMargins left="1.37" right="0.75" top="0.54" bottom="0.57999999999999996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L63"/>
  <sheetViews>
    <sheetView topLeftCell="B1" zoomScaleNormal="100" workbookViewId="0">
      <selection activeCell="L31" sqref="L31"/>
    </sheetView>
  </sheetViews>
  <sheetFormatPr defaultColWidth="12.44140625" defaultRowHeight="12.6"/>
  <cols>
    <col min="1" max="1" width="12.44140625" style="14"/>
    <col min="2" max="2" width="8.5546875" style="14" customWidth="1"/>
    <col min="3" max="3" width="25.5546875" style="14" customWidth="1"/>
    <col min="4" max="5" width="8.5546875" style="14" customWidth="1"/>
    <col min="6" max="6" width="25.5546875" style="14" customWidth="1"/>
    <col min="7" max="8" width="8.5546875" style="14" customWidth="1"/>
    <col min="9" max="9" width="25.5546875" style="14" customWidth="1"/>
    <col min="10" max="10" width="8.5546875" style="14" customWidth="1"/>
    <col min="11" max="16384" width="12.44140625" style="14"/>
  </cols>
  <sheetData>
    <row r="1" spans="2:10" ht="15.6">
      <c r="C1" s="4"/>
      <c r="D1" s="4"/>
      <c r="E1" s="4"/>
      <c r="F1" s="4"/>
      <c r="G1" s="4"/>
      <c r="J1" s="1" t="s">
        <v>655</v>
      </c>
    </row>
    <row r="2" spans="2:10" ht="15.6">
      <c r="C2" s="4"/>
      <c r="D2" s="4"/>
      <c r="E2" s="4"/>
      <c r="F2" s="4"/>
      <c r="G2" s="4"/>
      <c r="J2" s="22" t="s">
        <v>645</v>
      </c>
    </row>
    <row r="3" spans="2:10" ht="15.6">
      <c r="C3" s="4"/>
      <c r="D3" s="4"/>
      <c r="E3" s="4"/>
      <c r="F3" s="4"/>
      <c r="G3" s="4"/>
      <c r="J3" s="1" t="s">
        <v>160</v>
      </c>
    </row>
    <row r="4" spans="2:10" ht="15.6">
      <c r="C4" s="4"/>
      <c r="D4" s="4"/>
      <c r="E4" s="4"/>
      <c r="F4" s="4"/>
      <c r="G4" s="4"/>
      <c r="J4" s="22"/>
    </row>
    <row r="5" spans="2:10" ht="17.399999999999999">
      <c r="B5" s="1161" t="s">
        <v>21</v>
      </c>
      <c r="C5" s="1161"/>
      <c r="D5" s="1161"/>
      <c r="E5" s="1161"/>
      <c r="F5" s="1161"/>
      <c r="G5" s="1161"/>
      <c r="H5" s="1161"/>
      <c r="I5" s="1161"/>
      <c r="J5" s="1161"/>
    </row>
    <row r="6" spans="2:10" ht="16.2">
      <c r="B6" s="276" t="s">
        <v>493</v>
      </c>
      <c r="C6" s="276"/>
      <c r="D6" s="276"/>
      <c r="E6" s="276"/>
      <c r="F6" s="276"/>
      <c r="G6" s="276"/>
      <c r="H6" s="276"/>
      <c r="I6" s="6"/>
      <c r="J6" s="6"/>
    </row>
    <row r="7" spans="2:10" ht="16.2" thickBot="1">
      <c r="B7" s="277">
        <v>44224</v>
      </c>
      <c r="C7" s="276"/>
      <c r="D7" s="278"/>
      <c r="E7" s="276"/>
      <c r="F7" s="276"/>
      <c r="G7" s="276"/>
      <c r="H7" s="276"/>
      <c r="I7" s="6"/>
      <c r="J7" s="6"/>
    </row>
    <row r="8" spans="2:10" ht="16.2" thickBot="1">
      <c r="B8" s="461" t="s">
        <v>494</v>
      </c>
      <c r="C8" s="462" t="s">
        <v>495</v>
      </c>
      <c r="D8" s="463" t="s">
        <v>13</v>
      </c>
      <c r="E8" s="418" t="s">
        <v>494</v>
      </c>
      <c r="F8" s="419" t="s">
        <v>495</v>
      </c>
      <c r="G8" s="280" t="s">
        <v>13</v>
      </c>
      <c r="H8" s="420" t="s">
        <v>494</v>
      </c>
      <c r="I8" s="279" t="s">
        <v>495</v>
      </c>
      <c r="J8" s="280" t="s">
        <v>13</v>
      </c>
    </row>
    <row r="9" spans="2:10" ht="15.6">
      <c r="B9" s="564">
        <v>1</v>
      </c>
      <c r="C9" s="565" t="s">
        <v>301</v>
      </c>
      <c r="D9" s="552">
        <v>1.4941176470588236</v>
      </c>
      <c r="E9" s="421">
        <v>34</v>
      </c>
      <c r="F9" s="284" t="s">
        <v>346</v>
      </c>
      <c r="G9" s="566">
        <v>1.2</v>
      </c>
      <c r="H9" s="270">
        <v>67</v>
      </c>
      <c r="I9" s="281" t="s">
        <v>362</v>
      </c>
      <c r="J9" s="282">
        <v>1.0049999999999999</v>
      </c>
    </row>
    <row r="10" spans="2:10" ht="15.6">
      <c r="B10" s="564">
        <v>2</v>
      </c>
      <c r="C10" s="565" t="s">
        <v>290</v>
      </c>
      <c r="D10" s="552">
        <v>1.4727272727272727</v>
      </c>
      <c r="E10" s="567">
        <v>35</v>
      </c>
      <c r="F10" s="284" t="s">
        <v>313</v>
      </c>
      <c r="G10" s="566">
        <v>1.1937499999999999</v>
      </c>
      <c r="H10" s="568">
        <v>68</v>
      </c>
      <c r="I10" s="565" t="s">
        <v>300</v>
      </c>
      <c r="J10" s="569">
        <v>1.0016129032258063</v>
      </c>
    </row>
    <row r="11" spans="2:10" ht="15.6">
      <c r="B11" s="564">
        <v>3</v>
      </c>
      <c r="C11" s="565" t="s">
        <v>336</v>
      </c>
      <c r="D11" s="552">
        <v>1.4650000000000001</v>
      </c>
      <c r="E11" s="567">
        <v>36</v>
      </c>
      <c r="F11" s="284" t="s">
        <v>357</v>
      </c>
      <c r="G11" s="566">
        <v>1.1855263157894733</v>
      </c>
      <c r="H11" s="568">
        <v>69</v>
      </c>
      <c r="I11" s="565" t="s">
        <v>324</v>
      </c>
      <c r="J11" s="569">
        <v>1.0000000000000002</v>
      </c>
    </row>
    <row r="12" spans="2:10" ht="15.6">
      <c r="B12" s="564">
        <v>4</v>
      </c>
      <c r="C12" s="565" t="s">
        <v>363</v>
      </c>
      <c r="D12" s="552">
        <v>1.4175000000000002</v>
      </c>
      <c r="E12" s="567">
        <v>37</v>
      </c>
      <c r="F12" s="284" t="s">
        <v>333</v>
      </c>
      <c r="G12" s="566">
        <v>1.1823529411764704</v>
      </c>
      <c r="H12" s="568">
        <v>70</v>
      </c>
      <c r="I12" s="565" t="s">
        <v>381</v>
      </c>
      <c r="J12" s="569">
        <v>0.99999999999999989</v>
      </c>
    </row>
    <row r="13" spans="2:10" ht="15.6">
      <c r="B13" s="564">
        <v>5</v>
      </c>
      <c r="C13" s="565" t="s">
        <v>320</v>
      </c>
      <c r="D13" s="552">
        <v>1.4159090909090908</v>
      </c>
      <c r="E13" s="567">
        <v>38</v>
      </c>
      <c r="F13" s="284" t="s">
        <v>332</v>
      </c>
      <c r="G13" s="566">
        <v>1.1796875000000002</v>
      </c>
      <c r="H13" s="568">
        <v>71</v>
      </c>
      <c r="I13" s="565" t="s">
        <v>382</v>
      </c>
      <c r="J13" s="569">
        <v>0.99583333333333324</v>
      </c>
    </row>
    <row r="14" spans="2:10" ht="15.6">
      <c r="B14" s="564">
        <v>6</v>
      </c>
      <c r="C14" s="565" t="s">
        <v>307</v>
      </c>
      <c r="D14" s="552">
        <v>1.4071428571428568</v>
      </c>
      <c r="E14" s="567">
        <v>39</v>
      </c>
      <c r="F14" s="284" t="s">
        <v>355</v>
      </c>
      <c r="G14" s="566">
        <v>1.1722222222222221</v>
      </c>
      <c r="H14" s="568">
        <v>72</v>
      </c>
      <c r="I14" s="565" t="s">
        <v>318</v>
      </c>
      <c r="J14" s="569">
        <v>0.98863636363636365</v>
      </c>
    </row>
    <row r="15" spans="2:10" ht="15.6">
      <c r="B15" s="564">
        <v>7</v>
      </c>
      <c r="C15" s="565" t="s">
        <v>291</v>
      </c>
      <c r="D15" s="552">
        <v>1.3892857142857142</v>
      </c>
      <c r="E15" s="567">
        <v>40</v>
      </c>
      <c r="F15" s="284" t="s">
        <v>348</v>
      </c>
      <c r="G15" s="566">
        <v>1.1689655172413793</v>
      </c>
      <c r="H15" s="568">
        <v>73</v>
      </c>
      <c r="I15" s="565" t="s">
        <v>341</v>
      </c>
      <c r="J15" s="569">
        <v>0.98249999999999993</v>
      </c>
    </row>
    <row r="16" spans="2:10" ht="15.6">
      <c r="B16" s="564">
        <v>8</v>
      </c>
      <c r="C16" s="565" t="s">
        <v>361</v>
      </c>
      <c r="D16" s="552">
        <v>1.3666666666666671</v>
      </c>
      <c r="E16" s="567">
        <v>41</v>
      </c>
      <c r="F16" s="284" t="s">
        <v>322</v>
      </c>
      <c r="G16" s="566">
        <v>1.1666666666666667</v>
      </c>
      <c r="H16" s="568">
        <v>74</v>
      </c>
      <c r="I16" s="565" t="s">
        <v>303</v>
      </c>
      <c r="J16" s="569">
        <v>0.96000000000000019</v>
      </c>
    </row>
    <row r="17" spans="2:12" ht="15.6">
      <c r="B17" s="564">
        <v>9</v>
      </c>
      <c r="C17" s="565" t="s">
        <v>373</v>
      </c>
      <c r="D17" s="552">
        <v>1.3666666666666669</v>
      </c>
      <c r="E17" s="567">
        <v>42</v>
      </c>
      <c r="F17" s="284" t="s">
        <v>295</v>
      </c>
      <c r="G17" s="566">
        <v>1.1523809523809523</v>
      </c>
      <c r="H17" s="568">
        <v>75</v>
      </c>
      <c r="I17" s="565" t="s">
        <v>327</v>
      </c>
      <c r="J17" s="569">
        <v>0.95714285714285718</v>
      </c>
    </row>
    <row r="18" spans="2:12" ht="15.6">
      <c r="B18" s="564">
        <v>10</v>
      </c>
      <c r="C18" s="565" t="s">
        <v>310</v>
      </c>
      <c r="D18" s="552">
        <v>1.3583333333333332</v>
      </c>
      <c r="E18" s="567">
        <v>43</v>
      </c>
      <c r="F18" s="555" t="s">
        <v>352</v>
      </c>
      <c r="G18" s="569">
        <v>1.1499999999999999</v>
      </c>
      <c r="H18" s="568">
        <v>76</v>
      </c>
      <c r="I18" s="565" t="s">
        <v>376</v>
      </c>
      <c r="J18" s="569">
        <v>0.95000000000000007</v>
      </c>
    </row>
    <row r="19" spans="2:12" ht="15.6">
      <c r="B19" s="564">
        <v>11</v>
      </c>
      <c r="C19" s="565" t="s">
        <v>314</v>
      </c>
      <c r="D19" s="552">
        <v>1.3347826086956516</v>
      </c>
      <c r="E19" s="567">
        <v>44</v>
      </c>
      <c r="F19" s="555" t="s">
        <v>308</v>
      </c>
      <c r="G19" s="569">
        <v>1.1465116279069769</v>
      </c>
      <c r="H19" s="568">
        <v>77</v>
      </c>
      <c r="I19" s="565" t="s">
        <v>379</v>
      </c>
      <c r="J19" s="569">
        <v>0.94375000000000009</v>
      </c>
    </row>
    <row r="20" spans="2:12" ht="15.6">
      <c r="B20" s="564">
        <v>12</v>
      </c>
      <c r="C20" s="565" t="s">
        <v>293</v>
      </c>
      <c r="D20" s="552">
        <v>1.3285714285714285</v>
      </c>
      <c r="E20" s="567">
        <v>45</v>
      </c>
      <c r="F20" s="555" t="s">
        <v>305</v>
      </c>
      <c r="G20" s="569">
        <v>1.145</v>
      </c>
      <c r="H20" s="568">
        <v>78</v>
      </c>
      <c r="I20" s="565" t="s">
        <v>343</v>
      </c>
      <c r="J20" s="569">
        <v>0.94347826086956499</v>
      </c>
    </row>
    <row r="21" spans="2:12" ht="15.6">
      <c r="B21" s="564">
        <v>13</v>
      </c>
      <c r="C21" s="565" t="s">
        <v>364</v>
      </c>
      <c r="D21" s="552">
        <v>1.3142857142857143</v>
      </c>
      <c r="E21" s="567">
        <v>46</v>
      </c>
      <c r="F21" s="555" t="s">
        <v>344</v>
      </c>
      <c r="G21" s="569">
        <v>1.1388888888888886</v>
      </c>
      <c r="H21" s="568">
        <v>79</v>
      </c>
      <c r="I21" s="565" t="s">
        <v>377</v>
      </c>
      <c r="J21" s="569">
        <v>0.94166666666666676</v>
      </c>
    </row>
    <row r="22" spans="2:12" ht="15.6">
      <c r="B22" s="564">
        <v>14</v>
      </c>
      <c r="C22" s="565" t="s">
        <v>304</v>
      </c>
      <c r="D22" s="552">
        <v>1.3035714285714286</v>
      </c>
      <c r="E22" s="567">
        <v>47</v>
      </c>
      <c r="F22" s="555" t="s">
        <v>337</v>
      </c>
      <c r="G22" s="569">
        <v>1.1124999999999998</v>
      </c>
      <c r="H22" s="568">
        <v>80</v>
      </c>
      <c r="I22" s="565" t="s">
        <v>312</v>
      </c>
      <c r="J22" s="569">
        <v>0.9375</v>
      </c>
    </row>
    <row r="23" spans="2:12" ht="15.6">
      <c r="B23" s="564">
        <v>15</v>
      </c>
      <c r="C23" s="565" t="s">
        <v>317</v>
      </c>
      <c r="D23" s="552">
        <v>1.2999999999999998</v>
      </c>
      <c r="E23" s="567">
        <v>48</v>
      </c>
      <c r="F23" s="555" t="s">
        <v>302</v>
      </c>
      <c r="G23" s="569">
        <v>1.1038461538461537</v>
      </c>
      <c r="H23" s="568">
        <v>81</v>
      </c>
      <c r="I23" s="565" t="s">
        <v>316</v>
      </c>
      <c r="J23" s="569">
        <v>0.92499999999999982</v>
      </c>
    </row>
    <row r="24" spans="2:12" ht="15.6">
      <c r="B24" s="564">
        <v>16</v>
      </c>
      <c r="C24" s="565" t="s">
        <v>368</v>
      </c>
      <c r="D24" s="552">
        <v>1.2966666666666666</v>
      </c>
      <c r="E24" s="567">
        <v>49</v>
      </c>
      <c r="F24" s="555" t="s">
        <v>325</v>
      </c>
      <c r="G24" s="569">
        <v>1.0961538461538463</v>
      </c>
      <c r="H24" s="568">
        <v>82</v>
      </c>
      <c r="I24" s="565" t="s">
        <v>371</v>
      </c>
      <c r="J24" s="569">
        <v>0.90454545454545465</v>
      </c>
    </row>
    <row r="25" spans="2:12" ht="15.6">
      <c r="B25" s="564">
        <v>17</v>
      </c>
      <c r="C25" s="565" t="s">
        <v>298</v>
      </c>
      <c r="D25" s="552">
        <v>1.2907407407407405</v>
      </c>
      <c r="E25" s="567">
        <v>50</v>
      </c>
      <c r="F25" s="555" t="s">
        <v>349</v>
      </c>
      <c r="G25" s="569">
        <v>1.0935483870967744</v>
      </c>
      <c r="H25" s="568">
        <v>83</v>
      </c>
      <c r="I25" s="565" t="s">
        <v>297</v>
      </c>
      <c r="J25" s="569">
        <v>0.9</v>
      </c>
    </row>
    <row r="26" spans="2:12" ht="15.6">
      <c r="B26" s="564">
        <v>18</v>
      </c>
      <c r="C26" s="565" t="s">
        <v>309</v>
      </c>
      <c r="D26" s="552">
        <v>1.282142857142857</v>
      </c>
      <c r="E26" s="567">
        <v>51</v>
      </c>
      <c r="F26" s="555" t="s">
        <v>369</v>
      </c>
      <c r="G26" s="569">
        <v>1.0931818181818185</v>
      </c>
      <c r="H26" s="568">
        <v>84</v>
      </c>
      <c r="I26" s="565" t="s">
        <v>358</v>
      </c>
      <c r="J26" s="569">
        <v>0.89736842105263159</v>
      </c>
    </row>
    <row r="27" spans="2:12" ht="15.6">
      <c r="B27" s="564">
        <v>19</v>
      </c>
      <c r="C27" s="565" t="s">
        <v>311</v>
      </c>
      <c r="D27" s="552">
        <v>1.27</v>
      </c>
      <c r="E27" s="567">
        <v>52</v>
      </c>
      <c r="F27" s="555" t="s">
        <v>367</v>
      </c>
      <c r="G27" s="569">
        <v>1.0884615384615386</v>
      </c>
      <c r="H27" s="568">
        <v>85</v>
      </c>
      <c r="I27" s="565" t="s">
        <v>347</v>
      </c>
      <c r="J27" s="569">
        <v>0.89333333333333331</v>
      </c>
    </row>
    <row r="28" spans="2:12" ht="15.6">
      <c r="B28" s="564">
        <v>20</v>
      </c>
      <c r="C28" s="565" t="s">
        <v>294</v>
      </c>
      <c r="D28" s="552">
        <v>1.2550000000000001</v>
      </c>
      <c r="E28" s="567">
        <v>53</v>
      </c>
      <c r="F28" s="555" t="s">
        <v>328</v>
      </c>
      <c r="G28" s="569">
        <v>1.08</v>
      </c>
      <c r="H28" s="568">
        <v>86</v>
      </c>
      <c r="I28" s="565" t="s">
        <v>383</v>
      </c>
      <c r="J28" s="569">
        <v>0.89090909090909098</v>
      </c>
    </row>
    <row r="29" spans="2:12" ht="15.6">
      <c r="B29" s="564">
        <v>21</v>
      </c>
      <c r="C29" s="565" t="s">
        <v>329</v>
      </c>
      <c r="D29" s="552">
        <v>1.25</v>
      </c>
      <c r="E29" s="567">
        <v>54</v>
      </c>
      <c r="F29" s="555" t="s">
        <v>372</v>
      </c>
      <c r="G29" s="569">
        <v>1.0735294117647058</v>
      </c>
      <c r="H29" s="568">
        <v>87</v>
      </c>
      <c r="I29" s="565" t="s">
        <v>365</v>
      </c>
      <c r="J29" s="569">
        <v>0.89</v>
      </c>
      <c r="K29" s="15"/>
    </row>
    <row r="30" spans="2:12" ht="15.6">
      <c r="B30" s="564">
        <v>22</v>
      </c>
      <c r="C30" s="565" t="s">
        <v>354</v>
      </c>
      <c r="D30" s="552">
        <v>1.2464285714285717</v>
      </c>
      <c r="E30" s="567">
        <v>55</v>
      </c>
      <c r="F30" s="555" t="s">
        <v>340</v>
      </c>
      <c r="G30" s="569">
        <v>1.0678571428571428</v>
      </c>
      <c r="H30" s="568">
        <v>88</v>
      </c>
      <c r="I30" s="565" t="s">
        <v>374</v>
      </c>
      <c r="J30" s="569">
        <v>0.88571428571428579</v>
      </c>
      <c r="L30" s="15">
        <f>AVERAGE(J24,J28,J30)</f>
        <v>0.89372294372294381</v>
      </c>
    </row>
    <row r="31" spans="2:12" ht="15.6">
      <c r="B31" s="564">
        <v>23</v>
      </c>
      <c r="C31" s="565" t="s">
        <v>331</v>
      </c>
      <c r="D31" s="552">
        <v>1.2428571428571427</v>
      </c>
      <c r="E31" s="567">
        <v>56</v>
      </c>
      <c r="F31" s="555" t="s">
        <v>330</v>
      </c>
      <c r="G31" s="569">
        <v>1.0642857142857143</v>
      </c>
      <c r="H31" s="568">
        <v>89</v>
      </c>
      <c r="I31" s="565" t="s">
        <v>350</v>
      </c>
      <c r="J31" s="569">
        <v>0.8136363636363636</v>
      </c>
    </row>
    <row r="32" spans="2:12" ht="15.6">
      <c r="B32" s="564">
        <v>24</v>
      </c>
      <c r="C32" s="565" t="s">
        <v>366</v>
      </c>
      <c r="D32" s="552">
        <v>1.2374999999999998</v>
      </c>
      <c r="E32" s="567">
        <v>57</v>
      </c>
      <c r="F32" s="555" t="s">
        <v>306</v>
      </c>
      <c r="G32" s="569">
        <v>1.0625</v>
      </c>
      <c r="H32" s="568">
        <v>90</v>
      </c>
      <c r="I32" s="565" t="s">
        <v>359</v>
      </c>
      <c r="J32" s="569">
        <v>0.80833333333333335</v>
      </c>
    </row>
    <row r="33" spans="2:11" ht="15.6">
      <c r="B33" s="564">
        <v>25</v>
      </c>
      <c r="C33" s="565" t="s">
        <v>296</v>
      </c>
      <c r="D33" s="552">
        <v>1.23125</v>
      </c>
      <c r="E33" s="567">
        <v>58</v>
      </c>
      <c r="F33" s="555" t="s">
        <v>321</v>
      </c>
      <c r="G33" s="569">
        <v>1.0562499999999999</v>
      </c>
      <c r="H33" s="568">
        <v>91</v>
      </c>
      <c r="I33" s="565" t="s">
        <v>380</v>
      </c>
      <c r="J33" s="569">
        <v>0.79374999999999996</v>
      </c>
    </row>
    <row r="34" spans="2:11" ht="15.6">
      <c r="B34" s="564">
        <v>26</v>
      </c>
      <c r="C34" s="565" t="s">
        <v>315</v>
      </c>
      <c r="D34" s="552">
        <v>1.2216216216216218</v>
      </c>
      <c r="E34" s="567">
        <v>59</v>
      </c>
      <c r="F34" s="555" t="s">
        <v>339</v>
      </c>
      <c r="G34" s="569">
        <v>1.0558823529411765</v>
      </c>
      <c r="H34" s="568">
        <v>92</v>
      </c>
      <c r="I34" s="565" t="s">
        <v>299</v>
      </c>
      <c r="J34" s="569">
        <v>0.78749999999999998</v>
      </c>
    </row>
    <row r="35" spans="2:11" ht="15.6">
      <c r="B35" s="564">
        <v>27</v>
      </c>
      <c r="C35" s="565" t="s">
        <v>326</v>
      </c>
      <c r="D35" s="552">
        <v>1.214</v>
      </c>
      <c r="E35" s="567">
        <v>60</v>
      </c>
      <c r="F35" s="555" t="s">
        <v>323</v>
      </c>
      <c r="G35" s="569">
        <v>1.05</v>
      </c>
      <c r="H35" s="568">
        <v>93</v>
      </c>
      <c r="I35" s="565" t="s">
        <v>353</v>
      </c>
      <c r="J35" s="569">
        <v>0.77317073170731709</v>
      </c>
    </row>
    <row r="36" spans="2:11" ht="15.6">
      <c r="B36" s="564">
        <v>28</v>
      </c>
      <c r="C36" s="565" t="s">
        <v>360</v>
      </c>
      <c r="D36" s="552">
        <v>1.2125000000000001</v>
      </c>
      <c r="E36" s="567">
        <v>61</v>
      </c>
      <c r="F36" s="555" t="s">
        <v>356</v>
      </c>
      <c r="G36" s="569">
        <v>1.05</v>
      </c>
      <c r="H36" s="568">
        <v>94</v>
      </c>
      <c r="I36" s="565" t="s">
        <v>338</v>
      </c>
      <c r="J36" s="569">
        <v>0.68214285714285705</v>
      </c>
    </row>
    <row r="37" spans="2:11" ht="15.6">
      <c r="B37" s="564">
        <v>29</v>
      </c>
      <c r="C37" s="565" t="s">
        <v>292</v>
      </c>
      <c r="D37" s="552">
        <v>1.2093750000000003</v>
      </c>
      <c r="E37" s="567">
        <v>62</v>
      </c>
      <c r="F37" s="555" t="s">
        <v>342</v>
      </c>
      <c r="G37" s="569">
        <v>1.0423076923076922</v>
      </c>
      <c r="H37" s="568"/>
      <c r="I37" s="565"/>
      <c r="J37" s="569"/>
      <c r="K37" s="15"/>
    </row>
    <row r="38" spans="2:11" ht="15.6">
      <c r="B38" s="564">
        <v>30</v>
      </c>
      <c r="C38" s="565" t="s">
        <v>351</v>
      </c>
      <c r="D38" s="552">
        <v>1.2093750000000001</v>
      </c>
      <c r="E38" s="567">
        <v>63</v>
      </c>
      <c r="F38" s="555" t="s">
        <v>319</v>
      </c>
      <c r="G38" s="569">
        <v>1.0305555555555557</v>
      </c>
      <c r="H38" s="568"/>
      <c r="I38" s="565"/>
      <c r="J38" s="569"/>
    </row>
    <row r="39" spans="2:11" ht="15.6">
      <c r="B39" s="564">
        <v>31</v>
      </c>
      <c r="C39" s="565" t="s">
        <v>345</v>
      </c>
      <c r="D39" s="552">
        <v>1.2049999999999998</v>
      </c>
      <c r="E39" s="567">
        <v>64</v>
      </c>
      <c r="F39" s="555" t="s">
        <v>334</v>
      </c>
      <c r="G39" s="569">
        <v>1.026470588235294</v>
      </c>
      <c r="H39" s="568"/>
      <c r="I39" s="565"/>
      <c r="J39" s="569"/>
      <c r="K39" s="15"/>
    </row>
    <row r="40" spans="2:11" ht="15.6">
      <c r="B40" s="564">
        <v>32</v>
      </c>
      <c r="C40" s="565" t="s">
        <v>378</v>
      </c>
      <c r="D40" s="552">
        <v>1.2023255813953484</v>
      </c>
      <c r="E40" s="567">
        <v>65</v>
      </c>
      <c r="F40" s="555" t="s">
        <v>335</v>
      </c>
      <c r="G40" s="569">
        <v>1.01875</v>
      </c>
      <c r="H40" s="568"/>
      <c r="I40" s="570"/>
      <c r="J40" s="571"/>
    </row>
    <row r="41" spans="2:11" ht="16.2" thickBot="1">
      <c r="B41" s="464">
        <v>33</v>
      </c>
      <c r="C41" s="416" t="s">
        <v>375</v>
      </c>
      <c r="D41" s="417">
        <v>1.2</v>
      </c>
      <c r="E41" s="422">
        <v>66</v>
      </c>
      <c r="F41" s="465" t="s">
        <v>370</v>
      </c>
      <c r="G41" s="423">
        <v>1.0071428571428571</v>
      </c>
      <c r="H41" s="424"/>
      <c r="I41" s="416" t="s">
        <v>1</v>
      </c>
      <c r="J41" s="423">
        <v>1.116160037852342</v>
      </c>
    </row>
    <row r="42" spans="2:11" ht="15.6">
      <c r="B42" s="283" t="s">
        <v>567</v>
      </c>
      <c r="C42" s="284"/>
      <c r="D42" s="285"/>
      <c r="E42" s="285"/>
      <c r="F42" s="284"/>
      <c r="G42" s="285"/>
      <c r="H42" s="285"/>
      <c r="I42"/>
      <c r="J42" s="268"/>
    </row>
    <row r="43" spans="2:11" ht="15.6">
      <c r="B43" s="283" t="s">
        <v>496</v>
      </c>
      <c r="C43" s="284"/>
      <c r="D43" s="285"/>
      <c r="E43" s="285"/>
      <c r="F43" s="284"/>
      <c r="G43" s="285"/>
      <c r="H43" s="285"/>
      <c r="I43"/>
      <c r="J43" s="268"/>
    </row>
    <row r="44" spans="2:11" ht="15.6">
      <c r="B44" s="283" t="s">
        <v>497</v>
      </c>
      <c r="C44" s="284"/>
      <c r="D44" s="285"/>
      <c r="E44" s="285"/>
      <c r="F44" s="284"/>
      <c r="G44" s="285"/>
      <c r="H44" s="285"/>
      <c r="I44"/>
      <c r="J44" s="268"/>
    </row>
    <row r="45" spans="2:11" ht="15.6">
      <c r="B45" s="283" t="s">
        <v>498</v>
      </c>
      <c r="C45" s="284"/>
      <c r="D45" s="285"/>
      <c r="E45" s="285"/>
      <c r="F45" s="284"/>
      <c r="G45" s="285"/>
      <c r="H45" s="285"/>
      <c r="I45"/>
      <c r="J45" s="268"/>
    </row>
    <row r="46" spans="2:11">
      <c r="E46" s="15"/>
      <c r="H46" s="15"/>
      <c r="I46" s="15"/>
      <c r="J46" s="16"/>
    </row>
    <row r="47" spans="2:11">
      <c r="E47" s="15"/>
      <c r="I47" s="15"/>
      <c r="J47" s="16"/>
    </row>
    <row r="48" spans="2:11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 ht="13.2">
      <c r="C63" s="18"/>
      <c r="D63" s="18"/>
      <c r="E63" s="19"/>
      <c r="F63" s="18" t="s">
        <v>14</v>
      </c>
      <c r="G63" s="18">
        <v>6958</v>
      </c>
      <c r="H63" s="19">
        <v>0.90766865449124079</v>
      </c>
      <c r="I63" s="19"/>
      <c r="J63" s="20"/>
    </row>
  </sheetData>
  <mergeCells count="1">
    <mergeCell ref="B5:J5"/>
  </mergeCells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3"/>
  <sheetViews>
    <sheetView workbookViewId="0">
      <selection activeCell="E26" sqref="E26"/>
    </sheetView>
  </sheetViews>
  <sheetFormatPr defaultColWidth="12.44140625" defaultRowHeight="12.6"/>
  <cols>
    <col min="1" max="1" width="7" style="14" customWidth="1"/>
    <col min="2" max="2" width="7.21875" style="14" customWidth="1"/>
    <col min="3" max="3" width="14" style="14" customWidth="1"/>
    <col min="4" max="4" width="20.5546875" style="14" customWidth="1"/>
    <col min="5" max="5" width="13.21875" style="14" customWidth="1"/>
    <col min="6" max="6" width="6" style="14" customWidth="1"/>
    <col min="7" max="7" width="17.6640625" style="14" customWidth="1"/>
    <col min="8" max="8" width="10.109375" style="14" customWidth="1"/>
    <col min="9" max="9" width="8.44140625" style="14" customWidth="1"/>
    <col min="10" max="10" width="8.6640625" style="14" customWidth="1"/>
    <col min="11" max="11" width="13.44140625" style="14" bestFit="1" customWidth="1"/>
    <col min="12" max="16384" width="12.44140625" style="14"/>
  </cols>
  <sheetData>
    <row r="1" spans="1:11" ht="15.6">
      <c r="A1" s="61"/>
      <c r="B1" s="61"/>
      <c r="C1" s="61"/>
      <c r="D1" s="61"/>
      <c r="E1" s="61"/>
      <c r="F1" s="61"/>
      <c r="G1" s="61"/>
      <c r="H1" s="61"/>
      <c r="I1" s="1" t="s">
        <v>655</v>
      </c>
    </row>
    <row r="2" spans="1:11" ht="15.6">
      <c r="A2" s="61"/>
      <c r="B2" s="61"/>
      <c r="C2" s="61"/>
      <c r="D2" s="61"/>
      <c r="E2" s="61"/>
      <c r="F2" s="61"/>
      <c r="G2" s="61"/>
      <c r="H2" s="61"/>
      <c r="I2" s="22" t="s">
        <v>646</v>
      </c>
    </row>
    <row r="3" spans="1:11" ht="15.6">
      <c r="A3" s="61"/>
      <c r="B3" s="61"/>
      <c r="C3" s="61"/>
      <c r="D3" s="61"/>
      <c r="E3" s="61"/>
      <c r="F3" s="61"/>
      <c r="G3" s="61"/>
      <c r="H3" s="61"/>
      <c r="I3" s="1" t="s">
        <v>568</v>
      </c>
    </row>
    <row r="4" spans="1:11" ht="15.6">
      <c r="A4" s="61"/>
      <c r="B4" s="61"/>
      <c r="C4" s="61"/>
      <c r="D4" s="61"/>
      <c r="E4" s="61"/>
      <c r="F4" s="61"/>
      <c r="G4" s="61"/>
      <c r="H4" s="61"/>
      <c r="I4" s="1"/>
    </row>
    <row r="5" spans="1:11" s="781" customFormat="1" ht="15.6">
      <c r="A5" s="1159" t="s">
        <v>267</v>
      </c>
      <c r="B5" s="1159"/>
      <c r="C5" s="1159"/>
      <c r="D5" s="1159"/>
      <c r="E5" s="1159"/>
      <c r="F5" s="1159"/>
      <c r="G5" s="1159"/>
      <c r="H5" s="1159"/>
      <c r="I5" s="1159"/>
    </row>
    <row r="6" spans="1:11">
      <c r="B6" s="126"/>
    </row>
    <row r="7" spans="1:11" ht="17.399999999999999">
      <c r="B7" s="126"/>
      <c r="C7" s="127" t="s">
        <v>211</v>
      </c>
    </row>
    <row r="8" spans="1:11" ht="15.6">
      <c r="B8" s="126"/>
      <c r="C8" s="13" t="s">
        <v>212</v>
      </c>
      <c r="I8" s="15"/>
      <c r="J8" s="16"/>
      <c r="K8" s="17"/>
    </row>
    <row r="9" spans="1:11" ht="15.6">
      <c r="B9" s="126"/>
      <c r="C9" s="128" t="s">
        <v>213</v>
      </c>
      <c r="I9" s="15"/>
      <c r="J9" s="16"/>
      <c r="K9" s="17"/>
    </row>
    <row r="10" spans="1:11" ht="15.6">
      <c r="B10" s="126"/>
      <c r="C10" s="128" t="s">
        <v>4</v>
      </c>
      <c r="I10" s="15"/>
      <c r="J10" s="16"/>
      <c r="K10" s="17"/>
    </row>
    <row r="11" spans="1:11" ht="20.399999999999999">
      <c r="A11" s="129" t="s">
        <v>214</v>
      </c>
      <c r="B11" s="126"/>
      <c r="C11" s="15"/>
      <c r="I11" s="15"/>
      <c r="J11" s="16"/>
      <c r="K11" s="17"/>
    </row>
    <row r="12" spans="1:11">
      <c r="B12" s="126"/>
      <c r="C12" s="15"/>
      <c r="I12" s="15"/>
      <c r="J12" s="16"/>
      <c r="K12" s="17"/>
    </row>
    <row r="13" spans="1:11" ht="17.399999999999999">
      <c r="B13" s="126"/>
      <c r="C13" s="130" t="s">
        <v>3</v>
      </c>
      <c r="E13" s="127" t="s">
        <v>215</v>
      </c>
      <c r="I13" s="15"/>
      <c r="J13" s="16"/>
      <c r="K13" s="17"/>
    </row>
    <row r="14" spans="1:11" ht="15.6">
      <c r="B14" s="126"/>
      <c r="C14" s="15"/>
      <c r="E14" s="13" t="s">
        <v>216</v>
      </c>
      <c r="I14" s="15"/>
      <c r="J14" s="16"/>
      <c r="K14" s="17"/>
    </row>
    <row r="15" spans="1:11" ht="15.6">
      <c r="B15" s="126"/>
      <c r="C15" s="15"/>
      <c r="E15" s="128" t="s">
        <v>213</v>
      </c>
      <c r="I15" s="15"/>
      <c r="J15" s="16"/>
      <c r="K15" s="17"/>
    </row>
    <row r="16" spans="1:11" ht="17.399999999999999">
      <c r="B16" s="126"/>
      <c r="C16" s="15"/>
      <c r="E16" s="128" t="s">
        <v>3</v>
      </c>
      <c r="H16" s="127" t="s">
        <v>217</v>
      </c>
      <c r="I16" s="15"/>
      <c r="J16" s="16"/>
      <c r="K16" s="17"/>
    </row>
    <row r="17" spans="1:11" ht="15.6">
      <c r="B17" s="126"/>
      <c r="C17" s="15"/>
      <c r="H17" s="13" t="s">
        <v>218</v>
      </c>
      <c r="I17" s="15"/>
      <c r="J17" s="16"/>
      <c r="K17" s="17"/>
    </row>
    <row r="18" spans="1:11" ht="15.6">
      <c r="B18" s="126"/>
      <c r="C18" s="15"/>
      <c r="H18" s="128" t="s">
        <v>212</v>
      </c>
      <c r="I18" s="15"/>
      <c r="J18" s="16"/>
      <c r="K18" s="17"/>
    </row>
    <row r="19" spans="1:11" ht="15.6">
      <c r="B19" s="126"/>
      <c r="C19" s="15"/>
      <c r="H19" s="128" t="s">
        <v>219</v>
      </c>
      <c r="I19" s="15"/>
      <c r="J19" s="16"/>
      <c r="K19" s="17"/>
    </row>
    <row r="20" spans="1:11">
      <c r="B20" s="126"/>
      <c r="C20" s="15"/>
      <c r="I20" s="15"/>
      <c r="J20" s="16"/>
      <c r="K20" s="17"/>
    </row>
    <row r="21" spans="1:11">
      <c r="B21" s="126"/>
      <c r="C21" s="15"/>
      <c r="I21" s="15"/>
      <c r="J21" s="16"/>
      <c r="K21" s="17"/>
    </row>
    <row r="22" spans="1:11">
      <c r="B22" s="126"/>
      <c r="C22" s="15"/>
      <c r="I22" s="15"/>
      <c r="J22" s="16"/>
      <c r="K22" s="17"/>
    </row>
    <row r="23" spans="1:11" ht="17.399999999999999">
      <c r="B23" s="126"/>
      <c r="C23" s="15"/>
      <c r="E23" s="130" t="s">
        <v>4</v>
      </c>
      <c r="I23" s="15"/>
      <c r="J23" s="16"/>
      <c r="K23" s="17"/>
    </row>
    <row r="24" spans="1:11">
      <c r="B24" s="126"/>
      <c r="C24" s="15"/>
      <c r="I24" s="15"/>
      <c r="J24" s="16"/>
      <c r="K24" s="17"/>
    </row>
    <row r="25" spans="1:11">
      <c r="B25" s="126"/>
      <c r="C25" s="15"/>
      <c r="I25" s="15"/>
      <c r="J25" s="16"/>
      <c r="K25" s="17"/>
    </row>
    <row r="26" spans="1:11">
      <c r="B26" s="126"/>
      <c r="C26" s="15"/>
      <c r="I26" s="15"/>
      <c r="J26" s="16"/>
      <c r="K26" s="17"/>
    </row>
    <row r="27" spans="1:11">
      <c r="B27" s="131"/>
      <c r="C27" s="132"/>
      <c r="D27" s="133"/>
      <c r="E27" s="133"/>
      <c r="F27" s="133"/>
      <c r="G27" s="133"/>
      <c r="H27" s="133"/>
      <c r="I27" s="132"/>
      <c r="J27" s="16"/>
      <c r="K27" s="17"/>
    </row>
    <row r="28" spans="1:11" ht="20.399999999999999">
      <c r="C28" s="15"/>
      <c r="E28" s="134" t="s">
        <v>220</v>
      </c>
      <c r="I28" s="15"/>
      <c r="J28" s="16"/>
      <c r="K28" s="17"/>
    </row>
    <row r="29" spans="1:11">
      <c r="C29" s="15"/>
      <c r="I29" s="15"/>
      <c r="J29" s="16"/>
      <c r="K29" s="17"/>
    </row>
    <row r="30" spans="1:11" ht="13.2">
      <c r="A30" s="135"/>
      <c r="C30" s="15"/>
      <c r="I30" s="15"/>
      <c r="J30" s="16"/>
      <c r="K30" s="17"/>
    </row>
    <row r="31" spans="1:11">
      <c r="C31" s="15"/>
      <c r="I31" s="15"/>
      <c r="J31" s="16"/>
      <c r="K31" s="17"/>
    </row>
    <row r="32" spans="1:11"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 ht="13.2">
      <c r="A73" s="18"/>
      <c r="B73" s="18"/>
      <c r="C73" s="19"/>
      <c r="D73" s="18" t="s">
        <v>14</v>
      </c>
      <c r="E73" s="18">
        <v>6958</v>
      </c>
      <c r="F73" s="19">
        <v>0.90766865449124079</v>
      </c>
      <c r="G73" s="18"/>
      <c r="H73" s="18"/>
      <c r="I73" s="19"/>
      <c r="J73" s="20"/>
      <c r="K73" s="21"/>
    </row>
  </sheetData>
  <mergeCells count="1">
    <mergeCell ref="A5:I5"/>
  </mergeCells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38"/>
  <sheetViews>
    <sheetView workbookViewId="0">
      <selection activeCell="L19" sqref="L19"/>
    </sheetView>
  </sheetViews>
  <sheetFormatPr defaultRowHeight="13.2"/>
  <cols>
    <col min="2" max="3" width="13" customWidth="1"/>
    <col min="4" max="4" width="7.21875" customWidth="1"/>
    <col min="8" max="8" width="19.5546875" customWidth="1"/>
    <col min="9" max="9" width="7.6640625" customWidth="1"/>
    <col min="10" max="10" width="8.44140625" customWidth="1"/>
    <col min="11" max="11" width="14.44140625" customWidth="1"/>
  </cols>
  <sheetData>
    <row r="1" spans="1:13" ht="15.6">
      <c r="A1" s="7"/>
      <c r="I1" s="1" t="s">
        <v>655</v>
      </c>
      <c r="J1" s="22"/>
    </row>
    <row r="2" spans="1:13" ht="15.6">
      <c r="A2" s="3"/>
      <c r="I2" s="22" t="s">
        <v>649</v>
      </c>
      <c r="J2" s="1"/>
    </row>
    <row r="3" spans="1:13" ht="15.6">
      <c r="A3" s="3"/>
      <c r="I3" s="1" t="s">
        <v>205</v>
      </c>
      <c r="J3" s="1"/>
    </row>
    <row r="4" spans="1:13" ht="15.6">
      <c r="A4" s="3"/>
      <c r="I4" s="1"/>
      <c r="J4" s="1"/>
    </row>
    <row r="5" spans="1:13" ht="15.6">
      <c r="A5" s="7"/>
      <c r="B5" s="7"/>
      <c r="C5" s="7"/>
      <c r="D5" s="1162" t="s">
        <v>172</v>
      </c>
      <c r="E5" s="1162"/>
      <c r="F5" s="1162"/>
      <c r="G5" s="1162"/>
      <c r="H5" s="1162"/>
      <c r="I5" s="7"/>
      <c r="J5" s="7"/>
    </row>
    <row r="6" spans="1:13" ht="15.6">
      <c r="A6" s="7"/>
      <c r="B6" s="7"/>
      <c r="C6" s="7"/>
      <c r="D6" s="782"/>
      <c r="E6" s="782"/>
      <c r="F6" s="782"/>
      <c r="G6" s="782"/>
      <c r="H6" s="782"/>
      <c r="I6" s="7"/>
      <c r="J6" s="7"/>
    </row>
    <row r="7" spans="1:13" ht="15.6">
      <c r="D7" s="36" t="s">
        <v>165</v>
      </c>
      <c r="E7" s="5"/>
      <c r="F7" s="5"/>
      <c r="G7" s="5"/>
      <c r="H7" s="5"/>
    </row>
    <row r="8" spans="1:13" ht="16.2" thickBot="1">
      <c r="D8" s="36" t="s">
        <v>387</v>
      </c>
      <c r="E8" s="5"/>
      <c r="F8" s="5"/>
      <c r="G8" s="5"/>
      <c r="H8" s="5"/>
    </row>
    <row r="9" spans="1:13" ht="15.6">
      <c r="D9" s="24" t="s">
        <v>15</v>
      </c>
      <c r="E9" s="25"/>
      <c r="F9" s="25"/>
      <c r="G9" s="25"/>
      <c r="H9" s="26">
        <v>3.6999999999999998E-2</v>
      </c>
    </row>
    <row r="10" spans="1:13" ht="15.6">
      <c r="D10" s="27"/>
      <c r="E10" s="7" t="s">
        <v>16</v>
      </c>
      <c r="F10" s="7"/>
      <c r="G10" s="22"/>
      <c r="H10" s="227">
        <f>1+0.5*H12</f>
        <v>1.0262500000000001</v>
      </c>
    </row>
    <row r="11" spans="1:13" ht="15.6">
      <c r="D11" s="27" t="s">
        <v>17</v>
      </c>
      <c r="E11" s="7"/>
      <c r="F11" s="7"/>
      <c r="G11" s="7"/>
      <c r="H11" s="228">
        <f>H9*H10</f>
        <v>3.7971250000000005E-2</v>
      </c>
    </row>
    <row r="12" spans="1:13" ht="16.2" thickBot="1">
      <c r="D12" s="27" t="s">
        <v>47</v>
      </c>
      <c r="E12" s="7"/>
      <c r="F12" s="7"/>
      <c r="G12" s="7"/>
      <c r="H12" s="229">
        <v>5.2499999999999998E-2</v>
      </c>
      <c r="J12" s="192"/>
    </row>
    <row r="13" spans="1:13" ht="16.2" thickBot="1">
      <c r="D13" s="40" t="s">
        <v>18</v>
      </c>
      <c r="E13" s="41"/>
      <c r="F13" s="41"/>
      <c r="G13" s="41"/>
      <c r="H13" s="230">
        <f>H11+H12</f>
        <v>9.0471250000000003E-2</v>
      </c>
      <c r="J13" s="192"/>
      <c r="M13" s="192"/>
    </row>
    <row r="14" spans="1:13" ht="15.6">
      <c r="D14" s="7" t="s">
        <v>807</v>
      </c>
      <c r="E14" s="7"/>
      <c r="F14" s="7"/>
      <c r="G14" s="7"/>
      <c r="H14" s="7"/>
    </row>
    <row r="15" spans="1:13" ht="15.6">
      <c r="D15" s="7" t="s">
        <v>261</v>
      </c>
      <c r="E15" s="7"/>
      <c r="F15" s="7"/>
      <c r="G15" s="7"/>
      <c r="H15" s="7"/>
    </row>
    <row r="16" spans="1:13" ht="15.6">
      <c r="D16" s="7" t="s">
        <v>808</v>
      </c>
      <c r="E16" s="7"/>
      <c r="F16" s="7"/>
      <c r="G16" s="7"/>
      <c r="H16" s="7"/>
    </row>
    <row r="18" spans="4:13" ht="15.6">
      <c r="D18" s="36" t="s">
        <v>166</v>
      </c>
      <c r="E18" s="5"/>
      <c r="F18" s="5"/>
      <c r="G18" s="5"/>
      <c r="H18" s="5"/>
    </row>
    <row r="19" spans="4:13" ht="16.2" thickBot="1">
      <c r="D19" s="36" t="s">
        <v>656</v>
      </c>
      <c r="E19" s="5"/>
      <c r="F19" s="5"/>
      <c r="G19" s="5"/>
      <c r="H19" s="5"/>
    </row>
    <row r="20" spans="4:13" ht="15.6">
      <c r="D20" s="24" t="s">
        <v>15</v>
      </c>
      <c r="E20" s="25"/>
      <c r="F20" s="25"/>
      <c r="G20" s="25"/>
      <c r="H20" s="26">
        <v>3.6999999999999998E-2</v>
      </c>
    </row>
    <row r="21" spans="4:13" ht="15.6">
      <c r="D21" s="27"/>
      <c r="E21" s="7" t="s">
        <v>16</v>
      </c>
      <c r="F21" s="7"/>
      <c r="G21" s="22"/>
      <c r="H21" s="227">
        <f>1+0.5*H23</f>
        <v>1.0262500000000001</v>
      </c>
    </row>
    <row r="22" spans="4:13" ht="15.6">
      <c r="D22" s="27" t="s">
        <v>17</v>
      </c>
      <c r="E22" s="7"/>
      <c r="F22" s="7"/>
      <c r="G22" s="7"/>
      <c r="H22" s="228">
        <f>H20*H21</f>
        <v>3.7971250000000005E-2</v>
      </c>
      <c r="J22" s="192"/>
    </row>
    <row r="23" spans="4:13" ht="16.2" thickBot="1">
      <c r="D23" s="27" t="s">
        <v>47</v>
      </c>
      <c r="E23" s="7"/>
      <c r="F23" s="7"/>
      <c r="G23" s="7"/>
      <c r="H23" s="229">
        <v>5.2499999999999998E-2</v>
      </c>
      <c r="J23" s="192"/>
    </row>
    <row r="24" spans="4:13" ht="16.2" thickBot="1">
      <c r="D24" s="40" t="s">
        <v>18</v>
      </c>
      <c r="E24" s="41"/>
      <c r="F24" s="41"/>
      <c r="G24" s="41"/>
      <c r="H24" s="230">
        <f>H22+H23</f>
        <v>9.0471250000000003E-2</v>
      </c>
      <c r="J24" s="192"/>
      <c r="M24" s="192"/>
    </row>
    <row r="25" spans="4:13" ht="15.6">
      <c r="D25" s="7" t="s">
        <v>807</v>
      </c>
      <c r="E25" s="7"/>
      <c r="F25" s="7"/>
      <c r="G25" s="7"/>
      <c r="H25" s="7"/>
    </row>
    <row r="26" spans="4:13" ht="15.6">
      <c r="D26" s="7" t="s">
        <v>261</v>
      </c>
      <c r="E26" s="7"/>
      <c r="F26" s="7"/>
      <c r="G26" s="7"/>
      <c r="H26" s="7"/>
    </row>
    <row r="27" spans="4:13" ht="15.6">
      <c r="D27" s="7" t="s">
        <v>808</v>
      </c>
      <c r="E27" s="7"/>
      <c r="F27" s="7"/>
      <c r="G27" s="7"/>
      <c r="H27" s="7"/>
    </row>
    <row r="29" spans="4:13" ht="15.6">
      <c r="D29" s="36" t="s">
        <v>686</v>
      </c>
      <c r="E29" s="5"/>
      <c r="F29" s="5"/>
      <c r="G29" s="5"/>
      <c r="H29" s="5"/>
    </row>
    <row r="30" spans="4:13" ht="16.2" thickBot="1">
      <c r="D30" s="36" t="s">
        <v>659</v>
      </c>
      <c r="E30" s="5"/>
      <c r="F30" s="5"/>
      <c r="G30" s="5"/>
      <c r="H30" s="5"/>
    </row>
    <row r="31" spans="4:13" ht="15.6">
      <c r="D31" s="24" t="s">
        <v>15</v>
      </c>
      <c r="E31" s="25"/>
      <c r="F31" s="25"/>
      <c r="G31" s="25"/>
      <c r="H31" s="26">
        <v>3.5999999999999997E-2</v>
      </c>
    </row>
    <row r="32" spans="4:13" ht="15.6">
      <c r="D32" s="27"/>
      <c r="E32" s="7" t="s">
        <v>16</v>
      </c>
      <c r="F32" s="7"/>
      <c r="G32" s="22"/>
      <c r="H32" s="227">
        <f>1+0.5*H34</f>
        <v>1.0249999999999999</v>
      </c>
    </row>
    <row r="33" spans="4:8" ht="15.6">
      <c r="D33" s="27" t="s">
        <v>17</v>
      </c>
      <c r="E33" s="7"/>
      <c r="F33" s="7"/>
      <c r="G33" s="7"/>
      <c r="H33" s="228">
        <f>H31*H32</f>
        <v>3.6899999999999995E-2</v>
      </c>
    </row>
    <row r="34" spans="4:8" ht="16.2" thickBot="1">
      <c r="D34" s="27" t="s">
        <v>47</v>
      </c>
      <c r="E34" s="7"/>
      <c r="F34" s="7"/>
      <c r="G34" s="7"/>
      <c r="H34" s="229">
        <v>0.05</v>
      </c>
    </row>
    <row r="35" spans="4:8" ht="16.2" thickBot="1">
      <c r="D35" s="40" t="s">
        <v>18</v>
      </c>
      <c r="E35" s="41"/>
      <c r="F35" s="41"/>
      <c r="G35" s="41"/>
      <c r="H35" s="230">
        <f>H33+H34</f>
        <v>8.6900000000000005E-2</v>
      </c>
    </row>
    <row r="36" spans="4:8" ht="15.6">
      <c r="D36" s="7" t="s">
        <v>807</v>
      </c>
      <c r="E36" s="7"/>
      <c r="F36" s="7"/>
      <c r="G36" s="7"/>
      <c r="H36" s="7"/>
    </row>
    <row r="37" spans="4:8" ht="15.6">
      <c r="D37" s="7" t="s">
        <v>261</v>
      </c>
      <c r="E37" s="7"/>
      <c r="F37" s="7"/>
      <c r="G37" s="7"/>
      <c r="H37" s="7"/>
    </row>
    <row r="38" spans="4:8" ht="15.6">
      <c r="D38" s="7" t="s">
        <v>808</v>
      </c>
      <c r="E38" s="7"/>
      <c r="F38" s="7"/>
      <c r="G38" s="7"/>
      <c r="H38" s="7"/>
    </row>
  </sheetData>
  <mergeCells count="1">
    <mergeCell ref="D5:H5"/>
  </mergeCells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G82"/>
  <sheetViews>
    <sheetView topLeftCell="A55" zoomScale="75" zoomScaleNormal="75" workbookViewId="0">
      <selection activeCell="B82" sqref="B82"/>
    </sheetView>
  </sheetViews>
  <sheetFormatPr defaultRowHeight="13.2"/>
  <cols>
    <col min="2" max="2" width="49.21875" customWidth="1"/>
    <col min="3" max="3" width="12.44140625" customWidth="1"/>
    <col min="4" max="4" width="12.6640625" style="268" customWidth="1"/>
    <col min="5" max="7" width="12.6640625" style="313" customWidth="1"/>
  </cols>
  <sheetData>
    <row r="1" spans="2:7" ht="15.6">
      <c r="B1" s="34"/>
      <c r="C1" s="34"/>
      <c r="D1" s="305"/>
      <c r="E1" s="307"/>
      <c r="F1" s="307"/>
      <c r="G1" s="1" t="s">
        <v>655</v>
      </c>
    </row>
    <row r="2" spans="2:7" ht="15.6">
      <c r="B2" s="34"/>
      <c r="C2" s="34"/>
      <c r="D2" s="305"/>
      <c r="E2" s="307"/>
      <c r="F2" s="307"/>
      <c r="G2" s="22" t="s">
        <v>649</v>
      </c>
    </row>
    <row r="3" spans="2:7" ht="15.6">
      <c r="B3" s="34"/>
      <c r="C3" s="34"/>
      <c r="D3" s="305"/>
      <c r="E3" s="307"/>
      <c r="F3" s="307"/>
      <c r="G3" s="1" t="s">
        <v>204</v>
      </c>
    </row>
    <row r="4" spans="2:7" ht="13.8">
      <c r="B4" s="1163" t="s">
        <v>172</v>
      </c>
      <c r="C4" s="1163"/>
      <c r="D4" s="1163"/>
      <c r="E4" s="1163"/>
      <c r="F4" s="1163"/>
      <c r="G4" s="1163"/>
    </row>
    <row r="5" spans="2:7" ht="15.6">
      <c r="B5" s="36" t="s">
        <v>647</v>
      </c>
      <c r="C5" s="36"/>
      <c r="D5" s="36"/>
      <c r="E5" s="315"/>
      <c r="F5" s="315"/>
      <c r="G5" s="315"/>
    </row>
    <row r="6" spans="2:7" ht="15.6">
      <c r="B6" s="36"/>
      <c r="C6" s="36"/>
      <c r="D6" s="36"/>
      <c r="E6" s="315"/>
      <c r="F6" s="315"/>
      <c r="G6" s="315"/>
    </row>
    <row r="7" spans="2:7" ht="15.6">
      <c r="B7" s="36" t="s">
        <v>165</v>
      </c>
      <c r="C7" s="36"/>
      <c r="D7" s="36"/>
      <c r="E7" s="314"/>
      <c r="F7" s="314"/>
      <c r="G7" s="314"/>
    </row>
    <row r="8" spans="2:7" ht="16.2" thickBot="1">
      <c r="B8" s="36" t="s">
        <v>489</v>
      </c>
      <c r="C8" s="36"/>
      <c r="D8" s="36"/>
      <c r="E8" s="314"/>
      <c r="F8" s="314"/>
      <c r="G8" s="314"/>
    </row>
    <row r="9" spans="2:7" ht="15.6">
      <c r="B9" s="519"/>
      <c r="C9" s="519"/>
      <c r="D9" s="158"/>
      <c r="E9" s="309" t="s">
        <v>278</v>
      </c>
      <c r="F9" s="310" t="s">
        <v>278</v>
      </c>
      <c r="G9" s="309" t="s">
        <v>278</v>
      </c>
    </row>
    <row r="10" spans="2:7" ht="15.6">
      <c r="B10" s="520"/>
      <c r="C10" s="520"/>
      <c r="D10" s="159" t="s">
        <v>279</v>
      </c>
      <c r="E10" s="311" t="s">
        <v>280</v>
      </c>
      <c r="F10" s="312" t="s">
        <v>280</v>
      </c>
      <c r="G10" s="311" t="s">
        <v>280</v>
      </c>
    </row>
    <row r="11" spans="2:7" ht="16.2" thickBot="1">
      <c r="B11" s="578" t="s">
        <v>45</v>
      </c>
      <c r="C11" s="578"/>
      <c r="D11" s="159" t="s">
        <v>278</v>
      </c>
      <c r="E11" s="311" t="s">
        <v>281</v>
      </c>
      <c r="F11" s="312" t="s">
        <v>282</v>
      </c>
      <c r="G11" s="311" t="s">
        <v>283</v>
      </c>
    </row>
    <row r="12" spans="2:7" ht="15.6">
      <c r="B12" s="944" t="s">
        <v>388</v>
      </c>
      <c r="C12" s="950" t="s">
        <v>577</v>
      </c>
      <c r="D12" s="828">
        <v>2.52</v>
      </c>
      <c r="E12" s="951">
        <v>3.8092358854206025E-2</v>
      </c>
      <c r="F12" s="951">
        <v>3.9638361125044347E-2</v>
      </c>
      <c r="G12" s="952">
        <v>4.2451399885448611E-2</v>
      </c>
    </row>
    <row r="13" spans="2:7" ht="15.6">
      <c r="B13" s="811" t="s">
        <v>390</v>
      </c>
      <c r="C13" s="953" t="s">
        <v>578</v>
      </c>
      <c r="D13" s="835">
        <v>1.52</v>
      </c>
      <c r="E13" s="943">
        <v>3.009037009175583E-2</v>
      </c>
      <c r="F13" s="943">
        <v>3.0108383578165691E-2</v>
      </c>
      <c r="G13" s="954">
        <v>2.915500049284311E-2</v>
      </c>
    </row>
    <row r="14" spans="2:7" ht="15.6">
      <c r="B14" s="811" t="s">
        <v>391</v>
      </c>
      <c r="C14" s="953" t="s">
        <v>580</v>
      </c>
      <c r="D14" s="835">
        <v>2.06</v>
      </c>
      <c r="E14" s="943">
        <v>2.7028800104966218E-2</v>
      </c>
      <c r="F14" s="943">
        <v>2.7141292827320484E-2</v>
      </c>
      <c r="G14" s="954">
        <v>2.6376909533886998E-2</v>
      </c>
    </row>
    <row r="15" spans="2:7" ht="15.6">
      <c r="B15" s="811" t="s">
        <v>393</v>
      </c>
      <c r="C15" s="953" t="s">
        <v>579</v>
      </c>
      <c r="D15" s="835">
        <v>2.96</v>
      </c>
      <c r="E15" s="943">
        <v>3.6556749413362975E-2</v>
      </c>
      <c r="F15" s="943">
        <v>3.6327512158602859E-2</v>
      </c>
      <c r="G15" s="954">
        <v>3.5529498219190603E-2</v>
      </c>
    </row>
    <row r="16" spans="2:7" ht="15.6">
      <c r="B16" s="945" t="s">
        <v>538</v>
      </c>
      <c r="C16" s="953" t="s">
        <v>595</v>
      </c>
      <c r="D16" s="835">
        <v>1.69</v>
      </c>
      <c r="E16" s="943">
        <v>3.8624157239172667E-2</v>
      </c>
      <c r="F16" s="943">
        <v>4.1719124145251668E-2</v>
      </c>
      <c r="G16" s="954">
        <v>4.4298239865794647E-2</v>
      </c>
    </row>
    <row r="17" spans="2:7" ht="15.6">
      <c r="B17" s="819" t="s">
        <v>396</v>
      </c>
      <c r="C17" s="953" t="s">
        <v>581</v>
      </c>
      <c r="D17" s="835">
        <v>1.74</v>
      </c>
      <c r="E17" s="943">
        <v>3.025438021989486E-2</v>
      </c>
      <c r="F17" s="943">
        <v>2.9834481497287086E-2</v>
      </c>
      <c r="G17" s="954">
        <v>2.8764213351113524E-2</v>
      </c>
    </row>
    <row r="18" spans="2:7" ht="15.6">
      <c r="B18" s="811" t="s">
        <v>398</v>
      </c>
      <c r="C18" s="953" t="s">
        <v>588</v>
      </c>
      <c r="D18" s="835">
        <v>3.1</v>
      </c>
      <c r="E18" s="943">
        <v>4.3930919809538213E-2</v>
      </c>
      <c r="F18" s="943">
        <v>4.3375516930443704E-2</v>
      </c>
      <c r="G18" s="954">
        <v>4.1843765278973412E-2</v>
      </c>
    </row>
    <row r="19" spans="2:7" ht="15.6">
      <c r="B19" s="811" t="s">
        <v>537</v>
      </c>
      <c r="C19" s="953" t="s">
        <v>589</v>
      </c>
      <c r="D19" s="835">
        <v>2.52</v>
      </c>
      <c r="E19" s="943">
        <v>3.4657119149892043E-2</v>
      </c>
      <c r="F19" s="943">
        <v>3.4160021929890629E-2</v>
      </c>
      <c r="G19" s="954">
        <v>3.2726894927619897E-2</v>
      </c>
    </row>
    <row r="20" spans="2:7" ht="15.6">
      <c r="B20" s="811" t="s">
        <v>436</v>
      </c>
      <c r="C20" s="953" t="s">
        <v>590</v>
      </c>
      <c r="D20" s="835">
        <v>3.86</v>
      </c>
      <c r="E20" s="943">
        <v>4.2290092505012367E-2</v>
      </c>
      <c r="F20" s="943">
        <v>4.21960915779079E-2</v>
      </c>
      <c r="G20" s="954">
        <v>4.3294143451418098E-2</v>
      </c>
    </row>
    <row r="21" spans="2:7" ht="15.6">
      <c r="B21" s="811" t="s">
        <v>400</v>
      </c>
      <c r="C21" s="953" t="s">
        <v>596</v>
      </c>
      <c r="D21" s="835">
        <v>2.65</v>
      </c>
      <c r="E21" s="943">
        <v>4.5838498572952392E-2</v>
      </c>
      <c r="F21" s="943">
        <v>4.4250989385328711E-2</v>
      </c>
      <c r="G21" s="954">
        <v>4.6096443036103045E-2</v>
      </c>
    </row>
    <row r="22" spans="2:7" ht="15.6">
      <c r="B22" s="893" t="s">
        <v>401</v>
      </c>
      <c r="C22" s="953" t="s">
        <v>582</v>
      </c>
      <c r="D22" s="835">
        <v>3.8</v>
      </c>
      <c r="E22" s="943">
        <v>4.0386291333952121E-2</v>
      </c>
      <c r="F22" s="943">
        <v>3.9052151750723955E-2</v>
      </c>
      <c r="G22" s="954">
        <v>3.8066510653335967E-2</v>
      </c>
    </row>
    <row r="23" spans="2:7" ht="15.6">
      <c r="B23" s="946" t="s">
        <v>515</v>
      </c>
      <c r="C23" s="953" t="s">
        <v>583</v>
      </c>
      <c r="D23" s="835">
        <v>2.14</v>
      </c>
      <c r="E23" s="943">
        <v>3.7579241273947989E-2</v>
      </c>
      <c r="F23" s="943">
        <v>3.8785057080085283E-2</v>
      </c>
      <c r="G23" s="954">
        <v>3.8865475209134005E-2</v>
      </c>
    </row>
    <row r="24" spans="2:7" ht="15.6">
      <c r="B24" s="811" t="s">
        <v>482</v>
      </c>
      <c r="C24" s="953" t="s">
        <v>591</v>
      </c>
      <c r="D24" s="835">
        <v>2.41</v>
      </c>
      <c r="E24" s="943">
        <v>2.9319923760087595E-2</v>
      </c>
      <c r="F24" s="943">
        <v>2.8258561275739197E-2</v>
      </c>
      <c r="G24" s="954">
        <v>2.7822905729863831E-2</v>
      </c>
    </row>
    <row r="25" spans="2:7" ht="15.6">
      <c r="B25" s="811" t="s">
        <v>536</v>
      </c>
      <c r="C25" s="953" t="s">
        <v>597</v>
      </c>
      <c r="D25" s="835">
        <v>1.36</v>
      </c>
      <c r="E25" s="943">
        <v>3.4399898823826991E-2</v>
      </c>
      <c r="F25" s="943">
        <v>3.7180028492538188E-2</v>
      </c>
      <c r="G25" s="954">
        <v>3.8094467432187015E-2</v>
      </c>
    </row>
    <row r="26" spans="2:7" ht="15.6">
      <c r="B26" s="811" t="s">
        <v>403</v>
      </c>
      <c r="C26" s="953" t="s">
        <v>598</v>
      </c>
      <c r="D26" s="835">
        <v>2.84</v>
      </c>
      <c r="E26" s="943">
        <v>3.0041041986939909E-2</v>
      </c>
      <c r="F26" s="943">
        <v>3.0813408896106009E-2</v>
      </c>
      <c r="G26" s="954">
        <v>3.1461946554079842E-2</v>
      </c>
    </row>
    <row r="27" spans="2:7" ht="15.6">
      <c r="B27" s="947" t="s">
        <v>422</v>
      </c>
      <c r="C27" s="953" t="s">
        <v>584</v>
      </c>
      <c r="D27" s="835">
        <v>1.48</v>
      </c>
      <c r="E27" s="943">
        <v>2.150204366270848E-2</v>
      </c>
      <c r="F27" s="943">
        <v>2.1641645544940531E-2</v>
      </c>
      <c r="G27" s="954">
        <v>2.2010907958215632E-2</v>
      </c>
    </row>
    <row r="28" spans="2:7" ht="15.6">
      <c r="B28" s="811" t="s">
        <v>486</v>
      </c>
      <c r="C28" s="953" t="s">
        <v>592</v>
      </c>
      <c r="D28" s="835">
        <v>1.54</v>
      </c>
      <c r="E28" s="943">
        <v>2.0835964136885973E-2</v>
      </c>
      <c r="F28" s="943">
        <v>2.0019933266889112E-2</v>
      </c>
      <c r="G28" s="954">
        <v>2.0671009915298834E-2</v>
      </c>
    </row>
    <row r="29" spans="2:7" ht="15.6">
      <c r="B29" s="946" t="s">
        <v>405</v>
      </c>
      <c r="C29" s="953" t="s">
        <v>599</v>
      </c>
      <c r="D29" s="835">
        <v>2.48</v>
      </c>
      <c r="E29" s="943">
        <v>3.9981299069789936E-2</v>
      </c>
      <c r="F29" s="943">
        <v>4.2255640948215059E-2</v>
      </c>
      <c r="G29" s="954">
        <v>4.4241450889660479E-2</v>
      </c>
    </row>
    <row r="30" spans="2:7" ht="15.6">
      <c r="B30" s="948" t="s">
        <v>406</v>
      </c>
      <c r="C30" s="953" t="s">
        <v>585</v>
      </c>
      <c r="D30" s="835">
        <v>1.61</v>
      </c>
      <c r="E30" s="943">
        <v>5.08501342317208E-2</v>
      </c>
      <c r="F30" s="943">
        <v>5.0653709012095385E-2</v>
      </c>
      <c r="G30" s="954">
        <v>5.0597903801128288E-2</v>
      </c>
    </row>
    <row r="31" spans="2:7" ht="15.6">
      <c r="B31" s="811" t="s">
        <v>419</v>
      </c>
      <c r="C31" s="953" t="s">
        <v>586</v>
      </c>
      <c r="D31" s="835">
        <v>1.56</v>
      </c>
      <c r="E31" s="943">
        <v>3.5402380583155882E-2</v>
      </c>
      <c r="F31" s="943">
        <v>3.6638591867224263E-2</v>
      </c>
      <c r="G31" s="954">
        <v>3.8243131251706676E-2</v>
      </c>
    </row>
    <row r="32" spans="2:7" ht="15.6">
      <c r="B32" s="811" t="s">
        <v>408</v>
      </c>
      <c r="C32" s="953" t="s">
        <v>600</v>
      </c>
      <c r="D32" s="835">
        <v>3.32</v>
      </c>
      <c r="E32" s="943">
        <v>4.2814218103192574E-2</v>
      </c>
      <c r="F32" s="943">
        <v>4.2306347226371541E-2</v>
      </c>
      <c r="G32" s="954">
        <v>4.2077869406516172E-2</v>
      </c>
    </row>
    <row r="33" spans="1:7" ht="15.6">
      <c r="B33" s="811" t="s">
        <v>410</v>
      </c>
      <c r="C33" s="953" t="s">
        <v>601</v>
      </c>
      <c r="D33" s="835">
        <v>1.63</v>
      </c>
      <c r="E33" s="943">
        <v>3.5989490185688103E-2</v>
      </c>
      <c r="F33" s="943">
        <v>3.7755855760792073E-2</v>
      </c>
      <c r="G33" s="954">
        <v>3.9344948183749229E-2</v>
      </c>
    </row>
    <row r="34" spans="1:7" ht="15.6">
      <c r="B34" s="947" t="s">
        <v>440</v>
      </c>
      <c r="C34" s="953" t="s">
        <v>593</v>
      </c>
      <c r="D34" s="835">
        <v>1.66</v>
      </c>
      <c r="E34" s="943">
        <v>5.9102777118442917E-2</v>
      </c>
      <c r="F34" s="943">
        <v>5.9177691515487615E-2</v>
      </c>
      <c r="G34" s="954">
        <v>5.9479968309200236E-2</v>
      </c>
    </row>
    <row r="35" spans="1:7" ht="15.6">
      <c r="B35" s="811" t="s">
        <v>542</v>
      </c>
      <c r="C35" s="953" t="s">
        <v>602</v>
      </c>
      <c r="D35" s="835">
        <v>4.4000000000000004</v>
      </c>
      <c r="E35" s="943">
        <v>3.4977357460643857E-2</v>
      </c>
      <c r="F35" s="943">
        <v>3.4958367762028868E-2</v>
      </c>
      <c r="G35" s="954">
        <v>3.4991481871584809E-2</v>
      </c>
    </row>
    <row r="36" spans="1:7" ht="15.6">
      <c r="B36" s="811" t="s">
        <v>437</v>
      </c>
      <c r="C36" s="953" t="s">
        <v>594</v>
      </c>
      <c r="D36" s="835">
        <v>2.56</v>
      </c>
      <c r="E36" s="943">
        <v>4.2840647295405224E-2</v>
      </c>
      <c r="F36" s="943">
        <v>4.2572298072605722E-2</v>
      </c>
      <c r="G36" s="954">
        <v>4.4080002142777859E-2</v>
      </c>
    </row>
    <row r="37" spans="1:7" ht="15.6">
      <c r="B37" s="947" t="s">
        <v>435</v>
      </c>
      <c r="C37" s="953" t="s">
        <v>587</v>
      </c>
      <c r="D37" s="835">
        <v>2.71</v>
      </c>
      <c r="E37" s="943">
        <v>3.1023074604198224E-2</v>
      </c>
      <c r="F37" s="943">
        <v>3.0448715948061148E-2</v>
      </c>
      <c r="G37" s="954">
        <v>2.9182512747158478E-2</v>
      </c>
    </row>
    <row r="38" spans="1:7" ht="16.2" thickBot="1">
      <c r="B38" s="1146" t="s">
        <v>412</v>
      </c>
      <c r="C38" s="1147" t="s">
        <v>603</v>
      </c>
      <c r="D38" s="1132">
        <v>1.72</v>
      </c>
      <c r="E38" s="1134">
        <v>2.748079406713089E-2</v>
      </c>
      <c r="F38" s="1134">
        <v>2.6772418874209395E-2</v>
      </c>
      <c r="G38" s="1135">
        <v>2.5566165459169069E-2</v>
      </c>
    </row>
    <row r="39" spans="1:7" ht="15.6">
      <c r="B39" s="683" t="s">
        <v>1</v>
      </c>
      <c r="C39" s="1148"/>
      <c r="D39" s="1149"/>
      <c r="E39" s="1150">
        <f>AVERAGE(E12:E38)</f>
        <v>3.6366297172535964E-2</v>
      </c>
      <c r="F39" s="1150">
        <f>AVERAGE(F12:F38)</f>
        <v>3.6594155498124316E-2</v>
      </c>
      <c r="G39" s="1151">
        <f>AVERAGE(G12:G38)</f>
        <v>3.686426539100586E-2</v>
      </c>
    </row>
    <row r="40" spans="1:7" ht="16.2" thickBot="1">
      <c r="B40" s="1152" t="s">
        <v>25</v>
      </c>
      <c r="C40" s="1153"/>
      <c r="D40" s="1154"/>
      <c r="E40" s="1155">
        <f>MEDIAN(E12:E38)</f>
        <v>3.5989490185688103E-2</v>
      </c>
      <c r="F40" s="1155">
        <f>MEDIAN(F12:F38)</f>
        <v>3.7180028492538188E-2</v>
      </c>
      <c r="G40" s="1156">
        <f>MEDIAN(G12:G38)</f>
        <v>3.8094467432187015E-2</v>
      </c>
    </row>
    <row r="41" spans="1:7" ht="15.6">
      <c r="B41" s="299" t="s">
        <v>816</v>
      </c>
      <c r="C41" s="299"/>
      <c r="D41" s="306"/>
      <c r="E41" s="308"/>
      <c r="F41" s="308"/>
      <c r="G41" s="308"/>
    </row>
    <row r="44" spans="1:7" ht="15.6">
      <c r="B44" s="36" t="s">
        <v>166</v>
      </c>
      <c r="C44" s="36"/>
      <c r="D44" s="36"/>
      <c r="E44" s="314"/>
      <c r="F44" s="314"/>
      <c r="G44" s="314"/>
    </row>
    <row r="45" spans="1:7" ht="15.6">
      <c r="B45" s="36" t="s">
        <v>656</v>
      </c>
      <c r="C45" s="36"/>
      <c r="D45" s="36"/>
      <c r="E45" s="314"/>
      <c r="F45" s="314"/>
      <c r="G45" s="314"/>
    </row>
    <row r="46" spans="1:7" ht="15.6">
      <c r="B46" s="632"/>
      <c r="C46" s="633"/>
      <c r="D46" s="634"/>
      <c r="E46" s="635" t="s">
        <v>278</v>
      </c>
      <c r="F46" s="636" t="s">
        <v>278</v>
      </c>
      <c r="G46" s="637" t="s">
        <v>278</v>
      </c>
    </row>
    <row r="47" spans="1:7" ht="16.2" thickBot="1">
      <c r="B47" s="638"/>
      <c r="C47" s="520"/>
      <c r="D47" s="159" t="s">
        <v>279</v>
      </c>
      <c r="E47" s="581" t="s">
        <v>280</v>
      </c>
      <c r="F47" s="312" t="s">
        <v>280</v>
      </c>
      <c r="G47" s="639" t="s">
        <v>280</v>
      </c>
    </row>
    <row r="48" spans="1:7" ht="16.2" thickBot="1">
      <c r="A48" s="286"/>
      <c r="B48" s="647" t="s">
        <v>45</v>
      </c>
      <c r="C48" s="578"/>
      <c r="D48" s="159" t="s">
        <v>278</v>
      </c>
      <c r="E48" s="581" t="s">
        <v>281</v>
      </c>
      <c r="F48" s="312" t="s">
        <v>282</v>
      </c>
      <c r="G48" s="639" t="s">
        <v>283</v>
      </c>
    </row>
    <row r="49" spans="1:7" ht="15.6">
      <c r="A49" s="629"/>
      <c r="B49" s="477" t="str">
        <f t="shared" ref="B49:G49" si="0">B12</f>
        <v>ALLETE, Inc. (NYSE-ALE)</v>
      </c>
      <c r="C49" s="975" t="str">
        <f t="shared" si="0"/>
        <v>ALE</v>
      </c>
      <c r="D49" s="974">
        <f t="shared" si="0"/>
        <v>2.52</v>
      </c>
      <c r="E49" s="648">
        <f t="shared" si="0"/>
        <v>3.8092358854206025E-2</v>
      </c>
      <c r="F49" s="648">
        <f t="shared" si="0"/>
        <v>3.9638361125044347E-2</v>
      </c>
      <c r="G49" s="649">
        <f t="shared" si="0"/>
        <v>4.2451399885448611E-2</v>
      </c>
    </row>
    <row r="50" spans="1:7" ht="15.6">
      <c r="B50" s="650" t="str">
        <f t="shared" ref="B50:G50" si="1">B14</f>
        <v>Ameren Corporation (NYSE-AEE)</v>
      </c>
      <c r="C50" s="976" t="str">
        <f t="shared" si="1"/>
        <v>AEE</v>
      </c>
      <c r="D50" s="642">
        <f t="shared" si="1"/>
        <v>2.06</v>
      </c>
      <c r="E50" s="630">
        <f t="shared" si="1"/>
        <v>2.7028800104966218E-2</v>
      </c>
      <c r="F50" s="630">
        <f t="shared" si="1"/>
        <v>2.7141292827320484E-2</v>
      </c>
      <c r="G50" s="631">
        <f t="shared" si="1"/>
        <v>2.6376909533886998E-2</v>
      </c>
    </row>
    <row r="51" spans="1:7" ht="13.8" customHeight="1">
      <c r="B51" s="650" t="str">
        <f t="shared" ref="B51:G51" si="2">B16</f>
        <v>Avista Corporation (NYSE-AVA)</v>
      </c>
      <c r="C51" s="976" t="str">
        <f t="shared" si="2"/>
        <v>AVA</v>
      </c>
      <c r="D51" s="642">
        <f t="shared" si="2"/>
        <v>1.69</v>
      </c>
      <c r="E51" s="630">
        <f t="shared" si="2"/>
        <v>3.8624157239172667E-2</v>
      </c>
      <c r="F51" s="630">
        <f t="shared" si="2"/>
        <v>4.1719124145251668E-2</v>
      </c>
      <c r="G51" s="631">
        <f t="shared" si="2"/>
        <v>4.4298239865794647E-2</v>
      </c>
    </row>
    <row r="52" spans="1:7" ht="15.6">
      <c r="B52" s="650" t="s">
        <v>726</v>
      </c>
      <c r="C52" s="285" t="s">
        <v>718</v>
      </c>
      <c r="D52" s="981">
        <v>2.2599999999999998</v>
      </c>
      <c r="E52" s="942">
        <v>3.539305607032673E-2</v>
      </c>
      <c r="F52" s="942">
        <v>3.6619946528396688E-2</v>
      </c>
      <c r="G52" s="942">
        <v>3.7838235034224642E-2</v>
      </c>
    </row>
    <row r="53" spans="1:7" ht="15.6">
      <c r="B53" s="651" t="str">
        <f t="shared" ref="B53:G53" si="3">B17</f>
        <v>CMS Energy Corporation (NYSE-CMS)</v>
      </c>
      <c r="C53" s="976" t="str">
        <f t="shared" si="3"/>
        <v>CMS</v>
      </c>
      <c r="D53" s="642">
        <f t="shared" si="3"/>
        <v>1.74</v>
      </c>
      <c r="E53" s="630">
        <f t="shared" si="3"/>
        <v>3.025438021989486E-2</v>
      </c>
      <c r="F53" s="630">
        <f t="shared" si="3"/>
        <v>2.9834481497287086E-2</v>
      </c>
      <c r="G53" s="631">
        <f t="shared" si="3"/>
        <v>2.8764213351113524E-2</v>
      </c>
    </row>
    <row r="54" spans="1:7" ht="15.6">
      <c r="B54" s="650" t="s">
        <v>728</v>
      </c>
      <c r="C54" s="285" t="s">
        <v>658</v>
      </c>
      <c r="D54" s="285">
        <v>4.34</v>
      </c>
      <c r="E54" s="942">
        <v>3.4310651059097599E-2</v>
      </c>
      <c r="F54" s="942">
        <v>3.5061011186132161E-2</v>
      </c>
      <c r="G54" s="942">
        <v>3.5755396835931159E-2</v>
      </c>
    </row>
    <row r="55" spans="1:7" ht="15.6">
      <c r="B55" s="651" t="str">
        <f t="shared" ref="B55:G56" si="4">B21</f>
        <v>Edison International (NYSE-EIX)</v>
      </c>
      <c r="C55" s="976" t="str">
        <f t="shared" si="4"/>
        <v>EIX</v>
      </c>
      <c r="D55" s="642">
        <f t="shared" si="4"/>
        <v>2.65</v>
      </c>
      <c r="E55" s="630">
        <f t="shared" si="4"/>
        <v>4.5838498572952392E-2</v>
      </c>
      <c r="F55" s="630">
        <f t="shared" si="4"/>
        <v>4.4250989385328711E-2</v>
      </c>
      <c r="G55" s="631">
        <f t="shared" si="4"/>
        <v>4.6096443036103045E-2</v>
      </c>
    </row>
    <row r="56" spans="1:7" ht="15.6">
      <c r="B56" s="652" t="str">
        <f t="shared" si="4"/>
        <v>Entergy Corporation (NYSE-ETR)</v>
      </c>
      <c r="C56" s="977" t="str">
        <f t="shared" si="4"/>
        <v>ETR</v>
      </c>
      <c r="D56" s="643">
        <f t="shared" si="4"/>
        <v>3.8</v>
      </c>
      <c r="E56" s="644">
        <f t="shared" si="4"/>
        <v>4.0386291333952121E-2</v>
      </c>
      <c r="F56" s="645">
        <f t="shared" si="4"/>
        <v>3.9052151750723955E-2</v>
      </c>
      <c r="G56" s="653">
        <f t="shared" si="4"/>
        <v>3.8066510653335967E-2</v>
      </c>
    </row>
    <row r="57" spans="1:7" ht="15.6">
      <c r="B57" s="650" t="str">
        <f t="shared" ref="B57:G57" si="5">B26</f>
        <v>IDACORP, Inc. (NYSE-IDA)</v>
      </c>
      <c r="C57" s="976" t="str">
        <f t="shared" si="5"/>
        <v>IDA</v>
      </c>
      <c r="D57" s="642">
        <f t="shared" si="5"/>
        <v>2.84</v>
      </c>
      <c r="E57" s="630">
        <f t="shared" si="5"/>
        <v>3.0041041986939909E-2</v>
      </c>
      <c r="F57" s="630">
        <f t="shared" si="5"/>
        <v>3.0813408896106009E-2</v>
      </c>
      <c r="G57" s="631">
        <f t="shared" si="5"/>
        <v>3.1461946554079842E-2</v>
      </c>
    </row>
    <row r="58" spans="1:7" ht="15.6">
      <c r="B58" s="651" t="str">
        <f t="shared" ref="B58:G60" si="6">B29</f>
        <v>NorthWestern Corporation (NYSE-NWE)</v>
      </c>
      <c r="C58" s="976" t="str">
        <f t="shared" si="6"/>
        <v>NWE</v>
      </c>
      <c r="D58" s="642">
        <f t="shared" si="6"/>
        <v>2.48</v>
      </c>
      <c r="E58" s="630">
        <f t="shared" si="6"/>
        <v>3.9981299069789936E-2</v>
      </c>
      <c r="F58" s="630">
        <f t="shared" si="6"/>
        <v>4.2255640948215059E-2</v>
      </c>
      <c r="G58" s="631">
        <f t="shared" si="6"/>
        <v>4.4241450889660479E-2</v>
      </c>
    </row>
    <row r="59" spans="1:7" ht="15.6">
      <c r="B59" s="654" t="str">
        <f t="shared" si="6"/>
        <v>OGE Energy Corp. (NYSE-OGE)</v>
      </c>
      <c r="C59" s="978" t="str">
        <f t="shared" si="6"/>
        <v>OGE</v>
      </c>
      <c r="D59" s="646">
        <f t="shared" si="6"/>
        <v>1.61</v>
      </c>
      <c r="E59" s="641">
        <f t="shared" si="6"/>
        <v>5.08501342317208E-2</v>
      </c>
      <c r="F59" s="641">
        <f t="shared" si="6"/>
        <v>5.0653709012095385E-2</v>
      </c>
      <c r="G59" s="655">
        <f t="shared" si="6"/>
        <v>5.0597903801128288E-2</v>
      </c>
    </row>
    <row r="60" spans="1:7" ht="15.6" customHeight="1">
      <c r="B60" s="656" t="str">
        <f t="shared" si="6"/>
        <v>Otter Tail Corporation (NDQ-OTTR)</v>
      </c>
      <c r="C60" s="979" t="str">
        <f t="shared" si="6"/>
        <v>OTTR</v>
      </c>
      <c r="D60" s="646">
        <f t="shared" si="6"/>
        <v>1.56</v>
      </c>
      <c r="E60" s="641">
        <f t="shared" si="6"/>
        <v>3.5402380583155882E-2</v>
      </c>
      <c r="F60" s="641">
        <f t="shared" si="6"/>
        <v>3.6638591867224263E-2</v>
      </c>
      <c r="G60" s="655">
        <f t="shared" si="6"/>
        <v>3.8243131251706676E-2</v>
      </c>
    </row>
    <row r="61" spans="1:7" ht="16.2" thickBot="1">
      <c r="B61" s="553" t="str">
        <f t="shared" ref="B61:G61" si="7">B35</f>
        <v>SEMPRA Energy (NYSE-SRE)</v>
      </c>
      <c r="C61" s="980" t="str">
        <f t="shared" si="7"/>
        <v>SRE</v>
      </c>
      <c r="D61" s="657">
        <f t="shared" si="7"/>
        <v>4.4000000000000004</v>
      </c>
      <c r="E61" s="658">
        <f t="shared" si="7"/>
        <v>3.4977357460643857E-2</v>
      </c>
      <c r="F61" s="658">
        <f t="shared" si="7"/>
        <v>3.4958367762028868E-2</v>
      </c>
      <c r="G61" s="659">
        <f t="shared" si="7"/>
        <v>3.4991481871584809E-2</v>
      </c>
    </row>
    <row r="62" spans="1:7" ht="15.6">
      <c r="B62" s="358" t="s">
        <v>1</v>
      </c>
      <c r="C62" s="625"/>
      <c r="D62" s="579"/>
      <c r="E62" s="580">
        <v>3.8771168876525285E-2</v>
      </c>
      <c r="F62" s="580">
        <v>3.7817185612071695E-2</v>
      </c>
      <c r="G62" s="580">
        <v>3.8635400877887589E-2</v>
      </c>
    </row>
    <row r="63" spans="1:7" ht="16.2" thickBot="1">
      <c r="B63" s="451" t="s">
        <v>25</v>
      </c>
      <c r="C63" s="626"/>
      <c r="D63" s="387"/>
      <c r="E63" s="452">
        <f>MEDIAN(E49:E61)</f>
        <v>3.5402380583155882E-2</v>
      </c>
      <c r="F63" s="452">
        <f>MEDIAN(F49:F61)</f>
        <v>3.6638591867224263E-2</v>
      </c>
      <c r="G63" s="452">
        <f>MEDIAN(G49:G61)</f>
        <v>3.8066510653335967E-2</v>
      </c>
    </row>
    <row r="64" spans="1:7">
      <c r="B64" s="299" t="s">
        <v>816</v>
      </c>
      <c r="C64" s="299"/>
    </row>
    <row r="65" spans="2:7">
      <c r="B65" s="299"/>
      <c r="C65" s="299"/>
    </row>
    <row r="66" spans="2:7" ht="15.6">
      <c r="B66" s="36" t="s">
        <v>686</v>
      </c>
      <c r="C66" s="6"/>
      <c r="D66" s="6"/>
      <c r="E66" s="997"/>
      <c r="F66" s="997"/>
      <c r="G66" s="997"/>
    </row>
    <row r="67" spans="2:7" ht="15.6" customHeight="1" thickBot="1">
      <c r="B67" s="36" t="s">
        <v>659</v>
      </c>
      <c r="C67" s="36"/>
      <c r="D67" s="314"/>
      <c r="E67" s="314"/>
      <c r="F67" s="314"/>
    </row>
    <row r="68" spans="2:7" ht="15.6">
      <c r="B68" s="874"/>
      <c r="C68" s="984"/>
      <c r="D68" s="875"/>
      <c r="E68" s="876" t="s">
        <v>278</v>
      </c>
      <c r="F68" s="876" t="s">
        <v>278</v>
      </c>
      <c r="G68" s="876" t="s">
        <v>278</v>
      </c>
    </row>
    <row r="69" spans="2:7" ht="15.6">
      <c r="B69" s="877"/>
      <c r="C69" s="985"/>
      <c r="D69" s="878" t="s">
        <v>279</v>
      </c>
      <c r="E69" s="879" t="s">
        <v>280</v>
      </c>
      <c r="F69" s="879" t="s">
        <v>280</v>
      </c>
      <c r="G69" s="879" t="s">
        <v>280</v>
      </c>
    </row>
    <row r="70" spans="2:7" ht="16.2" thickBot="1">
      <c r="B70" s="986" t="s">
        <v>45</v>
      </c>
      <c r="C70" s="987"/>
      <c r="D70" s="988" t="s">
        <v>278</v>
      </c>
      <c r="E70" s="989" t="s">
        <v>281</v>
      </c>
      <c r="F70" s="989" t="s">
        <v>282</v>
      </c>
      <c r="G70" s="989" t="s">
        <v>283</v>
      </c>
    </row>
    <row r="71" spans="2:7" ht="15.6">
      <c r="B71" s="880" t="s">
        <v>691</v>
      </c>
      <c r="C71" s="828" t="s">
        <v>715</v>
      </c>
      <c r="D71" s="983">
        <v>2.5</v>
      </c>
      <c r="E71" s="951">
        <v>2.7085492648997293E-2</v>
      </c>
      <c r="F71" s="951">
        <v>2.6942397154882856E-2</v>
      </c>
      <c r="G71" s="952">
        <v>2.6147026472992729E-2</v>
      </c>
    </row>
    <row r="72" spans="2:7" ht="15.6">
      <c r="B72" s="881" t="s">
        <v>692</v>
      </c>
      <c r="C72" s="835" t="s">
        <v>714</v>
      </c>
      <c r="D72" s="982">
        <v>1.76</v>
      </c>
      <c r="E72" s="943">
        <v>1.5556681712649232E-2</v>
      </c>
      <c r="F72" s="943">
        <v>1.6389490446189391E-2</v>
      </c>
      <c r="G72" s="954">
        <v>1.8051210052153644E-2</v>
      </c>
    </row>
    <row r="73" spans="2:7" ht="15.6">
      <c r="B73" s="881" t="s">
        <v>667</v>
      </c>
      <c r="C73" s="835" t="s">
        <v>712</v>
      </c>
      <c r="D73" s="982">
        <v>1.33</v>
      </c>
      <c r="E73" s="943">
        <v>3.3089241435359885E-2</v>
      </c>
      <c r="F73" s="943">
        <v>3.5874090035874079E-2</v>
      </c>
      <c r="G73" s="954">
        <v>3.9375841917672565E-2</v>
      </c>
    </row>
    <row r="74" spans="2:7" ht="15.6">
      <c r="B74" s="881" t="s">
        <v>693</v>
      </c>
      <c r="C74" s="835" t="s">
        <v>713</v>
      </c>
      <c r="D74" s="982">
        <v>0.88</v>
      </c>
      <c r="E74" s="943">
        <v>3.8491820488146263E-2</v>
      </c>
      <c r="F74" s="943">
        <v>3.8622088713767398E-2</v>
      </c>
      <c r="G74" s="954">
        <v>3.8198957727933719E-2</v>
      </c>
    </row>
    <row r="75" spans="2:7" ht="15.6">
      <c r="B75" s="881" t="s">
        <v>687</v>
      </c>
      <c r="C75" s="835" t="s">
        <v>711</v>
      </c>
      <c r="D75" s="982">
        <v>1.92</v>
      </c>
      <c r="E75" s="943">
        <v>3.7487796941099896E-2</v>
      </c>
      <c r="F75" s="943">
        <v>3.9928369244988743E-2</v>
      </c>
      <c r="G75" s="954">
        <v>3.9527545186183191E-2</v>
      </c>
    </row>
    <row r="76" spans="2:7" ht="15.6">
      <c r="B76" s="881" t="s">
        <v>694</v>
      </c>
      <c r="C76" s="835" t="s">
        <v>710</v>
      </c>
      <c r="D76" s="982">
        <v>2.3199999999999998</v>
      </c>
      <c r="E76" s="943">
        <v>3.167855371016854E-2</v>
      </c>
      <c r="F76" s="943">
        <v>3.1025260029717696E-2</v>
      </c>
      <c r="G76" s="954">
        <v>3.1341751175315687E-2</v>
      </c>
    </row>
    <row r="77" spans="2:7" ht="15.6">
      <c r="B77" s="881" t="s">
        <v>676</v>
      </c>
      <c r="C77" s="835" t="s">
        <v>707</v>
      </c>
      <c r="D77" s="982">
        <v>1.21</v>
      </c>
      <c r="E77" s="943">
        <v>4.8596979757952234E-2</v>
      </c>
      <c r="F77" s="943">
        <v>5.1811006389548366E-2</v>
      </c>
      <c r="G77" s="954">
        <v>5.384145693301462E-2</v>
      </c>
    </row>
    <row r="78" spans="2:7" ht="15.6">
      <c r="B78" s="881" t="s">
        <v>695</v>
      </c>
      <c r="C78" s="835" t="s">
        <v>709</v>
      </c>
      <c r="D78" s="982">
        <v>2.38</v>
      </c>
      <c r="E78" s="943">
        <v>3.5733947249887398E-2</v>
      </c>
      <c r="F78" s="943">
        <v>3.7489892430962228E-2</v>
      </c>
      <c r="G78" s="954">
        <v>3.650101476910806E-2</v>
      </c>
    </row>
    <row r="79" spans="2:7" ht="16.2" thickBot="1">
      <c r="B79" s="1131" t="s">
        <v>679</v>
      </c>
      <c r="C79" s="1132" t="s">
        <v>708</v>
      </c>
      <c r="D79" s="1133">
        <v>2.6</v>
      </c>
      <c r="E79" s="1134">
        <v>3.6445362327643803E-2</v>
      </c>
      <c r="F79" s="1134">
        <v>3.9310817530608701E-2</v>
      </c>
      <c r="G79" s="1135">
        <v>4.1760024413552747E-2</v>
      </c>
    </row>
    <row r="80" spans="2:7" ht="15.6">
      <c r="B80" s="1136" t="s">
        <v>1</v>
      </c>
      <c r="C80" s="1137"/>
      <c r="D80" s="1138"/>
      <c r="E80" s="1139">
        <f>AVERAGE(E71:E79)</f>
        <v>3.3796208474656059E-2</v>
      </c>
      <c r="F80" s="1139">
        <f t="shared" ref="F80:G80" si="8">AVERAGE(F71:F79)</f>
        <v>3.5265934664059945E-2</v>
      </c>
      <c r="G80" s="1140">
        <f t="shared" si="8"/>
        <v>3.608275873865855E-2</v>
      </c>
    </row>
    <row r="81" spans="2:7" ht="16.2" thickBot="1">
      <c r="B81" s="1141" t="s">
        <v>25</v>
      </c>
      <c r="C81" s="1142"/>
      <c r="D81" s="1143"/>
      <c r="E81" s="1144">
        <f>MEDIAN(E71:E79)</f>
        <v>3.5733947249887398E-2</v>
      </c>
      <c r="F81" s="1144">
        <f t="shared" ref="F81:G81" si="9">MEDIAN(F71:F79)</f>
        <v>3.7489892430962228E-2</v>
      </c>
      <c r="G81" s="1145">
        <f t="shared" si="9"/>
        <v>3.8198957727933719E-2</v>
      </c>
    </row>
    <row r="82" spans="2:7">
      <c r="B82" s="299" t="s">
        <v>816</v>
      </c>
      <c r="C82" s="167"/>
      <c r="D82" s="167"/>
      <c r="E82" s="167"/>
      <c r="F82" s="884"/>
    </row>
  </sheetData>
  <mergeCells count="1">
    <mergeCell ref="B4:G4"/>
  </mergeCells>
  <phoneticPr fontId="0" type="noConversion"/>
  <pageMargins left="1.76" right="0.48" top="0.31" bottom="0.48" header="0.34" footer="0.5"/>
  <pageSetup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N84"/>
  <sheetViews>
    <sheetView topLeftCell="A54" zoomScale="75" zoomScaleNormal="75" workbookViewId="0">
      <selection activeCell="B86" sqref="B86"/>
    </sheetView>
  </sheetViews>
  <sheetFormatPr defaultRowHeight="13.2"/>
  <cols>
    <col min="2" max="2" width="59" customWidth="1"/>
    <col min="3" max="8" width="12.6640625" customWidth="1"/>
    <col min="9" max="9" width="9.44140625" style="303" bestFit="1" customWidth="1"/>
    <col min="10" max="11" width="9" style="303" bestFit="1" customWidth="1"/>
  </cols>
  <sheetData>
    <row r="1" spans="1:8" ht="15.6">
      <c r="B1" s="43"/>
      <c r="C1" s="43"/>
      <c r="D1" s="43"/>
      <c r="E1" s="43"/>
      <c r="F1" s="43"/>
      <c r="H1" s="1" t="s">
        <v>655</v>
      </c>
    </row>
    <row r="2" spans="1:8" ht="15.6">
      <c r="B2" s="43"/>
      <c r="C2" s="43"/>
      <c r="D2" s="43"/>
      <c r="E2" s="43"/>
      <c r="F2" s="43"/>
      <c r="H2" s="22" t="s">
        <v>649</v>
      </c>
    </row>
    <row r="3" spans="1:8" ht="15.6">
      <c r="B3" s="43"/>
      <c r="C3" s="43"/>
      <c r="D3" s="43"/>
      <c r="E3" s="43"/>
      <c r="F3" s="43"/>
      <c r="H3" s="1" t="s">
        <v>202</v>
      </c>
    </row>
    <row r="4" spans="1:8" ht="15.6">
      <c r="B4" s="43"/>
      <c r="C4" s="43"/>
      <c r="D4" s="43"/>
      <c r="E4" s="43"/>
      <c r="F4" s="43"/>
      <c r="H4" s="1"/>
    </row>
    <row r="5" spans="1:8" ht="13.8">
      <c r="B5" s="1164" t="s">
        <v>172</v>
      </c>
      <c r="C5" s="1164"/>
      <c r="D5" s="1164"/>
      <c r="E5" s="1164"/>
      <c r="F5" s="1164"/>
      <c r="G5" s="1164"/>
      <c r="H5" s="1164"/>
    </row>
    <row r="6" spans="1:8" ht="15.6">
      <c r="B6" s="5"/>
      <c r="C6" s="5"/>
      <c r="D6" s="5"/>
      <c r="E6" s="5"/>
      <c r="F6" s="6"/>
      <c r="G6" s="6"/>
      <c r="H6" s="44"/>
    </row>
    <row r="7" spans="1:8" ht="15.6">
      <c r="B7" s="36" t="s">
        <v>20</v>
      </c>
      <c r="C7" s="44"/>
      <c r="D7" s="44"/>
      <c r="E7" s="44"/>
      <c r="F7" s="44"/>
      <c r="G7" s="44"/>
      <c r="H7" s="44"/>
    </row>
    <row r="8" spans="1:8" ht="16.2">
      <c r="B8" s="45" t="s">
        <v>209</v>
      </c>
      <c r="C8" s="44"/>
      <c r="D8" s="44"/>
      <c r="E8" s="39"/>
      <c r="F8" s="39"/>
      <c r="G8" s="39"/>
      <c r="H8" s="39"/>
    </row>
    <row r="9" spans="1:8" ht="16.2">
      <c r="B9" s="45"/>
      <c r="C9" s="44"/>
      <c r="D9" s="44"/>
      <c r="E9" s="39"/>
      <c r="F9" s="39"/>
      <c r="G9" s="39"/>
      <c r="H9" s="39"/>
    </row>
    <row r="10" spans="1:8" ht="15.6">
      <c r="B10" s="36" t="s">
        <v>165</v>
      </c>
      <c r="C10" s="5"/>
      <c r="D10" s="5"/>
      <c r="E10" s="5"/>
      <c r="F10" s="5"/>
      <c r="G10" s="36"/>
      <c r="H10" s="36"/>
    </row>
    <row r="11" spans="1:8" ht="16.2" thickBot="1">
      <c r="B11" s="36" t="s">
        <v>387</v>
      </c>
      <c r="C11" s="5"/>
      <c r="D11" s="5"/>
      <c r="E11" s="5"/>
      <c r="F11" s="5"/>
      <c r="G11" s="36"/>
      <c r="H11" s="36"/>
    </row>
    <row r="12" spans="1:8" ht="16.8" thickBot="1">
      <c r="B12" s="46"/>
      <c r="C12" s="47" t="s">
        <v>97</v>
      </c>
      <c r="D12" s="49"/>
      <c r="E12" s="49"/>
      <c r="F12" s="49"/>
      <c r="G12" s="49"/>
      <c r="H12" s="50"/>
    </row>
    <row r="13" spans="1:8" ht="16.2" thickBot="1">
      <c r="B13" s="63" t="s">
        <v>45</v>
      </c>
      <c r="C13" s="52" t="s">
        <v>92</v>
      </c>
      <c r="D13" s="53"/>
      <c r="E13" s="53"/>
      <c r="F13" s="187" t="s">
        <v>93</v>
      </c>
      <c r="G13" s="49"/>
      <c r="H13" s="188"/>
    </row>
    <row r="14" spans="1:8" ht="16.2" thickBot="1">
      <c r="B14" s="55"/>
      <c r="C14" s="169" t="s">
        <v>3</v>
      </c>
      <c r="D14" s="170" t="s">
        <v>4</v>
      </c>
      <c r="E14" s="171" t="s">
        <v>5</v>
      </c>
      <c r="F14" s="169" t="s">
        <v>3</v>
      </c>
      <c r="G14" s="170" t="s">
        <v>4</v>
      </c>
      <c r="H14" s="122" t="s">
        <v>5</v>
      </c>
    </row>
    <row r="15" spans="1:8" ht="15.6">
      <c r="A15" s="167"/>
      <c r="B15" s="665" t="s">
        <v>388</v>
      </c>
      <c r="C15" s="666">
        <v>4</v>
      </c>
      <c r="D15" s="667">
        <v>3</v>
      </c>
      <c r="E15" s="248">
        <v>5</v>
      </c>
      <c r="F15" s="666">
        <v>2.5</v>
      </c>
      <c r="G15" s="667">
        <v>3.5</v>
      </c>
      <c r="H15" s="668">
        <v>4.5</v>
      </c>
    </row>
    <row r="16" spans="1:8" ht="15.6">
      <c r="A16" s="167"/>
      <c r="B16" s="640" t="s">
        <v>390</v>
      </c>
      <c r="C16" s="669">
        <v>6</v>
      </c>
      <c r="D16" s="670">
        <v>7</v>
      </c>
      <c r="E16" s="671">
        <v>4.5</v>
      </c>
      <c r="F16" s="669">
        <v>6</v>
      </c>
      <c r="G16" s="670">
        <v>7</v>
      </c>
      <c r="H16" s="672">
        <v>5.5</v>
      </c>
    </row>
    <row r="17" spans="1:8" ht="15.6">
      <c r="A17" s="167"/>
      <c r="B17" s="640" t="s">
        <v>391</v>
      </c>
      <c r="C17" s="669">
        <v>2</v>
      </c>
      <c r="D17" s="670">
        <v>0.5</v>
      </c>
      <c r="E17" s="671"/>
      <c r="F17" s="669">
        <v>8</v>
      </c>
      <c r="G17" s="670">
        <v>3.5</v>
      </c>
      <c r="H17" s="672">
        <v>3.5</v>
      </c>
    </row>
    <row r="18" spans="1:8" ht="15.6">
      <c r="A18" s="167"/>
      <c r="B18" s="640" t="s">
        <v>393</v>
      </c>
      <c r="C18" s="669">
        <v>3</v>
      </c>
      <c r="D18" s="670">
        <v>4.5</v>
      </c>
      <c r="E18" s="671">
        <v>4</v>
      </c>
      <c r="F18" s="669">
        <v>4</v>
      </c>
      <c r="G18" s="670">
        <v>5.5</v>
      </c>
      <c r="H18" s="672">
        <v>3</v>
      </c>
    </row>
    <row r="19" spans="1:8" ht="15.6">
      <c r="A19" s="167"/>
      <c r="B19" s="673" t="s">
        <v>538</v>
      </c>
      <c r="C19" s="669">
        <v>6.5</v>
      </c>
      <c r="D19" s="670">
        <v>8</v>
      </c>
      <c r="E19" s="671">
        <v>4</v>
      </c>
      <c r="F19" s="669">
        <v>7</v>
      </c>
      <c r="G19" s="670">
        <v>4</v>
      </c>
      <c r="H19" s="672">
        <v>4.5</v>
      </c>
    </row>
    <row r="20" spans="1:8" ht="15.6">
      <c r="A20" s="167"/>
      <c r="B20" s="640" t="s">
        <v>396</v>
      </c>
      <c r="C20" s="669">
        <v>7.5</v>
      </c>
      <c r="D20" s="670">
        <v>11.5</v>
      </c>
      <c r="E20" s="671">
        <v>5</v>
      </c>
      <c r="F20" s="669">
        <v>7</v>
      </c>
      <c r="G20" s="670">
        <v>7</v>
      </c>
      <c r="H20" s="672">
        <v>5.5</v>
      </c>
    </row>
    <row r="21" spans="1:8" ht="15.6">
      <c r="A21" s="167"/>
      <c r="B21" s="640" t="s">
        <v>398</v>
      </c>
      <c r="C21" s="669">
        <v>2.5</v>
      </c>
      <c r="D21" s="670">
        <v>2</v>
      </c>
      <c r="E21" s="671">
        <v>4</v>
      </c>
      <c r="F21" s="669">
        <v>2</v>
      </c>
      <c r="G21" s="670">
        <v>3</v>
      </c>
      <c r="H21" s="672">
        <v>4.5</v>
      </c>
    </row>
    <row r="22" spans="1:8" ht="15.6">
      <c r="A22" s="167"/>
      <c r="B22" s="674" t="s">
        <v>537</v>
      </c>
      <c r="C22" s="669">
        <v>1.5</v>
      </c>
      <c r="D22" s="670">
        <v>7.5</v>
      </c>
      <c r="E22" s="671">
        <v>6</v>
      </c>
      <c r="F22" s="669"/>
      <c r="G22" s="670">
        <v>8</v>
      </c>
      <c r="H22" s="672">
        <v>9.5</v>
      </c>
    </row>
    <row r="23" spans="1:8" ht="15.6">
      <c r="A23" s="167"/>
      <c r="B23" s="640" t="s">
        <v>436</v>
      </c>
      <c r="C23" s="669">
        <v>3</v>
      </c>
      <c r="D23" s="670">
        <v>3</v>
      </c>
      <c r="E23" s="671">
        <v>2</v>
      </c>
      <c r="F23" s="669">
        <v>2.5</v>
      </c>
      <c r="G23" s="670">
        <v>3</v>
      </c>
      <c r="H23" s="672">
        <v>1</v>
      </c>
    </row>
    <row r="24" spans="1:8" ht="15.6">
      <c r="A24" s="167"/>
      <c r="B24" s="640" t="s">
        <v>400</v>
      </c>
      <c r="C24" s="669">
        <v>-3.5</v>
      </c>
      <c r="D24" s="670">
        <v>7</v>
      </c>
      <c r="E24" s="671">
        <v>2</v>
      </c>
      <c r="F24" s="669">
        <v>-10.5</v>
      </c>
      <c r="G24" s="670">
        <v>11.5</v>
      </c>
      <c r="H24" s="672">
        <v>2.5</v>
      </c>
    </row>
    <row r="25" spans="1:8" ht="15.6">
      <c r="A25" s="167"/>
      <c r="B25" s="627" t="s">
        <v>401</v>
      </c>
      <c r="C25" s="669"/>
      <c r="D25" s="670">
        <v>1.5</v>
      </c>
      <c r="E25" s="671">
        <v>1</v>
      </c>
      <c r="F25" s="669">
        <v>3</v>
      </c>
      <c r="G25" s="670">
        <v>2</v>
      </c>
      <c r="H25" s="672">
        <v>-1</v>
      </c>
    </row>
    <row r="26" spans="1:8" ht="15.6">
      <c r="A26" s="167"/>
      <c r="B26" s="675" t="s">
        <v>515</v>
      </c>
      <c r="C26" s="669"/>
      <c r="D26" s="670"/>
      <c r="E26" s="671"/>
      <c r="F26" s="669"/>
      <c r="G26" s="670"/>
      <c r="H26" s="672"/>
    </row>
    <row r="27" spans="1:8" ht="15.6">
      <c r="A27" s="167"/>
      <c r="B27" s="674" t="s">
        <v>482</v>
      </c>
      <c r="C27" s="669">
        <v>6</v>
      </c>
      <c r="D27" s="670">
        <v>9</v>
      </c>
      <c r="E27" s="671">
        <v>6.5</v>
      </c>
      <c r="F27" s="669">
        <v>7</v>
      </c>
      <c r="G27" s="670">
        <v>7</v>
      </c>
      <c r="H27" s="672">
        <v>3.5</v>
      </c>
    </row>
    <row r="28" spans="1:8" ht="15.6">
      <c r="A28" s="167"/>
      <c r="B28" s="676" t="s">
        <v>536</v>
      </c>
      <c r="C28" s="669">
        <v>6</v>
      </c>
      <c r="D28" s="670"/>
      <c r="E28" s="671">
        <v>2.5</v>
      </c>
      <c r="F28" s="669">
        <v>2</v>
      </c>
      <c r="G28" s="670"/>
      <c r="H28" s="672">
        <v>3.5</v>
      </c>
    </row>
    <row r="29" spans="1:8" ht="15.6">
      <c r="A29" s="167"/>
      <c r="B29" s="640" t="s">
        <v>403</v>
      </c>
      <c r="C29" s="669">
        <v>7</v>
      </c>
      <c r="D29" s="670">
        <v>7</v>
      </c>
      <c r="E29" s="671">
        <v>5.5</v>
      </c>
      <c r="F29" s="669">
        <v>4</v>
      </c>
      <c r="G29" s="670">
        <v>9</v>
      </c>
      <c r="H29" s="672">
        <v>5</v>
      </c>
    </row>
    <row r="30" spans="1:8" ht="15.6">
      <c r="A30" s="167"/>
      <c r="B30" s="640" t="s">
        <v>422</v>
      </c>
      <c r="C30" s="669">
        <v>5</v>
      </c>
      <c r="D30" s="670">
        <v>3.5</v>
      </c>
      <c r="E30" s="671">
        <v>5.5</v>
      </c>
      <c r="F30" s="669">
        <v>3</v>
      </c>
      <c r="G30" s="670">
        <v>4.5</v>
      </c>
      <c r="H30" s="672">
        <v>6</v>
      </c>
    </row>
    <row r="31" spans="1:8" ht="15.6">
      <c r="A31" s="167"/>
      <c r="B31" s="640" t="s">
        <v>487</v>
      </c>
      <c r="C31" s="669">
        <v>6.5</v>
      </c>
      <c r="D31" s="670">
        <v>9.5</v>
      </c>
      <c r="E31" s="671">
        <v>9</v>
      </c>
      <c r="F31" s="669">
        <v>7</v>
      </c>
      <c r="G31" s="670">
        <v>11</v>
      </c>
      <c r="H31" s="672">
        <v>10.5</v>
      </c>
    </row>
    <row r="32" spans="1:8" ht="15.6">
      <c r="A32" s="167"/>
      <c r="B32" s="640" t="s">
        <v>405</v>
      </c>
      <c r="C32" s="669">
        <v>7</v>
      </c>
      <c r="D32" s="670">
        <v>5.5</v>
      </c>
      <c r="E32" s="671">
        <v>6</v>
      </c>
      <c r="F32" s="669">
        <v>6</v>
      </c>
      <c r="G32" s="670">
        <v>7.5</v>
      </c>
      <c r="H32" s="672">
        <v>7</v>
      </c>
    </row>
    <row r="33" spans="1:8" ht="15.6">
      <c r="A33" s="167"/>
      <c r="B33" s="640" t="s">
        <v>406</v>
      </c>
      <c r="C33" s="669">
        <v>4.5</v>
      </c>
      <c r="D33" s="670">
        <v>7.5</v>
      </c>
      <c r="E33" s="671">
        <v>6</v>
      </c>
      <c r="F33" s="669">
        <v>3</v>
      </c>
      <c r="G33" s="670">
        <v>9.5</v>
      </c>
      <c r="H33" s="672">
        <v>4</v>
      </c>
    </row>
    <row r="34" spans="1:8" ht="15.6">
      <c r="A34" s="167"/>
      <c r="B34" s="677" t="s">
        <v>419</v>
      </c>
      <c r="C34" s="669">
        <v>11.5</v>
      </c>
      <c r="D34" s="670">
        <v>1.5</v>
      </c>
      <c r="E34" s="672">
        <v>0.5</v>
      </c>
      <c r="F34" s="669">
        <v>8</v>
      </c>
      <c r="G34" s="670">
        <v>3</v>
      </c>
      <c r="H34" s="672">
        <v>5</v>
      </c>
    </row>
    <row r="35" spans="1:8" ht="15.6">
      <c r="A35" s="167"/>
      <c r="B35" s="640" t="s">
        <v>408</v>
      </c>
      <c r="C35" s="669">
        <v>6.5</v>
      </c>
      <c r="D35" s="670">
        <v>3</v>
      </c>
      <c r="E35" s="671">
        <v>3</v>
      </c>
      <c r="F35" s="669">
        <v>5</v>
      </c>
      <c r="G35" s="670">
        <v>3.5</v>
      </c>
      <c r="H35" s="672">
        <v>4</v>
      </c>
    </row>
    <row r="36" spans="1:8" ht="15.6">
      <c r="A36" s="167"/>
      <c r="B36" s="640" t="s">
        <v>410</v>
      </c>
      <c r="C36" s="669">
        <v>3.5</v>
      </c>
      <c r="D36" s="670">
        <v>4</v>
      </c>
      <c r="E36" s="671">
        <v>3</v>
      </c>
      <c r="F36" s="669">
        <v>4</v>
      </c>
      <c r="G36" s="670">
        <v>5.5</v>
      </c>
      <c r="H36" s="672">
        <v>3.5</v>
      </c>
    </row>
    <row r="37" spans="1:8" ht="15.6">
      <c r="A37" s="167"/>
      <c r="B37" s="640" t="s">
        <v>440</v>
      </c>
      <c r="C37" s="669">
        <v>1</v>
      </c>
      <c r="D37" s="670">
        <v>2</v>
      </c>
      <c r="E37" s="671">
        <v>1</v>
      </c>
      <c r="F37" s="669">
        <v>-1</v>
      </c>
      <c r="G37" s="670">
        <v>2</v>
      </c>
      <c r="H37" s="672">
        <v>-3.5</v>
      </c>
    </row>
    <row r="38" spans="1:8" ht="15.6">
      <c r="A38" s="167"/>
      <c r="B38" s="628" t="s">
        <v>499</v>
      </c>
      <c r="C38" s="669">
        <v>2</v>
      </c>
      <c r="D38" s="670">
        <v>10</v>
      </c>
      <c r="E38" s="671">
        <v>5</v>
      </c>
      <c r="F38" s="669">
        <v>4</v>
      </c>
      <c r="G38" s="670">
        <v>7.5</v>
      </c>
      <c r="H38" s="672">
        <v>4.5</v>
      </c>
    </row>
    <row r="39" spans="1:8" ht="15.6">
      <c r="A39" s="167"/>
      <c r="B39" s="640" t="s">
        <v>437</v>
      </c>
      <c r="C39" s="669">
        <v>3</v>
      </c>
      <c r="D39" s="670">
        <v>3.5</v>
      </c>
      <c r="E39" s="671">
        <v>3.5</v>
      </c>
      <c r="F39" s="669">
        <v>3</v>
      </c>
      <c r="G39" s="670">
        <v>3.5</v>
      </c>
      <c r="H39" s="672">
        <v>3</v>
      </c>
    </row>
    <row r="40" spans="1:8" ht="15.6">
      <c r="A40" s="167"/>
      <c r="B40" s="640" t="s">
        <v>435</v>
      </c>
      <c r="C40" s="669">
        <v>8</v>
      </c>
      <c r="D40" s="670">
        <v>13.5</v>
      </c>
      <c r="E40" s="671">
        <v>7.5</v>
      </c>
      <c r="F40" s="669">
        <v>7.5</v>
      </c>
      <c r="G40" s="670">
        <v>8.5</v>
      </c>
      <c r="H40" s="672">
        <v>8</v>
      </c>
    </row>
    <row r="41" spans="1:8" ht="16.2" thickBot="1">
      <c r="A41" s="167"/>
      <c r="B41" s="678" t="s">
        <v>412</v>
      </c>
      <c r="C41" s="679">
        <v>5.5</v>
      </c>
      <c r="D41" s="680">
        <v>5</v>
      </c>
      <c r="E41" s="681">
        <v>4.5</v>
      </c>
      <c r="F41" s="679">
        <v>5</v>
      </c>
      <c r="G41" s="680">
        <v>6.5</v>
      </c>
      <c r="H41" s="682">
        <v>4.5</v>
      </c>
    </row>
    <row r="42" spans="1:8" ht="15.6">
      <c r="B42" s="683" t="s">
        <v>1</v>
      </c>
      <c r="C42" s="271">
        <f t="shared" ref="C42:H42" si="0">AVERAGE(C15:C41)</f>
        <v>4.62</v>
      </c>
      <c r="D42" s="271">
        <f t="shared" si="0"/>
        <v>5.6</v>
      </c>
      <c r="E42" s="271">
        <f t="shared" si="0"/>
        <v>4.26</v>
      </c>
      <c r="F42" s="271">
        <f t="shared" si="0"/>
        <v>3.96</v>
      </c>
      <c r="G42" s="271">
        <f t="shared" si="0"/>
        <v>5.86</v>
      </c>
      <c r="H42" s="272">
        <f t="shared" si="0"/>
        <v>4.2884615384615383</v>
      </c>
    </row>
    <row r="43" spans="1:8" ht="16.2" thickBot="1">
      <c r="B43" s="123" t="s">
        <v>25</v>
      </c>
      <c r="C43" s="684">
        <f t="shared" ref="C43:H43" si="1">MEDIAN(C15:C41)</f>
        <v>5</v>
      </c>
      <c r="D43" s="684">
        <f t="shared" si="1"/>
        <v>5</v>
      </c>
      <c r="E43" s="684">
        <f t="shared" si="1"/>
        <v>4.5</v>
      </c>
      <c r="F43" s="684">
        <f t="shared" si="1"/>
        <v>4</v>
      </c>
      <c r="G43" s="684">
        <f t="shared" si="1"/>
        <v>5.5</v>
      </c>
      <c r="H43" s="685">
        <f t="shared" si="1"/>
        <v>4.5</v>
      </c>
    </row>
    <row r="44" spans="1:8" ht="16.2" thickBot="1">
      <c r="B44" s="110" t="s">
        <v>186</v>
      </c>
      <c r="C44" s="249" t="s">
        <v>199</v>
      </c>
      <c r="D44" s="249"/>
      <c r="E44" s="250"/>
      <c r="F44" s="251">
        <f>AVERAGE(C43:H43)</f>
        <v>4.75</v>
      </c>
      <c r="G44" s="197"/>
      <c r="H44" s="197"/>
    </row>
    <row r="46" spans="1:8" ht="15.6">
      <c r="B46" s="36" t="s">
        <v>166</v>
      </c>
      <c r="C46" s="5"/>
      <c r="D46" s="5"/>
      <c r="E46" s="5"/>
      <c r="F46" s="5"/>
      <c r="G46" s="36"/>
      <c r="H46" s="36"/>
    </row>
    <row r="47" spans="1:8" ht="16.2" thickBot="1">
      <c r="B47" s="36" t="s">
        <v>656</v>
      </c>
      <c r="C47" s="5"/>
      <c r="D47" s="5"/>
      <c r="E47" s="5"/>
      <c r="F47" s="5"/>
      <c r="G47" s="36"/>
      <c r="H47" s="36"/>
    </row>
    <row r="48" spans="1:8" ht="16.8" thickBot="1">
      <c r="B48" s="46"/>
      <c r="C48" s="47" t="s">
        <v>97</v>
      </c>
      <c r="D48" s="49"/>
      <c r="E48" s="49"/>
      <c r="F48" s="49"/>
      <c r="G48" s="49"/>
      <c r="H48" s="50"/>
    </row>
    <row r="49" spans="1:14" ht="16.2" thickBot="1">
      <c r="B49" s="63" t="s">
        <v>45</v>
      </c>
      <c r="C49" s="52" t="s">
        <v>92</v>
      </c>
      <c r="D49" s="53"/>
      <c r="E49" s="53"/>
      <c r="F49" s="187" t="s">
        <v>93</v>
      </c>
      <c r="G49" s="49"/>
      <c r="H49" s="188"/>
    </row>
    <row r="50" spans="1:14" ht="16.2" thickBot="1">
      <c r="B50" s="55"/>
      <c r="C50" s="169" t="s">
        <v>3</v>
      </c>
      <c r="D50" s="170" t="s">
        <v>4</v>
      </c>
      <c r="E50" s="171" t="s">
        <v>5</v>
      </c>
      <c r="F50" s="169" t="s">
        <v>3</v>
      </c>
      <c r="G50" s="170" t="s">
        <v>4</v>
      </c>
      <c r="H50" s="122" t="s">
        <v>5</v>
      </c>
    </row>
    <row r="51" spans="1:14" ht="15.6">
      <c r="A51" s="944" t="s">
        <v>388</v>
      </c>
      <c r="B51" s="518" t="s">
        <v>388</v>
      </c>
      <c r="C51" s="667">
        <v>4</v>
      </c>
      <c r="D51" s="667">
        <v>3</v>
      </c>
      <c r="E51" s="667">
        <v>5</v>
      </c>
      <c r="F51" s="667">
        <v>2.5</v>
      </c>
      <c r="G51" s="667">
        <v>3.5</v>
      </c>
      <c r="H51" s="668">
        <v>4.5</v>
      </c>
      <c r="N51" s="34"/>
    </row>
    <row r="52" spans="1:14" ht="15.6">
      <c r="A52" s="945" t="s">
        <v>391</v>
      </c>
      <c r="B52" s="832" t="str">
        <f t="shared" ref="B52:H52" si="2">B17</f>
        <v>Ameren Corporation (NYSE-AEE)</v>
      </c>
      <c r="C52" s="891">
        <f t="shared" si="2"/>
        <v>2</v>
      </c>
      <c r="D52" s="891">
        <f t="shared" si="2"/>
        <v>0.5</v>
      </c>
      <c r="E52" s="891">
        <f t="shared" si="2"/>
        <v>0</v>
      </c>
      <c r="F52" s="891">
        <f t="shared" si="2"/>
        <v>8</v>
      </c>
      <c r="G52" s="891">
        <f t="shared" si="2"/>
        <v>3.5</v>
      </c>
      <c r="H52" s="892">
        <f t="shared" si="2"/>
        <v>3.5</v>
      </c>
      <c r="N52" s="34"/>
    </row>
    <row r="53" spans="1:14" ht="15.6">
      <c r="A53" s="945" t="s">
        <v>538</v>
      </c>
      <c r="B53" s="832" t="str">
        <f t="shared" ref="B53:H53" si="3">B19</f>
        <v>Avista Corporation (NYSE-AVA)</v>
      </c>
      <c r="C53" s="891">
        <f t="shared" si="3"/>
        <v>6.5</v>
      </c>
      <c r="D53" s="891">
        <f t="shared" si="3"/>
        <v>8</v>
      </c>
      <c r="E53" s="891">
        <f t="shared" si="3"/>
        <v>4</v>
      </c>
      <c r="F53" s="891">
        <f t="shared" si="3"/>
        <v>7</v>
      </c>
      <c r="G53" s="891">
        <f t="shared" si="3"/>
        <v>4</v>
      </c>
      <c r="H53" s="892">
        <f t="shared" si="3"/>
        <v>4.5</v>
      </c>
      <c r="N53" s="34"/>
    </row>
    <row r="54" spans="1:14" ht="15.6">
      <c r="A54" s="945" t="s">
        <v>726</v>
      </c>
      <c r="B54" s="959" t="s">
        <v>726</v>
      </c>
      <c r="C54" s="891">
        <v>7</v>
      </c>
      <c r="D54" s="891">
        <v>3.5</v>
      </c>
      <c r="E54" s="891">
        <v>3</v>
      </c>
      <c r="F54" s="891">
        <v>7</v>
      </c>
      <c r="G54" s="891">
        <v>5</v>
      </c>
      <c r="H54" s="892">
        <v>4</v>
      </c>
      <c r="N54" s="34"/>
    </row>
    <row r="55" spans="1:14" ht="15.6">
      <c r="A55" s="811" t="s">
        <v>396</v>
      </c>
      <c r="B55" s="838" t="str">
        <f t="shared" ref="B55:H55" si="4">B20</f>
        <v>CMS Energy Corporation (NYSE-CMS)</v>
      </c>
      <c r="C55" s="840">
        <f t="shared" si="4"/>
        <v>7.5</v>
      </c>
      <c r="D55" s="840">
        <f t="shared" si="4"/>
        <v>11.5</v>
      </c>
      <c r="E55" s="840">
        <f t="shared" si="4"/>
        <v>5</v>
      </c>
      <c r="F55" s="840">
        <f t="shared" si="4"/>
        <v>7</v>
      </c>
      <c r="G55" s="840">
        <f t="shared" si="4"/>
        <v>7</v>
      </c>
      <c r="H55" s="966">
        <f t="shared" si="4"/>
        <v>5.5</v>
      </c>
      <c r="N55" s="34"/>
    </row>
    <row r="56" spans="1:14" ht="15.6">
      <c r="A56" s="945" t="s">
        <v>728</v>
      </c>
      <c r="B56" s="832" t="s">
        <v>728</v>
      </c>
      <c r="C56" s="891">
        <v>8</v>
      </c>
      <c r="D56" s="891">
        <v>5.5</v>
      </c>
      <c r="E56" s="891">
        <v>4.5</v>
      </c>
      <c r="F56" s="891">
        <v>7.5</v>
      </c>
      <c r="G56" s="891">
        <v>7</v>
      </c>
      <c r="H56" s="892">
        <v>5</v>
      </c>
      <c r="N56" s="34"/>
    </row>
    <row r="57" spans="1:14" ht="15.6">
      <c r="A57" s="811" t="s">
        <v>400</v>
      </c>
      <c r="B57" s="832" t="str">
        <f t="shared" ref="B57:H58" si="5">B24</f>
        <v>Edison International (NYSE-EIX)</v>
      </c>
      <c r="C57" s="891">
        <f t="shared" si="5"/>
        <v>-3.5</v>
      </c>
      <c r="D57" s="891">
        <f t="shared" si="5"/>
        <v>7</v>
      </c>
      <c r="E57" s="891">
        <f t="shared" si="5"/>
        <v>2</v>
      </c>
      <c r="F57" s="891">
        <f t="shared" si="5"/>
        <v>-10.5</v>
      </c>
      <c r="G57" s="891">
        <f t="shared" si="5"/>
        <v>11.5</v>
      </c>
      <c r="H57" s="892">
        <f t="shared" si="5"/>
        <v>2.5</v>
      </c>
      <c r="N57" s="34"/>
    </row>
    <row r="58" spans="1:14" ht="15.6">
      <c r="A58" s="946" t="s">
        <v>401</v>
      </c>
      <c r="B58" s="992" t="str">
        <f t="shared" si="5"/>
        <v>Entergy Corporation (NYSE-ETR)</v>
      </c>
      <c r="C58" s="891">
        <f t="shared" si="5"/>
        <v>0</v>
      </c>
      <c r="D58" s="891">
        <f t="shared" si="5"/>
        <v>1.5</v>
      </c>
      <c r="E58" s="891">
        <f t="shared" si="5"/>
        <v>1</v>
      </c>
      <c r="F58" s="891">
        <f t="shared" si="5"/>
        <v>3</v>
      </c>
      <c r="G58" s="891">
        <f t="shared" si="5"/>
        <v>2</v>
      </c>
      <c r="H58" s="892">
        <f t="shared" si="5"/>
        <v>-1</v>
      </c>
    </row>
    <row r="59" spans="1:14" ht="15.6">
      <c r="A59" s="945" t="s">
        <v>403</v>
      </c>
      <c r="B59" s="832" t="str">
        <f t="shared" ref="B59:H59" si="6">B29</f>
        <v>IDACORP, Inc. (NYSE-IDA)</v>
      </c>
      <c r="C59" s="891">
        <f t="shared" si="6"/>
        <v>7</v>
      </c>
      <c r="D59" s="891">
        <f t="shared" si="6"/>
        <v>7</v>
      </c>
      <c r="E59" s="891">
        <f t="shared" si="6"/>
        <v>5.5</v>
      </c>
      <c r="F59" s="891">
        <f t="shared" si="6"/>
        <v>4</v>
      </c>
      <c r="G59" s="891">
        <f t="shared" si="6"/>
        <v>9</v>
      </c>
      <c r="H59" s="892">
        <f t="shared" si="6"/>
        <v>5</v>
      </c>
      <c r="N59" s="34"/>
    </row>
    <row r="60" spans="1:14" ht="15.6">
      <c r="A60" s="811" t="s">
        <v>405</v>
      </c>
      <c r="B60" s="832" t="str">
        <f t="shared" ref="B60:H62" si="7">B32</f>
        <v>NorthWestern Corporation (NYSE-NWE)</v>
      </c>
      <c r="C60" s="891">
        <f t="shared" si="7"/>
        <v>7</v>
      </c>
      <c r="D60" s="891">
        <f t="shared" si="7"/>
        <v>5.5</v>
      </c>
      <c r="E60" s="891">
        <f t="shared" si="7"/>
        <v>6</v>
      </c>
      <c r="F60" s="891">
        <f t="shared" si="7"/>
        <v>6</v>
      </c>
      <c r="G60" s="891">
        <f t="shared" si="7"/>
        <v>7.5</v>
      </c>
      <c r="H60" s="892">
        <f t="shared" si="7"/>
        <v>7</v>
      </c>
      <c r="N60" s="34"/>
    </row>
    <row r="61" spans="1:14" ht="15.6">
      <c r="A61" s="990" t="s">
        <v>406</v>
      </c>
      <c r="B61" s="832" t="str">
        <f t="shared" si="7"/>
        <v>OGE Energy Corp. (NYSE-OGE)</v>
      </c>
      <c r="C61" s="891">
        <f t="shared" si="7"/>
        <v>4.5</v>
      </c>
      <c r="D61" s="891">
        <f t="shared" si="7"/>
        <v>7.5</v>
      </c>
      <c r="E61" s="891">
        <f t="shared" si="7"/>
        <v>6</v>
      </c>
      <c r="F61" s="891">
        <f t="shared" si="7"/>
        <v>3</v>
      </c>
      <c r="G61" s="891">
        <f t="shared" si="7"/>
        <v>9.5</v>
      </c>
      <c r="H61" s="892">
        <f t="shared" si="7"/>
        <v>4</v>
      </c>
    </row>
    <row r="62" spans="1:14" ht="15.6">
      <c r="A62" s="991" t="s">
        <v>419</v>
      </c>
      <c r="B62" s="993" t="str">
        <f t="shared" si="7"/>
        <v>Otter Tail Corporation (NDQ-OTTR)</v>
      </c>
      <c r="C62" s="891">
        <f t="shared" si="7"/>
        <v>11.5</v>
      </c>
      <c r="D62" s="891">
        <f t="shared" si="7"/>
        <v>1.5</v>
      </c>
      <c r="E62" s="891">
        <f t="shared" si="7"/>
        <v>0.5</v>
      </c>
      <c r="F62" s="891">
        <f t="shared" si="7"/>
        <v>8</v>
      </c>
      <c r="G62" s="891">
        <f t="shared" si="7"/>
        <v>3</v>
      </c>
      <c r="H62" s="892">
        <f t="shared" si="7"/>
        <v>5</v>
      </c>
      <c r="N62" s="34"/>
    </row>
    <row r="63" spans="1:14" ht="16.2" thickBot="1">
      <c r="A63" s="841" t="s">
        <v>542</v>
      </c>
      <c r="B63" s="841" t="s">
        <v>542</v>
      </c>
      <c r="C63" s="680">
        <v>6.5</v>
      </c>
      <c r="D63" s="680">
        <v>3</v>
      </c>
      <c r="E63" s="680">
        <v>3</v>
      </c>
      <c r="F63" s="680">
        <v>5</v>
      </c>
      <c r="G63" s="680">
        <v>3.5</v>
      </c>
      <c r="H63" s="682">
        <v>4</v>
      </c>
      <c r="N63" s="34"/>
    </row>
    <row r="64" spans="1:14" ht="15.6">
      <c r="A64" s="167"/>
      <c r="B64" s="949" t="s">
        <v>1</v>
      </c>
      <c r="C64" s="271">
        <f t="shared" ref="C64:H64" si="8">AVERAGE(C51:C63)</f>
        <v>5.2307692307692308</v>
      </c>
      <c r="D64" s="271">
        <f t="shared" si="8"/>
        <v>5</v>
      </c>
      <c r="E64" s="271">
        <f t="shared" si="8"/>
        <v>3.5</v>
      </c>
      <c r="F64" s="271">
        <f t="shared" si="8"/>
        <v>4.4230769230769234</v>
      </c>
      <c r="G64" s="271">
        <f t="shared" si="8"/>
        <v>5.8461538461538458</v>
      </c>
      <c r="H64" s="272">
        <f t="shared" si="8"/>
        <v>4.115384615384615</v>
      </c>
      <c r="N64" s="34"/>
    </row>
    <row r="65" spans="1:14" ht="16.2" thickBot="1">
      <c r="A65" s="167"/>
      <c r="B65" s="123" t="s">
        <v>25</v>
      </c>
      <c r="C65" s="684">
        <f t="shared" ref="C65:H65" si="9">MEDIAN(C51:C63)</f>
        <v>6.5</v>
      </c>
      <c r="D65" s="684">
        <f t="shared" si="9"/>
        <v>5.5</v>
      </c>
      <c r="E65" s="684">
        <f t="shared" si="9"/>
        <v>4</v>
      </c>
      <c r="F65" s="684">
        <f t="shared" si="9"/>
        <v>6</v>
      </c>
      <c r="G65" s="684">
        <f t="shared" si="9"/>
        <v>5</v>
      </c>
      <c r="H65" s="685">
        <f t="shared" si="9"/>
        <v>4.5</v>
      </c>
      <c r="N65" s="34"/>
    </row>
    <row r="66" spans="1:14" ht="15" customHeight="1" thickBot="1">
      <c r="A66" s="167"/>
      <c r="B66" s="110" t="s">
        <v>186</v>
      </c>
      <c r="C66" s="249" t="s">
        <v>199</v>
      </c>
      <c r="D66" s="249"/>
      <c r="E66" s="250"/>
      <c r="F66" s="251">
        <f>AVERAGE(C65:H65)</f>
        <v>5.25</v>
      </c>
      <c r="G66" s="197"/>
      <c r="H66" s="197"/>
      <c r="N66" s="34"/>
    </row>
    <row r="67" spans="1:14">
      <c r="A67" s="167"/>
    </row>
    <row r="68" spans="1:14" ht="15.6">
      <c r="A68" s="167"/>
      <c r="B68" s="36" t="s">
        <v>686</v>
      </c>
      <c r="C68" s="6"/>
      <c r="D68" s="6"/>
      <c r="E68" s="6"/>
      <c r="F68" s="6"/>
      <c r="G68" s="6"/>
      <c r="H68" s="6"/>
      <c r="N68" s="34"/>
    </row>
    <row r="69" spans="1:14" ht="16.2" thickBot="1">
      <c r="A69" s="167"/>
      <c r="B69" s="36" t="s">
        <v>659</v>
      </c>
      <c r="C69" s="5"/>
      <c r="D69" s="5"/>
      <c r="E69" s="5"/>
      <c r="F69" s="5"/>
      <c r="G69" s="36"/>
      <c r="H69" s="36"/>
      <c r="N69" s="34"/>
    </row>
    <row r="70" spans="1:14" ht="16.8" thickBot="1">
      <c r="A70" s="167"/>
      <c r="B70" s="46"/>
      <c r="C70" s="47" t="s">
        <v>696</v>
      </c>
      <c r="D70" s="49"/>
      <c r="E70" s="49"/>
      <c r="F70" s="49"/>
      <c r="G70" s="49"/>
      <c r="H70" s="50"/>
      <c r="N70" s="34"/>
    </row>
    <row r="71" spans="1:14" ht="16.2" thickBot="1">
      <c r="A71" s="167"/>
      <c r="B71" s="63" t="s">
        <v>45</v>
      </c>
      <c r="C71" s="52" t="s">
        <v>92</v>
      </c>
      <c r="D71" s="53"/>
      <c r="E71" s="885"/>
      <c r="F71" s="187" t="s">
        <v>93</v>
      </c>
      <c r="G71" s="49"/>
      <c r="H71" s="188"/>
      <c r="N71" s="34"/>
    </row>
    <row r="72" spans="1:14" ht="16.2" thickBot="1">
      <c r="A72" s="167"/>
      <c r="B72" s="55"/>
      <c r="C72" s="169" t="s">
        <v>3</v>
      </c>
      <c r="D72" s="170" t="s">
        <v>4</v>
      </c>
      <c r="E72" s="122" t="s">
        <v>5</v>
      </c>
      <c r="F72" s="169" t="s">
        <v>3</v>
      </c>
      <c r="G72" s="170" t="s">
        <v>4</v>
      </c>
      <c r="H72" s="122" t="s">
        <v>5</v>
      </c>
      <c r="N72" s="34"/>
    </row>
    <row r="73" spans="1:14" ht="15.6">
      <c r="A73" s="167"/>
      <c r="B73" s="665" t="s">
        <v>663</v>
      </c>
      <c r="C73" s="666">
        <v>8</v>
      </c>
      <c r="D73" s="667">
        <v>5</v>
      </c>
      <c r="E73" s="668">
        <v>7.5</v>
      </c>
      <c r="F73" s="666">
        <v>9</v>
      </c>
      <c r="G73" s="667">
        <v>7.5</v>
      </c>
      <c r="H73" s="668">
        <v>10</v>
      </c>
      <c r="N73" s="34"/>
    </row>
    <row r="74" spans="1:14" ht="15.6">
      <c r="A74" s="167"/>
      <c r="B74" s="886" t="s">
        <v>665</v>
      </c>
      <c r="C74" s="887">
        <v>9</v>
      </c>
      <c r="D74" s="888">
        <v>5.5</v>
      </c>
      <c r="E74" s="889">
        <v>9.5</v>
      </c>
      <c r="F74" s="887">
        <v>8</v>
      </c>
      <c r="G74" s="888">
        <v>6.5</v>
      </c>
      <c r="H74" s="889">
        <v>10.5</v>
      </c>
      <c r="N74" s="34"/>
    </row>
    <row r="75" spans="1:14" ht="15.6">
      <c r="A75" s="167"/>
      <c r="B75" s="866" t="s">
        <v>667</v>
      </c>
      <c r="C75" s="890">
        <v>7</v>
      </c>
      <c r="D75" s="891">
        <v>7</v>
      </c>
      <c r="E75" s="892">
        <v>7</v>
      </c>
      <c r="F75" s="890">
        <v>6</v>
      </c>
      <c r="G75" s="891">
        <v>6.5</v>
      </c>
      <c r="H75" s="892">
        <v>8.5</v>
      </c>
      <c r="N75" s="34"/>
    </row>
    <row r="76" spans="1:14" ht="15.6">
      <c r="A76" s="167"/>
      <c r="B76" s="838" t="s">
        <v>669</v>
      </c>
      <c r="C76" s="890">
        <v>-1</v>
      </c>
      <c r="D76" s="891">
        <v>-2</v>
      </c>
      <c r="E76" s="892">
        <v>-3</v>
      </c>
      <c r="F76" s="890">
        <v>-8</v>
      </c>
      <c r="G76" s="891">
        <v>-5</v>
      </c>
      <c r="H76" s="892">
        <v>-7</v>
      </c>
    </row>
    <row r="77" spans="1:14" ht="17.7" customHeight="1">
      <c r="A77" s="167"/>
      <c r="B77" s="893" t="s">
        <v>687</v>
      </c>
      <c r="C77" s="890">
        <v>-11</v>
      </c>
      <c r="D77" s="891">
        <v>2</v>
      </c>
      <c r="E77" s="892">
        <v>1.5</v>
      </c>
      <c r="F77" s="890">
        <v>-17</v>
      </c>
      <c r="G77" s="891">
        <v>0.5</v>
      </c>
      <c r="H77" s="892">
        <v>-0.5</v>
      </c>
    </row>
    <row r="78" spans="1:14" ht="15.6">
      <c r="A78" s="167"/>
      <c r="B78" s="839" t="s">
        <v>697</v>
      </c>
      <c r="C78" s="890"/>
      <c r="D78" s="891"/>
      <c r="E78" s="892"/>
      <c r="F78" s="890">
        <v>9.5</v>
      </c>
      <c r="G78" s="891">
        <v>17</v>
      </c>
      <c r="H78" s="892">
        <v>2.5</v>
      </c>
    </row>
    <row r="79" spans="1:14" ht="15.6">
      <c r="A79" s="167"/>
      <c r="B79" s="866" t="s">
        <v>676</v>
      </c>
      <c r="C79" s="890">
        <v>1</v>
      </c>
      <c r="D79" s="891">
        <v>7.5</v>
      </c>
      <c r="E79" s="892">
        <v>5.5</v>
      </c>
      <c r="F79" s="890">
        <v>-4</v>
      </c>
      <c r="G79" s="891">
        <v>5</v>
      </c>
      <c r="H79" s="892">
        <v>3.5</v>
      </c>
    </row>
    <row r="80" spans="1:14" ht="15.6">
      <c r="A80" s="167"/>
      <c r="B80" s="866" t="s">
        <v>677</v>
      </c>
      <c r="C80" s="890">
        <v>8</v>
      </c>
      <c r="D80" s="891">
        <v>8.5</v>
      </c>
      <c r="E80" s="892">
        <v>6</v>
      </c>
      <c r="F80" s="890">
        <v>4.5</v>
      </c>
      <c r="G80" s="891">
        <v>9.5</v>
      </c>
      <c r="H80" s="892">
        <v>6.5</v>
      </c>
    </row>
    <row r="81" spans="1:8" ht="16.2" thickBot="1">
      <c r="A81" s="167"/>
      <c r="B81" s="866" t="s">
        <v>679</v>
      </c>
      <c r="C81" s="679">
        <v>1.5</v>
      </c>
      <c r="D81" s="680">
        <v>4.5</v>
      </c>
      <c r="E81" s="682">
        <v>7</v>
      </c>
      <c r="F81" s="679">
        <v>4.5</v>
      </c>
      <c r="G81" s="680">
        <v>6</v>
      </c>
      <c r="H81" s="682">
        <v>5.5</v>
      </c>
    </row>
    <row r="82" spans="1:8" ht="15.6">
      <c r="B82" s="683" t="s">
        <v>1</v>
      </c>
      <c r="C82" s="894">
        <f t="shared" ref="C82:H82" si="10">AVERAGE(C73:C81)</f>
        <v>2.8125</v>
      </c>
      <c r="D82" s="895">
        <f t="shared" si="10"/>
        <v>4.75</v>
      </c>
      <c r="E82" s="896">
        <f t="shared" si="10"/>
        <v>5.125</v>
      </c>
      <c r="F82" s="894">
        <f t="shared" si="10"/>
        <v>1.3888888888888888</v>
      </c>
      <c r="G82" s="895">
        <f t="shared" si="10"/>
        <v>5.9444444444444446</v>
      </c>
      <c r="H82" s="896">
        <f t="shared" si="10"/>
        <v>4.3888888888888893</v>
      </c>
    </row>
    <row r="83" spans="1:8" ht="16.2" thickBot="1">
      <c r="B83" s="123" t="s">
        <v>25</v>
      </c>
      <c r="C83" s="897">
        <f t="shared" ref="C83:G83" si="11">MEDIAN(C73:C81)</f>
        <v>4.25</v>
      </c>
      <c r="D83" s="898">
        <f>MEDIAN(D73:D81)</f>
        <v>5.25</v>
      </c>
      <c r="E83" s="899">
        <f t="shared" si="11"/>
        <v>6.5</v>
      </c>
      <c r="F83" s="897">
        <f t="shared" si="11"/>
        <v>4.5</v>
      </c>
      <c r="G83" s="898">
        <f t="shared" si="11"/>
        <v>6.5</v>
      </c>
      <c r="H83" s="899">
        <f>MEDIAN(H73:H81)</f>
        <v>5.5</v>
      </c>
    </row>
    <row r="84" spans="1:8" ht="16.2" thickBot="1">
      <c r="B84" s="110" t="s">
        <v>186</v>
      </c>
      <c r="C84" s="900" t="s">
        <v>199</v>
      </c>
      <c r="D84" s="900"/>
      <c r="E84" s="901"/>
      <c r="F84" s="902">
        <f>AVERAGE(C83,D83,E83,F83,G83,H83)</f>
        <v>5.416666666666667</v>
      </c>
      <c r="G84" s="903"/>
      <c r="H84" s="903"/>
    </row>
  </sheetData>
  <mergeCells count="1">
    <mergeCell ref="B5:H5"/>
  </mergeCells>
  <phoneticPr fontId="67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Q91"/>
  <sheetViews>
    <sheetView topLeftCell="A43" zoomScale="75" zoomScaleNormal="75" workbookViewId="0">
      <selection activeCell="B55" sqref="B55:B67"/>
    </sheetView>
  </sheetViews>
  <sheetFormatPr defaultRowHeight="13.2"/>
  <cols>
    <col min="2" max="2" width="51.6640625" customWidth="1"/>
    <col min="3" max="3" width="12.44140625" customWidth="1"/>
    <col min="4" max="4" width="13" customWidth="1"/>
    <col min="5" max="5" width="15.109375" customWidth="1"/>
    <col min="6" max="6" width="11.6640625" customWidth="1"/>
    <col min="7" max="7" width="14.6640625" customWidth="1"/>
    <col min="8" max="8" width="12.44140625" customWidth="1"/>
  </cols>
  <sheetData>
    <row r="1" spans="1:17" ht="15.6">
      <c r="B1" s="34"/>
      <c r="C1" s="34"/>
      <c r="D1" s="34"/>
      <c r="E1" s="34"/>
      <c r="H1" s="1" t="s">
        <v>655</v>
      </c>
      <c r="I1" s="34"/>
      <c r="J1" s="34"/>
      <c r="K1" s="34"/>
      <c r="L1" s="34"/>
      <c r="M1" s="34"/>
      <c r="N1" s="34"/>
      <c r="O1" s="34"/>
      <c r="P1" s="34"/>
      <c r="Q1" s="34"/>
    </row>
    <row r="2" spans="1:17" ht="15.6">
      <c r="B2" s="34"/>
      <c r="C2" s="34"/>
      <c r="D2" s="34"/>
      <c r="E2" s="34"/>
      <c r="H2" s="22" t="s">
        <v>649</v>
      </c>
      <c r="I2" s="34"/>
      <c r="J2" s="34"/>
      <c r="K2" s="34"/>
      <c r="L2" s="34"/>
      <c r="M2" s="34"/>
      <c r="N2" s="34"/>
      <c r="O2" s="34"/>
      <c r="P2" s="34"/>
      <c r="Q2" s="34"/>
    </row>
    <row r="3" spans="1:17" ht="15.6">
      <c r="B3" s="34"/>
      <c r="C3" s="34"/>
      <c r="D3" s="34"/>
      <c r="E3" s="34"/>
      <c r="H3" s="1" t="s">
        <v>203</v>
      </c>
      <c r="I3" s="34"/>
      <c r="J3" s="34"/>
      <c r="K3" s="34"/>
      <c r="L3" s="34"/>
      <c r="M3" s="34"/>
      <c r="N3" s="34"/>
      <c r="O3" s="34"/>
      <c r="P3" s="34"/>
      <c r="Q3" s="34"/>
    </row>
    <row r="4" spans="1:17" ht="15.6">
      <c r="B4" s="34"/>
      <c r="C4" s="34"/>
      <c r="D4" s="34"/>
      <c r="E4" s="34"/>
      <c r="H4" s="1"/>
      <c r="I4" s="34"/>
      <c r="J4" s="34"/>
      <c r="K4" s="34"/>
      <c r="L4" s="34"/>
      <c r="M4" s="34"/>
      <c r="N4" s="34"/>
      <c r="O4" s="34"/>
      <c r="P4" s="34"/>
      <c r="Q4" s="34"/>
    </row>
    <row r="5" spans="1:17" ht="15.6">
      <c r="B5" s="1165" t="s">
        <v>172</v>
      </c>
      <c r="C5" s="1165"/>
      <c r="D5" s="1165"/>
      <c r="E5" s="1165"/>
      <c r="F5" s="1165"/>
      <c r="G5" s="1165"/>
      <c r="H5" s="1165"/>
      <c r="I5" s="34"/>
      <c r="J5" s="34"/>
      <c r="K5" s="34"/>
      <c r="L5" s="34"/>
      <c r="M5" s="34"/>
      <c r="N5" s="34"/>
      <c r="O5" s="34"/>
      <c r="P5" s="34"/>
      <c r="Q5" s="34"/>
    </row>
    <row r="6" spans="1:17" ht="15.6">
      <c r="B6" s="5"/>
      <c r="C6" s="36"/>
      <c r="D6" s="36"/>
      <c r="E6" s="36"/>
      <c r="F6" s="5"/>
      <c r="G6" s="6"/>
      <c r="H6" s="6"/>
      <c r="I6" s="34"/>
      <c r="J6" s="34"/>
      <c r="K6" s="34"/>
      <c r="L6" s="34"/>
      <c r="M6" s="34"/>
      <c r="N6" s="34"/>
      <c r="O6" s="34"/>
      <c r="P6" s="34"/>
      <c r="Q6" s="34"/>
    </row>
    <row r="7" spans="1:17" ht="15.6">
      <c r="B7" s="36" t="s">
        <v>20</v>
      </c>
      <c r="C7" s="36"/>
      <c r="D7" s="35"/>
      <c r="E7" s="35"/>
      <c r="F7" s="183"/>
      <c r="G7" s="183"/>
      <c r="H7" s="183"/>
      <c r="I7" s="34"/>
      <c r="J7" s="34"/>
      <c r="K7" s="34"/>
      <c r="L7" s="34"/>
      <c r="M7" s="34"/>
      <c r="N7" s="34"/>
      <c r="O7" s="34"/>
      <c r="P7" s="34"/>
      <c r="Q7" s="34"/>
    </row>
    <row r="8" spans="1:17" ht="16.2">
      <c r="B8" s="45" t="s">
        <v>94</v>
      </c>
      <c r="C8" s="36"/>
      <c r="D8" s="35"/>
      <c r="E8" s="35"/>
      <c r="F8" s="5"/>
      <c r="G8" s="5"/>
      <c r="H8" s="5"/>
      <c r="I8" s="34"/>
      <c r="J8" s="34"/>
      <c r="K8" s="34"/>
      <c r="L8" s="34"/>
      <c r="M8" s="34"/>
      <c r="N8" s="34"/>
      <c r="O8" s="34"/>
      <c r="P8" s="34"/>
      <c r="Q8" s="34"/>
    </row>
    <row r="9" spans="1:17" ht="16.2">
      <c r="B9" s="45"/>
      <c r="C9" s="36"/>
      <c r="D9" s="35"/>
      <c r="E9" s="35"/>
      <c r="F9" s="5"/>
      <c r="G9" s="5"/>
      <c r="H9" s="5"/>
      <c r="I9" s="34"/>
      <c r="J9" s="34"/>
      <c r="K9" s="34"/>
      <c r="L9" s="34"/>
      <c r="M9" s="34"/>
      <c r="N9" s="34"/>
      <c r="O9" s="34"/>
      <c r="P9" s="34"/>
      <c r="Q9" s="34"/>
    </row>
    <row r="10" spans="1:17" ht="15.6">
      <c r="B10" s="36" t="s">
        <v>165</v>
      </c>
      <c r="C10" s="5"/>
      <c r="D10" s="5"/>
      <c r="E10" s="5"/>
      <c r="F10" s="5"/>
      <c r="G10" s="5"/>
      <c r="H10" s="5"/>
      <c r="I10" s="34"/>
      <c r="J10" s="34"/>
      <c r="K10" s="34"/>
      <c r="L10" s="34"/>
      <c r="M10" s="34"/>
      <c r="N10" s="34"/>
      <c r="O10" s="34"/>
      <c r="P10" s="34"/>
      <c r="Q10" s="34"/>
    </row>
    <row r="11" spans="1:17" ht="16.2" thickBot="1">
      <c r="B11" s="36" t="s">
        <v>387</v>
      </c>
      <c r="C11" s="5"/>
      <c r="D11" s="5"/>
      <c r="E11" s="5"/>
      <c r="F11" s="5"/>
      <c r="G11" s="5"/>
      <c r="H11" s="5"/>
      <c r="I11" s="34"/>
      <c r="J11" s="34"/>
      <c r="K11" s="34"/>
      <c r="L11" s="34"/>
      <c r="M11" s="34"/>
      <c r="N11" s="34"/>
      <c r="O11" s="34"/>
      <c r="P11" s="34"/>
      <c r="Q11" s="34"/>
    </row>
    <row r="12" spans="1:17" ht="16.8" thickBot="1">
      <c r="B12" s="46"/>
      <c r="C12" s="47" t="s">
        <v>95</v>
      </c>
      <c r="D12" s="48"/>
      <c r="E12" s="48"/>
      <c r="F12" s="232" t="s">
        <v>6</v>
      </c>
      <c r="G12" s="233"/>
      <c r="H12" s="234"/>
      <c r="I12" s="34"/>
      <c r="J12" s="34"/>
      <c r="K12" s="34"/>
      <c r="L12" s="34"/>
      <c r="M12" s="34"/>
      <c r="N12" s="34"/>
      <c r="O12" s="34"/>
      <c r="P12" s="34"/>
      <c r="Q12" s="34"/>
    </row>
    <row r="13" spans="1:17" ht="15.6">
      <c r="B13" s="51"/>
      <c r="C13" s="52" t="s">
        <v>26</v>
      </c>
      <c r="D13" s="53"/>
      <c r="E13" s="53"/>
      <c r="F13" s="235" t="s">
        <v>201</v>
      </c>
      <c r="G13" s="236"/>
      <c r="H13" s="237"/>
      <c r="I13" s="34"/>
      <c r="J13" s="34"/>
      <c r="K13" s="34"/>
      <c r="L13" s="34"/>
      <c r="M13" s="34"/>
      <c r="N13" s="34"/>
      <c r="O13" s="34"/>
      <c r="P13" s="34"/>
      <c r="Q13" s="34"/>
    </row>
    <row r="14" spans="1:17" ht="15.6">
      <c r="B14" s="54" t="s">
        <v>45</v>
      </c>
      <c r="C14" s="42" t="s">
        <v>543</v>
      </c>
      <c r="D14" s="37"/>
      <c r="E14" s="37"/>
      <c r="F14" s="401" t="s">
        <v>7</v>
      </c>
      <c r="G14" s="402" t="s">
        <v>8</v>
      </c>
      <c r="H14" s="403" t="s">
        <v>9</v>
      </c>
      <c r="I14" s="34"/>
      <c r="J14" s="34"/>
      <c r="K14" s="34"/>
      <c r="L14" s="34"/>
      <c r="M14" s="34"/>
      <c r="N14" s="34"/>
      <c r="O14" s="34"/>
      <c r="P14" s="34"/>
      <c r="Q14" s="34"/>
    </row>
    <row r="15" spans="1:17" ht="16.2" thickBot="1">
      <c r="B15" s="111"/>
      <c r="C15" s="404" t="s">
        <v>3</v>
      </c>
      <c r="D15" s="405" t="s">
        <v>4</v>
      </c>
      <c r="E15" s="406" t="s">
        <v>5</v>
      </c>
      <c r="F15" s="238" t="s">
        <v>10</v>
      </c>
      <c r="G15" s="239" t="s">
        <v>11</v>
      </c>
      <c r="H15" s="240" t="s">
        <v>12</v>
      </c>
      <c r="I15" s="34"/>
      <c r="J15" s="34"/>
      <c r="K15" s="34"/>
      <c r="L15" s="34"/>
      <c r="M15" s="34"/>
      <c r="N15" s="34"/>
      <c r="O15" s="34"/>
      <c r="P15" s="34"/>
      <c r="Q15" s="34"/>
    </row>
    <row r="16" spans="1:17" ht="15" customHeight="1">
      <c r="A16" s="194"/>
      <c r="B16" s="172" t="s">
        <v>388</v>
      </c>
      <c r="C16" s="189">
        <v>6</v>
      </c>
      <c r="D16" s="190">
        <v>3.5</v>
      </c>
      <c r="E16" s="191">
        <v>3</v>
      </c>
      <c r="F16" s="302">
        <v>0.09</v>
      </c>
      <c r="G16" s="241">
        <v>0.38</v>
      </c>
      <c r="H16" s="242">
        <f t="shared" ref="H16:H23" si="0">F16*G16</f>
        <v>3.4200000000000001E-2</v>
      </c>
      <c r="I16" s="34"/>
      <c r="J16" s="34"/>
      <c r="K16" s="34"/>
      <c r="L16" s="34"/>
      <c r="M16" s="34"/>
      <c r="N16" s="34"/>
      <c r="O16" s="34"/>
      <c r="P16" s="34"/>
      <c r="Q16" s="34"/>
    </row>
    <row r="17" spans="1:17" ht="15" customHeight="1">
      <c r="A17" s="366"/>
      <c r="B17" s="388" t="s">
        <v>390</v>
      </c>
      <c r="C17" s="389">
        <v>5.5</v>
      </c>
      <c r="D17" s="390">
        <v>6</v>
      </c>
      <c r="E17" s="391">
        <v>6</v>
      </c>
      <c r="F17" s="407">
        <v>0.105</v>
      </c>
      <c r="G17" s="408">
        <v>0.37</v>
      </c>
      <c r="H17" s="409">
        <f t="shared" si="0"/>
        <v>3.8849999999999996E-2</v>
      </c>
      <c r="I17" s="34"/>
      <c r="J17" s="34"/>
      <c r="K17" s="34"/>
      <c r="L17" s="34"/>
      <c r="M17" s="34"/>
      <c r="N17" s="34"/>
      <c r="O17" s="34"/>
      <c r="P17" s="34"/>
      <c r="Q17" s="34"/>
    </row>
    <row r="18" spans="1:17" ht="15" customHeight="1">
      <c r="A18" s="366"/>
      <c r="B18" s="388" t="s">
        <v>391</v>
      </c>
      <c r="C18" s="389">
        <v>6</v>
      </c>
      <c r="D18" s="390">
        <v>7</v>
      </c>
      <c r="E18" s="391">
        <v>6</v>
      </c>
      <c r="F18" s="407">
        <v>0.1</v>
      </c>
      <c r="G18" s="408">
        <v>0.4</v>
      </c>
      <c r="H18" s="409">
        <f t="shared" si="0"/>
        <v>4.0000000000000008E-2</v>
      </c>
      <c r="I18" s="34"/>
      <c r="J18" s="34"/>
      <c r="K18" s="34"/>
      <c r="L18" s="34"/>
      <c r="M18" s="34"/>
      <c r="N18" s="34"/>
      <c r="O18" s="34"/>
      <c r="P18" s="34"/>
      <c r="Q18" s="34"/>
    </row>
    <row r="19" spans="1:17" ht="15" customHeight="1">
      <c r="A19" s="366"/>
      <c r="B19" s="388" t="s">
        <v>393</v>
      </c>
      <c r="C19" s="389">
        <v>6</v>
      </c>
      <c r="D19" s="390">
        <v>5.5</v>
      </c>
      <c r="E19" s="391">
        <v>5.5</v>
      </c>
      <c r="F19" s="407">
        <v>0.105</v>
      </c>
      <c r="G19" s="408">
        <v>0.35</v>
      </c>
      <c r="H19" s="409">
        <f t="shared" si="0"/>
        <v>3.6749999999999998E-2</v>
      </c>
      <c r="I19" s="34"/>
      <c r="J19" s="34"/>
      <c r="K19" s="34"/>
      <c r="L19" s="34"/>
      <c r="M19" s="34"/>
      <c r="N19" s="34"/>
      <c r="O19" s="34"/>
      <c r="P19" s="34"/>
      <c r="Q19" s="34"/>
    </row>
    <row r="20" spans="1:17" ht="15" customHeight="1">
      <c r="A20" s="367"/>
      <c r="B20" s="449" t="s">
        <v>538</v>
      </c>
      <c r="C20" s="389">
        <v>1</v>
      </c>
      <c r="D20" s="390">
        <v>4</v>
      </c>
      <c r="E20" s="391">
        <v>2.5</v>
      </c>
      <c r="F20" s="407">
        <v>0.08</v>
      </c>
      <c r="G20" s="408">
        <v>0.25</v>
      </c>
      <c r="H20" s="409">
        <f t="shared" si="0"/>
        <v>0.02</v>
      </c>
      <c r="I20" s="34"/>
    </row>
    <row r="21" spans="1:17" ht="15" customHeight="1">
      <c r="A21" s="366"/>
      <c r="B21" s="388" t="s">
        <v>396</v>
      </c>
      <c r="C21" s="389">
        <v>7.5</v>
      </c>
      <c r="D21" s="390">
        <v>7</v>
      </c>
      <c r="E21" s="391">
        <v>8</v>
      </c>
      <c r="F21" s="407">
        <v>0.14000000000000001</v>
      </c>
      <c r="G21" s="410">
        <v>0.4</v>
      </c>
      <c r="H21" s="409">
        <f t="shared" si="0"/>
        <v>5.6000000000000008E-2</v>
      </c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5" customHeight="1">
      <c r="A22" s="366"/>
      <c r="B22" s="388" t="s">
        <v>398</v>
      </c>
      <c r="C22" s="389">
        <v>2.5</v>
      </c>
      <c r="D22" s="390">
        <v>3</v>
      </c>
      <c r="E22" s="391">
        <v>3</v>
      </c>
      <c r="F22" s="407">
        <v>0.08</v>
      </c>
      <c r="G22" s="408">
        <v>0.33</v>
      </c>
      <c r="H22" s="409">
        <f t="shared" si="0"/>
        <v>2.6400000000000003E-2</v>
      </c>
      <c r="I22" s="34"/>
      <c r="J22" s="34"/>
      <c r="K22" s="34"/>
      <c r="L22" s="34"/>
      <c r="M22" s="34"/>
      <c r="N22" s="34"/>
      <c r="O22" s="34"/>
      <c r="P22" s="34"/>
      <c r="Q22" s="34"/>
    </row>
    <row r="23" spans="1:17" ht="15" customHeight="1">
      <c r="A23" s="367"/>
      <c r="B23" s="367" t="s">
        <v>537</v>
      </c>
      <c r="C23" s="389">
        <v>7</v>
      </c>
      <c r="D23" s="390">
        <v>-0.5</v>
      </c>
      <c r="E23" s="391">
        <v>3.5</v>
      </c>
      <c r="F23" s="407">
        <v>0.12</v>
      </c>
      <c r="G23" s="408">
        <v>0.31</v>
      </c>
      <c r="H23" s="409">
        <f t="shared" si="0"/>
        <v>3.7199999999999997E-2</v>
      </c>
      <c r="I23" s="34"/>
      <c r="J23" s="34"/>
      <c r="K23" s="34"/>
      <c r="L23" s="34"/>
      <c r="M23" s="34"/>
      <c r="N23" s="34"/>
      <c r="O23" s="34"/>
      <c r="P23" s="34"/>
      <c r="Q23" s="34"/>
    </row>
    <row r="24" spans="1:17" ht="15" customHeight="1">
      <c r="A24" s="366"/>
      <c r="B24" s="388" t="s">
        <v>436</v>
      </c>
      <c r="C24" s="389">
        <v>5</v>
      </c>
      <c r="D24" s="390">
        <v>2.5</v>
      </c>
      <c r="E24" s="391">
        <v>2</v>
      </c>
      <c r="F24" s="407">
        <v>8.5000000000000006E-2</v>
      </c>
      <c r="G24" s="410">
        <v>0.3</v>
      </c>
      <c r="H24" s="409">
        <f>F24*G24</f>
        <v>2.5500000000000002E-2</v>
      </c>
      <c r="I24" s="34"/>
      <c r="J24" s="34"/>
      <c r="K24" s="34"/>
      <c r="L24" s="34"/>
      <c r="M24" s="34"/>
      <c r="N24" s="34"/>
      <c r="O24" s="34"/>
      <c r="P24" s="34"/>
      <c r="Q24" s="34"/>
    </row>
    <row r="25" spans="1:17" ht="15" customHeight="1">
      <c r="A25" s="366"/>
      <c r="B25" s="388" t="s">
        <v>400</v>
      </c>
      <c r="C25" s="389">
        <v>12</v>
      </c>
      <c r="D25" s="390">
        <v>4</v>
      </c>
      <c r="E25" s="391">
        <v>4</v>
      </c>
      <c r="F25" s="407">
        <v>0.11</v>
      </c>
      <c r="G25" s="410">
        <v>0.4</v>
      </c>
      <c r="H25" s="409">
        <f>F25*G25</f>
        <v>4.4000000000000004E-2</v>
      </c>
      <c r="I25" s="34"/>
      <c r="J25" s="34"/>
      <c r="K25" s="34"/>
      <c r="L25" s="34"/>
      <c r="M25" s="34"/>
      <c r="N25" s="34"/>
      <c r="O25" s="34"/>
      <c r="P25" s="34"/>
      <c r="Q25" s="34"/>
    </row>
    <row r="26" spans="1:17" ht="15" customHeight="1">
      <c r="A26" s="366"/>
      <c r="B26" s="394" t="s">
        <v>401</v>
      </c>
      <c r="C26" s="389">
        <v>3</v>
      </c>
      <c r="D26" s="390">
        <v>4.5</v>
      </c>
      <c r="E26" s="391">
        <v>5</v>
      </c>
      <c r="F26" s="411">
        <v>0.11</v>
      </c>
      <c r="G26" s="410">
        <v>0.36</v>
      </c>
      <c r="H26" s="409">
        <f>F26*G26</f>
        <v>3.9599999999999996E-2</v>
      </c>
      <c r="I26" s="34"/>
      <c r="J26" s="34"/>
      <c r="K26" s="34"/>
      <c r="L26" s="34"/>
      <c r="M26" s="34"/>
      <c r="N26" s="34"/>
      <c r="O26" s="34"/>
      <c r="P26" s="34"/>
      <c r="Q26" s="34"/>
    </row>
    <row r="27" spans="1:17" ht="15" customHeight="1">
      <c r="A27" s="366"/>
      <c r="B27" s="447" t="s">
        <v>515</v>
      </c>
      <c r="C27" s="389">
        <v>8</v>
      </c>
      <c r="D27" s="390">
        <v>5.5</v>
      </c>
      <c r="E27" s="393">
        <v>2.5</v>
      </c>
      <c r="F27" s="407">
        <v>0.09</v>
      </c>
      <c r="G27" s="408">
        <v>0.38</v>
      </c>
      <c r="H27" s="409">
        <f>F27*G27</f>
        <v>3.4200000000000001E-2</v>
      </c>
      <c r="I27" s="34"/>
      <c r="J27" s="34"/>
      <c r="K27" s="34"/>
      <c r="L27" s="34"/>
      <c r="M27" s="34"/>
      <c r="N27" s="34"/>
      <c r="O27" s="34"/>
      <c r="P27" s="34"/>
      <c r="Q27" s="34"/>
    </row>
    <row r="28" spans="1:17" ht="15" customHeight="1">
      <c r="A28" s="367"/>
      <c r="B28" s="392" t="s">
        <v>482</v>
      </c>
      <c r="C28" s="389">
        <v>6.5</v>
      </c>
      <c r="D28" s="390">
        <v>6</v>
      </c>
      <c r="E28" s="391">
        <v>5.5</v>
      </c>
      <c r="F28" s="407">
        <v>9.5000000000000001E-2</v>
      </c>
      <c r="G28" s="408">
        <v>0.39</v>
      </c>
      <c r="H28" s="409">
        <f t="shared" ref="H28:H35" si="1">F28*G28</f>
        <v>3.705E-2</v>
      </c>
      <c r="I28" s="34"/>
      <c r="J28" s="34"/>
      <c r="K28" s="34"/>
      <c r="L28" s="34"/>
      <c r="M28" s="34"/>
      <c r="N28" s="34"/>
      <c r="O28" s="34"/>
      <c r="P28" s="34"/>
      <c r="Q28" s="34"/>
    </row>
    <row r="29" spans="1:17" ht="15" customHeight="1">
      <c r="A29" s="369"/>
      <c r="B29" s="395" t="s">
        <v>536</v>
      </c>
      <c r="C29" s="389">
        <v>1.5</v>
      </c>
      <c r="D29" s="390">
        <v>2</v>
      </c>
      <c r="E29" s="391">
        <v>3.5</v>
      </c>
      <c r="F29" s="407">
        <v>8.5000000000000006E-2</v>
      </c>
      <c r="G29" s="408">
        <v>0.34</v>
      </c>
      <c r="H29" s="409">
        <f t="shared" si="1"/>
        <v>2.8900000000000006E-2</v>
      </c>
      <c r="I29" s="34"/>
      <c r="J29" s="34"/>
      <c r="K29" s="34"/>
      <c r="L29" s="34"/>
      <c r="M29" s="34"/>
      <c r="N29" s="34"/>
      <c r="O29" s="34"/>
      <c r="P29" s="34"/>
      <c r="Q29" s="34"/>
    </row>
    <row r="30" spans="1:17" ht="15" customHeight="1">
      <c r="A30" s="366"/>
      <c r="B30" s="388" t="s">
        <v>403</v>
      </c>
      <c r="C30" s="389">
        <v>4.5</v>
      </c>
      <c r="D30" s="390">
        <v>6.5</v>
      </c>
      <c r="E30" s="391">
        <v>4</v>
      </c>
      <c r="F30" s="407">
        <v>9.5000000000000001E-2</v>
      </c>
      <c r="G30" s="410">
        <v>0.39</v>
      </c>
      <c r="H30" s="409">
        <f t="shared" si="1"/>
        <v>3.705E-2</v>
      </c>
      <c r="I30" s="34"/>
      <c r="J30" s="34"/>
      <c r="K30" s="34"/>
      <c r="L30" s="34"/>
      <c r="M30" s="34"/>
      <c r="N30" s="34"/>
      <c r="O30" s="34"/>
      <c r="P30" s="34"/>
      <c r="Q30" s="34"/>
    </row>
    <row r="31" spans="1:17" ht="15" customHeight="1">
      <c r="A31" s="366"/>
      <c r="B31" s="388" t="s">
        <v>422</v>
      </c>
      <c r="C31" s="389">
        <v>4.5</v>
      </c>
      <c r="D31" s="390">
        <v>5.5</v>
      </c>
      <c r="E31" s="391">
        <v>5</v>
      </c>
      <c r="F31" s="407">
        <v>9.5000000000000001E-2</v>
      </c>
      <c r="G31" s="410">
        <v>0.4</v>
      </c>
      <c r="H31" s="409">
        <f t="shared" si="1"/>
        <v>3.8000000000000006E-2</v>
      </c>
      <c r="I31" s="34"/>
      <c r="J31" s="34"/>
      <c r="K31" s="34"/>
      <c r="L31" s="34"/>
      <c r="M31" s="34"/>
      <c r="N31" s="34"/>
      <c r="O31" s="34"/>
      <c r="P31" s="34"/>
      <c r="Q31" s="34"/>
    </row>
    <row r="32" spans="1:17" ht="15" customHeight="1">
      <c r="A32" s="366"/>
      <c r="B32" s="388" t="s">
        <v>487</v>
      </c>
      <c r="C32" s="389">
        <v>10.5</v>
      </c>
      <c r="D32" s="390">
        <v>10.5</v>
      </c>
      <c r="E32" s="391">
        <v>6</v>
      </c>
      <c r="F32" s="407">
        <v>0.125</v>
      </c>
      <c r="G32" s="410">
        <v>0.3</v>
      </c>
      <c r="H32" s="409">
        <f t="shared" si="1"/>
        <v>3.7499999999999999E-2</v>
      </c>
      <c r="I32" s="34"/>
      <c r="J32" s="34"/>
      <c r="K32" s="34"/>
      <c r="L32" s="34"/>
      <c r="M32" s="34"/>
      <c r="N32" s="34"/>
      <c r="O32" s="34"/>
      <c r="P32" s="34"/>
      <c r="Q32" s="34"/>
    </row>
    <row r="33" spans="1:17" ht="15" customHeight="1">
      <c r="A33" s="366"/>
      <c r="B33" s="388" t="s">
        <v>405</v>
      </c>
      <c r="C33" s="389">
        <v>2.5</v>
      </c>
      <c r="D33" s="390">
        <v>4</v>
      </c>
      <c r="E33" s="391">
        <v>3</v>
      </c>
      <c r="F33" s="407">
        <v>0.09</v>
      </c>
      <c r="G33" s="410">
        <v>0.34</v>
      </c>
      <c r="H33" s="409">
        <f t="shared" si="1"/>
        <v>3.0600000000000002E-2</v>
      </c>
      <c r="I33" s="34"/>
      <c r="J33" s="34"/>
      <c r="K33" s="34"/>
      <c r="L33" s="34"/>
      <c r="M33" s="34"/>
      <c r="N33" s="34"/>
      <c r="O33" s="34"/>
      <c r="P33" s="34"/>
      <c r="Q33" s="34"/>
    </row>
    <row r="34" spans="1:17" ht="15" customHeight="1">
      <c r="A34" s="366"/>
      <c r="B34" s="388" t="s">
        <v>406</v>
      </c>
      <c r="C34" s="389">
        <v>4</v>
      </c>
      <c r="D34" s="390">
        <v>4.5</v>
      </c>
      <c r="E34" s="391">
        <v>1.5</v>
      </c>
      <c r="F34" s="407">
        <v>0.13</v>
      </c>
      <c r="G34" s="408">
        <v>0.3</v>
      </c>
      <c r="H34" s="409">
        <f t="shared" si="1"/>
        <v>3.9E-2</v>
      </c>
      <c r="I34" s="34"/>
      <c r="J34" s="34"/>
      <c r="K34" s="34"/>
      <c r="L34" s="34"/>
      <c r="M34" s="34"/>
      <c r="N34" s="34"/>
      <c r="O34" s="34"/>
      <c r="P34" s="34"/>
      <c r="Q34" s="34"/>
    </row>
    <row r="35" spans="1:17" ht="15" customHeight="1">
      <c r="A35" s="427"/>
      <c r="B35" s="413" t="s">
        <v>419</v>
      </c>
      <c r="C35" s="389">
        <v>7</v>
      </c>
      <c r="D35" s="390">
        <v>5.5</v>
      </c>
      <c r="E35" s="391">
        <v>5</v>
      </c>
      <c r="F35" s="407">
        <v>0.125</v>
      </c>
      <c r="G35" s="408">
        <v>0.39</v>
      </c>
      <c r="H35" s="409">
        <f t="shared" si="1"/>
        <v>4.8750000000000002E-2</v>
      </c>
      <c r="I35" s="34"/>
      <c r="J35" s="34"/>
      <c r="K35" s="34"/>
      <c r="L35" s="34"/>
      <c r="M35" s="34"/>
      <c r="N35" s="34"/>
      <c r="O35" s="34"/>
      <c r="P35" s="34"/>
      <c r="Q35" s="34"/>
    </row>
    <row r="36" spans="1:17" ht="15" customHeight="1">
      <c r="A36" s="366"/>
      <c r="B36" s="388" t="s">
        <v>408</v>
      </c>
      <c r="C36" s="389">
        <v>4.5</v>
      </c>
      <c r="D36" s="390">
        <v>6</v>
      </c>
      <c r="E36" s="391">
        <v>3.5</v>
      </c>
      <c r="F36" s="407">
        <v>0.105</v>
      </c>
      <c r="G36" s="410">
        <v>0.33</v>
      </c>
      <c r="H36" s="409">
        <f t="shared" ref="H36:H41" si="2">F36*G36</f>
        <v>3.465E-2</v>
      </c>
      <c r="I36" s="34"/>
      <c r="J36" s="34"/>
      <c r="K36" s="34"/>
      <c r="L36" s="34"/>
      <c r="M36" s="34"/>
      <c r="N36" s="34"/>
      <c r="O36" s="34"/>
      <c r="P36" s="34"/>
      <c r="Q36" s="34"/>
    </row>
    <row r="37" spans="1:17" ht="15" customHeight="1">
      <c r="A37" s="366"/>
      <c r="B37" s="388" t="s">
        <v>410</v>
      </c>
      <c r="C37" s="389">
        <v>4</v>
      </c>
      <c r="D37" s="390">
        <v>6</v>
      </c>
      <c r="E37" s="391">
        <v>2.5</v>
      </c>
      <c r="F37" s="407">
        <v>9.5000000000000001E-2</v>
      </c>
      <c r="G37" s="410">
        <v>0.35</v>
      </c>
      <c r="H37" s="409">
        <f t="shared" si="2"/>
        <v>3.3249999999999995E-2</v>
      </c>
      <c r="I37" s="34"/>
      <c r="J37" s="34"/>
      <c r="K37" s="34"/>
      <c r="L37" s="34"/>
      <c r="M37" s="34"/>
      <c r="N37" s="34"/>
      <c r="O37" s="34"/>
      <c r="P37" s="34"/>
      <c r="Q37" s="34"/>
    </row>
    <row r="38" spans="1:17" ht="15" customHeight="1">
      <c r="A38" s="366"/>
      <c r="B38" s="388" t="s">
        <v>440</v>
      </c>
      <c r="C38" s="389">
        <v>2.5</v>
      </c>
      <c r="D38" s="390">
        <v>1.5</v>
      </c>
      <c r="E38" s="391">
        <v>4.5</v>
      </c>
      <c r="F38" s="407">
        <v>0.125</v>
      </c>
      <c r="G38" s="410">
        <v>0.35</v>
      </c>
      <c r="H38" s="409">
        <f t="shared" si="2"/>
        <v>4.3749999999999997E-2</v>
      </c>
      <c r="I38" s="34"/>
      <c r="J38" s="34"/>
      <c r="K38" s="34"/>
      <c r="L38" s="34"/>
      <c r="M38" s="34"/>
      <c r="N38" s="34"/>
      <c r="O38" s="34"/>
      <c r="P38" s="34"/>
      <c r="Q38" s="34"/>
    </row>
    <row r="39" spans="1:17" ht="15" customHeight="1">
      <c r="A39" s="368"/>
      <c r="B39" s="380" t="s">
        <v>499</v>
      </c>
      <c r="C39" s="389">
        <v>11</v>
      </c>
      <c r="D39" s="390">
        <v>7.5</v>
      </c>
      <c r="E39" s="391">
        <v>8.5</v>
      </c>
      <c r="F39" s="407">
        <v>0.11</v>
      </c>
      <c r="G39" s="410">
        <v>0.43</v>
      </c>
      <c r="H39" s="409">
        <f t="shared" si="2"/>
        <v>4.7300000000000002E-2</v>
      </c>
      <c r="I39" s="34"/>
      <c r="J39" s="34"/>
      <c r="K39" s="34"/>
      <c r="L39" s="34"/>
      <c r="M39" s="34"/>
      <c r="N39" s="34"/>
      <c r="O39" s="34"/>
      <c r="P39" s="34"/>
      <c r="Q39" s="34"/>
    </row>
    <row r="40" spans="1:17" ht="15" customHeight="1">
      <c r="A40" s="366"/>
      <c r="B40" s="388" t="s">
        <v>437</v>
      </c>
      <c r="C40" s="389">
        <v>3.5</v>
      </c>
      <c r="D40" s="390">
        <v>3</v>
      </c>
      <c r="E40" s="391">
        <v>3.5</v>
      </c>
      <c r="F40" s="407">
        <v>0.13</v>
      </c>
      <c r="G40" s="410">
        <v>0.28000000000000003</v>
      </c>
      <c r="H40" s="409">
        <f t="shared" si="2"/>
        <v>3.6400000000000002E-2</v>
      </c>
      <c r="I40" s="34"/>
      <c r="J40" s="34"/>
      <c r="K40" s="34"/>
      <c r="L40" s="34"/>
      <c r="M40" s="34"/>
      <c r="N40" s="34"/>
      <c r="O40" s="34"/>
      <c r="P40" s="34"/>
      <c r="Q40" s="34"/>
    </row>
    <row r="41" spans="1:17" ht="15" customHeight="1">
      <c r="A41" s="366"/>
      <c r="B41" s="388" t="s">
        <v>435</v>
      </c>
      <c r="C41" s="389">
        <v>6.5</v>
      </c>
      <c r="D41" s="390">
        <v>6.5</v>
      </c>
      <c r="E41" s="391">
        <v>4</v>
      </c>
      <c r="F41" s="407">
        <v>0.13</v>
      </c>
      <c r="G41" s="410">
        <v>0.35</v>
      </c>
      <c r="H41" s="409">
        <f t="shared" si="2"/>
        <v>4.5499999999999999E-2</v>
      </c>
      <c r="I41" s="34"/>
      <c r="J41" s="34"/>
      <c r="K41" s="34"/>
      <c r="L41" s="34"/>
      <c r="M41" s="34"/>
      <c r="N41" s="34"/>
      <c r="O41" s="34"/>
      <c r="P41" s="34"/>
      <c r="Q41" s="34"/>
    </row>
    <row r="42" spans="1:17" ht="15" customHeight="1" thickBot="1">
      <c r="A42" s="365"/>
      <c r="B42" s="396" t="s">
        <v>412</v>
      </c>
      <c r="C42" s="397">
        <v>6</v>
      </c>
      <c r="D42" s="398">
        <v>6</v>
      </c>
      <c r="E42" s="399">
        <v>5.5</v>
      </c>
      <c r="F42" s="509">
        <v>0.105</v>
      </c>
      <c r="G42" s="510">
        <v>0.39</v>
      </c>
      <c r="H42" s="511">
        <f>F42*G42</f>
        <v>4.095E-2</v>
      </c>
      <c r="I42" s="34"/>
      <c r="J42" s="34"/>
      <c r="K42" s="34"/>
      <c r="L42" s="34"/>
      <c r="M42" s="34"/>
      <c r="N42" s="34"/>
      <c r="O42" s="34"/>
      <c r="P42" s="34"/>
      <c r="Q42" s="34"/>
    </row>
    <row r="43" spans="1:17" ht="15" customHeight="1">
      <c r="B43" s="173" t="s">
        <v>1</v>
      </c>
      <c r="C43" s="231">
        <f t="shared" ref="C43:H43" si="3">AVERAGE(C16:C42)</f>
        <v>5.5</v>
      </c>
      <c r="D43" s="231">
        <f t="shared" si="3"/>
        <v>4.9259259259259256</v>
      </c>
      <c r="E43" s="252">
        <f t="shared" si="3"/>
        <v>4.3148148148148149</v>
      </c>
      <c r="F43" s="512">
        <f t="shared" si="3"/>
        <v>0.10574074074074075</v>
      </c>
      <c r="G43" s="513">
        <f t="shared" si="3"/>
        <v>0.35407407407407399</v>
      </c>
      <c r="H43" s="514">
        <f t="shared" si="3"/>
        <v>3.7457407407407398E-2</v>
      </c>
      <c r="I43" s="34"/>
      <c r="J43" s="34"/>
      <c r="K43" s="34"/>
      <c r="L43" s="34"/>
      <c r="M43" s="34"/>
      <c r="N43" s="34"/>
      <c r="O43" s="34"/>
      <c r="P43" s="34"/>
      <c r="Q43" s="34"/>
    </row>
    <row r="44" spans="1:17" ht="15" customHeight="1" thickBot="1">
      <c r="B44" s="326" t="s">
        <v>25</v>
      </c>
      <c r="C44" s="400">
        <f t="shared" ref="C44:H44" si="4">MEDIAN(C16:C42)</f>
        <v>5.5</v>
      </c>
      <c r="D44" s="400">
        <f t="shared" si="4"/>
        <v>5.5</v>
      </c>
      <c r="E44" s="412">
        <f t="shared" si="4"/>
        <v>4</v>
      </c>
      <c r="F44" s="515">
        <f t="shared" si="4"/>
        <v>0.105</v>
      </c>
      <c r="G44" s="516">
        <f t="shared" si="4"/>
        <v>0.35</v>
      </c>
      <c r="H44" s="517">
        <f t="shared" si="4"/>
        <v>3.7199999999999997E-2</v>
      </c>
      <c r="I44" s="34"/>
      <c r="J44" s="34"/>
      <c r="K44" s="34"/>
      <c r="L44" s="34"/>
      <c r="M44" s="34"/>
      <c r="N44" s="34"/>
      <c r="O44" s="34"/>
      <c r="P44" s="34"/>
      <c r="Q44" s="34"/>
    </row>
    <row r="45" spans="1:17" ht="15" customHeight="1" thickBot="1">
      <c r="B45" s="29" t="s">
        <v>199</v>
      </c>
      <c r="C45" s="174"/>
      <c r="D45" s="175">
        <f>AVERAGE(C44,D44,E44)</f>
        <v>5</v>
      </c>
      <c r="E45" s="176"/>
      <c r="F45" s="243"/>
      <c r="G45" s="244" t="s">
        <v>424</v>
      </c>
      <c r="H45" s="245">
        <f>H44</f>
        <v>3.7199999999999997E-2</v>
      </c>
      <c r="I45" s="34"/>
      <c r="J45" s="34"/>
      <c r="K45" s="34"/>
      <c r="L45" s="34"/>
      <c r="M45" s="34"/>
      <c r="N45" s="34"/>
      <c r="O45" s="34"/>
      <c r="P45" s="34"/>
      <c r="Q45" s="34"/>
    </row>
    <row r="46" spans="1:17" ht="15.6">
      <c r="B46" s="195" t="s">
        <v>544</v>
      </c>
      <c r="C46" s="196"/>
      <c r="D46" s="196"/>
      <c r="E46" s="197"/>
      <c r="F46" s="246"/>
      <c r="G46" s="246"/>
      <c r="H46" s="246"/>
      <c r="I46" s="34"/>
      <c r="J46" s="34"/>
      <c r="K46" s="34"/>
      <c r="L46" s="34"/>
      <c r="M46" s="34"/>
      <c r="N46" s="34"/>
      <c r="O46" s="34"/>
      <c r="P46" s="34"/>
      <c r="Q46" s="34"/>
    </row>
    <row r="47" spans="1:17" ht="15.6">
      <c r="B47" s="2" t="s">
        <v>414</v>
      </c>
      <c r="C47" s="7"/>
      <c r="D47" s="177"/>
      <c r="E47" s="177"/>
      <c r="F47" s="177"/>
      <c r="G47" s="177"/>
      <c r="I47" s="34"/>
      <c r="J47" s="34"/>
      <c r="K47" s="34"/>
      <c r="L47" s="34"/>
      <c r="M47" s="34"/>
      <c r="N47" s="34"/>
      <c r="O47" s="34"/>
      <c r="P47" s="34"/>
      <c r="Q47" s="34"/>
    </row>
    <row r="48" spans="1:17"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5.6">
      <c r="B49" s="36" t="s">
        <v>166</v>
      </c>
      <c r="C49" s="5"/>
      <c r="D49" s="5"/>
      <c r="E49" s="5"/>
      <c r="F49" s="5"/>
      <c r="G49" s="5"/>
      <c r="H49" s="5"/>
      <c r="I49" s="34"/>
      <c r="J49" s="34"/>
      <c r="K49" s="34"/>
      <c r="L49" s="34"/>
      <c r="M49" s="34"/>
      <c r="N49" s="34"/>
      <c r="O49" s="34"/>
      <c r="P49" s="34"/>
      <c r="Q49" s="34"/>
    </row>
    <row r="50" spans="1:17" ht="16.2" thickBot="1">
      <c r="B50" s="36" t="s">
        <v>656</v>
      </c>
      <c r="C50" s="5"/>
      <c r="D50" s="5"/>
      <c r="E50" s="5"/>
      <c r="F50" s="5"/>
      <c r="G50" s="5"/>
      <c r="H50" s="5"/>
      <c r="I50" s="34"/>
      <c r="J50" s="34"/>
      <c r="K50" s="34"/>
      <c r="L50" s="34"/>
      <c r="M50" s="34"/>
      <c r="N50" s="34"/>
      <c r="O50" s="34"/>
      <c r="P50" s="34"/>
      <c r="Q50" s="34"/>
    </row>
    <row r="51" spans="1:17" ht="16.8" thickBot="1">
      <c r="B51" s="46"/>
      <c r="C51" s="47" t="s">
        <v>95</v>
      </c>
      <c r="D51" s="48"/>
      <c r="E51" s="48"/>
      <c r="F51" s="232" t="s">
        <v>6</v>
      </c>
      <c r="G51" s="233"/>
      <c r="H51" s="234"/>
      <c r="I51" s="34"/>
      <c r="J51" s="34"/>
      <c r="K51" s="34"/>
      <c r="L51" s="34"/>
      <c r="M51" s="34"/>
      <c r="N51" s="34"/>
      <c r="O51" s="34"/>
      <c r="P51" s="34"/>
      <c r="Q51" s="34"/>
    </row>
    <row r="52" spans="1:17" ht="15.6">
      <c r="B52" s="51"/>
      <c r="C52" s="52" t="s">
        <v>26</v>
      </c>
      <c r="D52" s="53"/>
      <c r="E52" s="53"/>
      <c r="F52" s="235" t="s">
        <v>201</v>
      </c>
      <c r="G52" s="236"/>
      <c r="H52" s="237"/>
      <c r="I52" s="34"/>
      <c r="J52" s="34"/>
      <c r="K52" s="34"/>
      <c r="L52" s="34"/>
      <c r="M52" s="34"/>
      <c r="N52" s="34"/>
      <c r="O52" s="34"/>
      <c r="P52" s="34"/>
      <c r="Q52" s="34"/>
    </row>
    <row r="53" spans="1:17" ht="15.6">
      <c r="B53" s="54" t="s">
        <v>45</v>
      </c>
      <c r="C53" s="42" t="s">
        <v>604</v>
      </c>
      <c r="D53" s="37"/>
      <c r="E53" s="37"/>
      <c r="F53" s="401" t="s">
        <v>7</v>
      </c>
      <c r="G53" s="402" t="s">
        <v>8</v>
      </c>
      <c r="H53" s="403" t="s">
        <v>9</v>
      </c>
      <c r="I53" s="34"/>
      <c r="J53" s="34"/>
      <c r="K53" s="34"/>
      <c r="L53" s="34"/>
      <c r="M53" s="34"/>
      <c r="N53" s="34"/>
      <c r="O53" s="34"/>
      <c r="P53" s="34"/>
      <c r="Q53" s="34"/>
    </row>
    <row r="54" spans="1:17" ht="14.4" customHeight="1" thickBot="1">
      <c r="B54" s="111"/>
      <c r="C54" s="404" t="s">
        <v>3</v>
      </c>
      <c r="D54" s="405" t="s">
        <v>4</v>
      </c>
      <c r="E54" s="406" t="s">
        <v>5</v>
      </c>
      <c r="F54" s="238" t="s">
        <v>10</v>
      </c>
      <c r="G54" s="239" t="s">
        <v>11</v>
      </c>
      <c r="H54" s="240" t="s">
        <v>12</v>
      </c>
      <c r="I54" s="34"/>
      <c r="J54" s="34"/>
      <c r="K54" s="34"/>
      <c r="L54" s="34"/>
      <c r="M54" s="34"/>
      <c r="N54" s="34"/>
      <c r="O54" s="34"/>
      <c r="P54" s="34"/>
      <c r="Q54" s="34"/>
    </row>
    <row r="55" spans="1:17" ht="15.6">
      <c r="A55" s="518" t="s">
        <v>388</v>
      </c>
      <c r="B55" s="172" t="str">
        <f t="shared" ref="B55:H55" si="5">B16</f>
        <v>ALLETE, Inc. (NYSE-ALE)</v>
      </c>
      <c r="C55" s="189">
        <f t="shared" si="5"/>
        <v>6</v>
      </c>
      <c r="D55" s="190">
        <f t="shared" si="5"/>
        <v>3.5</v>
      </c>
      <c r="E55" s="191">
        <f t="shared" si="5"/>
        <v>3</v>
      </c>
      <c r="F55" s="302">
        <f t="shared" si="5"/>
        <v>0.09</v>
      </c>
      <c r="G55" s="241">
        <f t="shared" si="5"/>
        <v>0.38</v>
      </c>
      <c r="H55" s="242">
        <f t="shared" si="5"/>
        <v>3.4200000000000001E-2</v>
      </c>
      <c r="I55" s="34"/>
      <c r="J55" s="34"/>
      <c r="L55" s="34"/>
      <c r="M55" s="34"/>
      <c r="N55" s="34"/>
      <c r="O55" s="34"/>
      <c r="P55" s="34"/>
      <c r="Q55" s="34"/>
    </row>
    <row r="56" spans="1:17" ht="15.6">
      <c r="A56" s="832" t="s">
        <v>391</v>
      </c>
      <c r="B56" s="388" t="str">
        <f t="shared" ref="B56:H56" si="6">B18</f>
        <v>Ameren Corporation (NYSE-AEE)</v>
      </c>
      <c r="C56" s="389">
        <f t="shared" si="6"/>
        <v>6</v>
      </c>
      <c r="D56" s="390">
        <f t="shared" si="6"/>
        <v>7</v>
      </c>
      <c r="E56" s="391">
        <f t="shared" si="6"/>
        <v>6</v>
      </c>
      <c r="F56" s="407">
        <f t="shared" si="6"/>
        <v>0.1</v>
      </c>
      <c r="G56" s="408">
        <f t="shared" si="6"/>
        <v>0.4</v>
      </c>
      <c r="H56" s="409">
        <f t="shared" si="6"/>
        <v>4.0000000000000008E-2</v>
      </c>
      <c r="I56" s="34"/>
      <c r="J56" s="34"/>
      <c r="L56" s="34"/>
      <c r="M56" s="34"/>
      <c r="N56" s="34"/>
      <c r="O56" s="34"/>
      <c r="P56" s="34"/>
      <c r="Q56" s="34"/>
    </row>
    <row r="57" spans="1:17" ht="15.6">
      <c r="A57" s="832" t="s">
        <v>538</v>
      </c>
      <c r="B57" s="388" t="str">
        <f t="shared" ref="B57:H57" si="7">B20</f>
        <v>Avista Corporation (NYSE-AVA)</v>
      </c>
      <c r="C57" s="389">
        <f t="shared" si="7"/>
        <v>1</v>
      </c>
      <c r="D57" s="390">
        <f t="shared" si="7"/>
        <v>4</v>
      </c>
      <c r="E57" s="391">
        <f t="shared" si="7"/>
        <v>2.5</v>
      </c>
      <c r="F57" s="407">
        <f t="shared" si="7"/>
        <v>0.08</v>
      </c>
      <c r="G57" s="408">
        <f t="shared" si="7"/>
        <v>0.25</v>
      </c>
      <c r="H57" s="409">
        <f t="shared" si="7"/>
        <v>0.02</v>
      </c>
      <c r="I57" s="34"/>
      <c r="J57" s="34"/>
      <c r="L57" s="34"/>
      <c r="M57" s="34"/>
      <c r="N57" s="34"/>
      <c r="O57" s="34"/>
      <c r="P57" s="34"/>
      <c r="Q57" s="34"/>
    </row>
    <row r="58" spans="1:17" ht="15.6">
      <c r="A58" s="959" t="s">
        <v>726</v>
      </c>
      <c r="B58" s="945" t="s">
        <v>726</v>
      </c>
      <c r="C58" s="890">
        <v>3.5</v>
      </c>
      <c r="D58" s="891">
        <v>6</v>
      </c>
      <c r="E58" s="892">
        <v>5</v>
      </c>
      <c r="F58" s="994">
        <v>8.5000000000000006E-2</v>
      </c>
      <c r="G58" s="995">
        <v>0.35</v>
      </c>
      <c r="H58" s="996">
        <f t="shared" ref="H58" si="8">F58*G58</f>
        <v>2.9749999999999999E-2</v>
      </c>
      <c r="I58" s="34"/>
      <c r="J58" s="34"/>
      <c r="L58" s="34"/>
      <c r="M58" s="34"/>
      <c r="N58" s="34"/>
      <c r="O58" s="34"/>
      <c r="P58" s="34"/>
      <c r="Q58" s="34"/>
    </row>
    <row r="59" spans="1:17" ht="15.6">
      <c r="A59" s="838" t="s">
        <v>396</v>
      </c>
      <c r="B59" s="7" t="str">
        <f t="shared" ref="B59:H59" si="9">B21</f>
        <v>CMS Energy Corporation (NYSE-CMS)</v>
      </c>
      <c r="C59" s="797">
        <f t="shared" si="9"/>
        <v>7.5</v>
      </c>
      <c r="D59" s="797">
        <f t="shared" si="9"/>
        <v>7</v>
      </c>
      <c r="E59" s="797">
        <f t="shared" si="9"/>
        <v>8</v>
      </c>
      <c r="F59" s="215">
        <f t="shared" si="9"/>
        <v>0.14000000000000001</v>
      </c>
      <c r="G59" s="215">
        <f t="shared" si="9"/>
        <v>0.4</v>
      </c>
      <c r="H59" s="215">
        <f t="shared" si="9"/>
        <v>5.6000000000000008E-2</v>
      </c>
      <c r="I59" s="34"/>
      <c r="J59" s="34"/>
      <c r="K59" s="34"/>
      <c r="L59" s="34"/>
      <c r="M59" s="34"/>
      <c r="N59" s="34"/>
      <c r="O59" s="34"/>
      <c r="P59" s="34"/>
      <c r="Q59" s="34"/>
    </row>
    <row r="60" spans="1:17" ht="15.6">
      <c r="A60" s="832" t="s">
        <v>728</v>
      </c>
      <c r="B60" s="959" t="s">
        <v>728</v>
      </c>
      <c r="C60" s="890">
        <v>6</v>
      </c>
      <c r="D60" s="891">
        <v>6.5</v>
      </c>
      <c r="E60" s="918">
        <v>5.5</v>
      </c>
      <c r="F60" s="994">
        <v>0.11</v>
      </c>
      <c r="G60" s="995">
        <v>0.39</v>
      </c>
      <c r="H60" s="996">
        <f>F60*G60</f>
        <v>4.2900000000000001E-2</v>
      </c>
      <c r="I60" s="34"/>
      <c r="J60" s="34"/>
      <c r="K60" s="34"/>
      <c r="L60" s="34"/>
      <c r="M60" s="34"/>
      <c r="N60" s="34"/>
      <c r="O60" s="34"/>
      <c r="P60" s="34"/>
      <c r="Q60" s="34"/>
    </row>
    <row r="61" spans="1:17" ht="15.6">
      <c r="A61" s="832" t="s">
        <v>400</v>
      </c>
      <c r="B61" s="388" t="str">
        <f t="shared" ref="B61:H62" si="10">B25</f>
        <v>Edison International (NYSE-EIX)</v>
      </c>
      <c r="C61" s="389">
        <f t="shared" si="10"/>
        <v>12</v>
      </c>
      <c r="D61" s="390">
        <f t="shared" si="10"/>
        <v>4</v>
      </c>
      <c r="E61" s="391">
        <f t="shared" si="10"/>
        <v>4</v>
      </c>
      <c r="F61" s="407">
        <f t="shared" si="10"/>
        <v>0.11</v>
      </c>
      <c r="G61" s="410">
        <f t="shared" si="10"/>
        <v>0.4</v>
      </c>
      <c r="H61" s="409">
        <f t="shared" si="10"/>
        <v>4.4000000000000004E-2</v>
      </c>
      <c r="I61" s="34"/>
      <c r="J61" s="34"/>
      <c r="K61" s="34"/>
      <c r="L61" s="34"/>
      <c r="M61" s="34"/>
      <c r="N61" s="34"/>
      <c r="O61" s="34"/>
      <c r="P61" s="34"/>
      <c r="Q61" s="34"/>
    </row>
    <row r="62" spans="1:17" ht="15.6">
      <c r="A62" s="992" t="s">
        <v>401</v>
      </c>
      <c r="B62" s="394" t="str">
        <f t="shared" si="10"/>
        <v>Entergy Corporation (NYSE-ETR)</v>
      </c>
      <c r="C62" s="389">
        <f t="shared" si="10"/>
        <v>3</v>
      </c>
      <c r="D62" s="390">
        <f t="shared" si="10"/>
        <v>4.5</v>
      </c>
      <c r="E62" s="391">
        <f t="shared" si="10"/>
        <v>5</v>
      </c>
      <c r="F62" s="411">
        <f t="shared" si="10"/>
        <v>0.11</v>
      </c>
      <c r="G62" s="410">
        <f t="shared" si="10"/>
        <v>0.36</v>
      </c>
      <c r="H62" s="409">
        <f t="shared" si="10"/>
        <v>3.9599999999999996E-2</v>
      </c>
      <c r="I62" s="34"/>
      <c r="J62" s="34"/>
      <c r="K62" s="34"/>
      <c r="L62" s="34"/>
      <c r="M62" s="34"/>
      <c r="N62" s="34"/>
      <c r="O62" s="34"/>
      <c r="P62" s="34"/>
      <c r="Q62" s="34"/>
    </row>
    <row r="63" spans="1:17" ht="15.6">
      <c r="A63" s="832" t="s">
        <v>403</v>
      </c>
      <c r="B63" s="388" t="str">
        <f t="shared" ref="B63:H63" si="11">B30</f>
        <v>IDACORP, Inc. (NYSE-IDA)</v>
      </c>
      <c r="C63" s="389">
        <f t="shared" si="11"/>
        <v>4.5</v>
      </c>
      <c r="D63" s="390">
        <f t="shared" si="11"/>
        <v>6.5</v>
      </c>
      <c r="E63" s="391">
        <f t="shared" si="11"/>
        <v>4</v>
      </c>
      <c r="F63" s="407">
        <f t="shared" si="11"/>
        <v>9.5000000000000001E-2</v>
      </c>
      <c r="G63" s="410">
        <f t="shared" si="11"/>
        <v>0.39</v>
      </c>
      <c r="H63" s="409">
        <f t="shared" si="11"/>
        <v>3.705E-2</v>
      </c>
      <c r="I63" s="34"/>
      <c r="J63" s="34"/>
      <c r="K63" s="34"/>
      <c r="L63" s="34"/>
      <c r="M63" s="34"/>
      <c r="N63" s="34"/>
      <c r="O63" s="34"/>
      <c r="P63" s="34"/>
      <c r="Q63" s="34"/>
    </row>
    <row r="64" spans="1:17" ht="15.6">
      <c r="A64" s="832" t="s">
        <v>405</v>
      </c>
      <c r="B64" s="388" t="str">
        <f t="shared" ref="B64:H66" si="12">B33</f>
        <v>NorthWestern Corporation (NYSE-NWE)</v>
      </c>
      <c r="C64" s="389">
        <f t="shared" si="12"/>
        <v>2.5</v>
      </c>
      <c r="D64" s="390">
        <f t="shared" si="12"/>
        <v>4</v>
      </c>
      <c r="E64" s="391">
        <f t="shared" si="12"/>
        <v>3</v>
      </c>
      <c r="F64" s="407">
        <f t="shared" si="12"/>
        <v>0.09</v>
      </c>
      <c r="G64" s="410">
        <f t="shared" si="12"/>
        <v>0.34</v>
      </c>
      <c r="H64" s="409">
        <f t="shared" si="12"/>
        <v>3.0600000000000002E-2</v>
      </c>
      <c r="I64" s="34"/>
      <c r="J64" s="34"/>
      <c r="K64" s="34"/>
      <c r="L64" s="34"/>
      <c r="M64" s="34"/>
      <c r="N64" s="34"/>
      <c r="O64" s="34"/>
      <c r="P64" s="34"/>
      <c r="Q64" s="34"/>
    </row>
    <row r="65" spans="1:17" ht="15.6">
      <c r="A65" s="832" t="s">
        <v>406</v>
      </c>
      <c r="B65" s="388" t="str">
        <f t="shared" si="12"/>
        <v>OGE Energy Corp. (NYSE-OGE)</v>
      </c>
      <c r="C65" s="389">
        <f t="shared" si="12"/>
        <v>4</v>
      </c>
      <c r="D65" s="390">
        <f t="shared" si="12"/>
        <v>4.5</v>
      </c>
      <c r="E65" s="391">
        <f t="shared" si="12"/>
        <v>1.5</v>
      </c>
      <c r="F65" s="407">
        <f t="shared" si="12"/>
        <v>0.13</v>
      </c>
      <c r="G65" s="408">
        <f t="shared" si="12"/>
        <v>0.3</v>
      </c>
      <c r="H65" s="409">
        <f t="shared" si="12"/>
        <v>3.9E-2</v>
      </c>
      <c r="I65" s="34"/>
      <c r="J65" s="34"/>
      <c r="K65" s="34"/>
      <c r="L65" s="34"/>
      <c r="M65" s="34"/>
      <c r="N65" s="34"/>
      <c r="O65" s="34"/>
      <c r="P65" s="34"/>
      <c r="Q65" s="34"/>
    </row>
    <row r="66" spans="1:17" ht="15.6">
      <c r="A66" s="993" t="s">
        <v>419</v>
      </c>
      <c r="B66" s="413" t="str">
        <f t="shared" si="12"/>
        <v>Otter Tail Corporation (NDQ-OTTR)</v>
      </c>
      <c r="C66" s="389">
        <f t="shared" si="12"/>
        <v>7</v>
      </c>
      <c r="D66" s="390">
        <f t="shared" si="12"/>
        <v>5.5</v>
      </c>
      <c r="E66" s="391">
        <f t="shared" si="12"/>
        <v>5</v>
      </c>
      <c r="F66" s="407">
        <f t="shared" si="12"/>
        <v>0.125</v>
      </c>
      <c r="G66" s="408">
        <f t="shared" si="12"/>
        <v>0.39</v>
      </c>
      <c r="H66" s="409">
        <f t="shared" si="12"/>
        <v>4.8750000000000002E-2</v>
      </c>
      <c r="I66" s="34"/>
      <c r="J66" s="34"/>
      <c r="K66" s="34"/>
      <c r="L66" s="34"/>
      <c r="M66" s="34"/>
      <c r="N66" s="34"/>
      <c r="O66" s="34"/>
      <c r="P66" s="34"/>
      <c r="Q66" s="34"/>
    </row>
    <row r="67" spans="1:17" ht="16.2" thickBot="1">
      <c r="A67" s="841" t="s">
        <v>542</v>
      </c>
      <c r="B67" s="388" t="str">
        <f t="shared" ref="B67:H67" si="13">B39</f>
        <v>Sempra Energy (NYSE-SRE)</v>
      </c>
      <c r="C67" s="389">
        <f t="shared" si="13"/>
        <v>11</v>
      </c>
      <c r="D67" s="390">
        <f t="shared" si="13"/>
        <v>7.5</v>
      </c>
      <c r="E67" s="391">
        <f t="shared" si="13"/>
        <v>8.5</v>
      </c>
      <c r="F67" s="407">
        <f t="shared" si="13"/>
        <v>0.11</v>
      </c>
      <c r="G67" s="410">
        <f t="shared" si="13"/>
        <v>0.43</v>
      </c>
      <c r="H67" s="409">
        <f t="shared" si="13"/>
        <v>4.7300000000000002E-2</v>
      </c>
      <c r="I67" s="34"/>
      <c r="J67" s="34"/>
      <c r="K67" s="34"/>
      <c r="L67" s="34"/>
      <c r="M67" s="34"/>
      <c r="N67" s="34"/>
      <c r="O67" s="34"/>
      <c r="P67" s="34"/>
      <c r="Q67" s="34"/>
    </row>
    <row r="68" spans="1:17" ht="15.6">
      <c r="A68" s="425"/>
      <c r="B68" s="173" t="s">
        <v>1</v>
      </c>
      <c r="C68" s="231">
        <f t="shared" ref="C68:H68" si="14">AVERAGE(C55:C67)</f>
        <v>5.6923076923076925</v>
      </c>
      <c r="D68" s="231">
        <f t="shared" si="14"/>
        <v>5.4230769230769234</v>
      </c>
      <c r="E68" s="252">
        <f t="shared" si="14"/>
        <v>4.6923076923076925</v>
      </c>
      <c r="F68" s="512">
        <f t="shared" si="14"/>
        <v>0.10576923076923078</v>
      </c>
      <c r="G68" s="513">
        <f t="shared" si="14"/>
        <v>0.36769230769230765</v>
      </c>
      <c r="H68" s="514">
        <f t="shared" si="14"/>
        <v>3.9165384615384616E-2</v>
      </c>
      <c r="I68" s="34"/>
      <c r="J68" s="34"/>
      <c r="K68" s="34"/>
      <c r="L68" s="34"/>
      <c r="M68" s="34"/>
      <c r="N68" s="34"/>
      <c r="O68" s="34"/>
      <c r="P68" s="34"/>
      <c r="Q68" s="34"/>
    </row>
    <row r="69" spans="1:17" ht="16.2" thickBot="1">
      <c r="A69" s="425"/>
      <c r="B69" s="326" t="s">
        <v>25</v>
      </c>
      <c r="C69" s="400">
        <f t="shared" ref="C69:H69" si="15">MEDIAN(C55:C67)</f>
        <v>6</v>
      </c>
      <c r="D69" s="400">
        <f t="shared" si="15"/>
        <v>5.5</v>
      </c>
      <c r="E69" s="412">
        <f t="shared" si="15"/>
        <v>5</v>
      </c>
      <c r="F69" s="515">
        <f t="shared" si="15"/>
        <v>0.11</v>
      </c>
      <c r="G69" s="516">
        <f t="shared" si="15"/>
        <v>0.39</v>
      </c>
      <c r="H69" s="517">
        <f t="shared" si="15"/>
        <v>3.9599999999999996E-2</v>
      </c>
      <c r="I69" s="34"/>
      <c r="J69" s="34"/>
      <c r="K69" s="34"/>
      <c r="L69" s="34"/>
      <c r="M69" s="34"/>
      <c r="N69" s="34"/>
      <c r="O69" s="34"/>
      <c r="P69" s="34"/>
      <c r="Q69" s="34"/>
    </row>
    <row r="70" spans="1:17" ht="16.8" customHeight="1" thickBot="1">
      <c r="A70" s="425"/>
      <c r="B70" s="29" t="s">
        <v>199</v>
      </c>
      <c r="C70" s="174"/>
      <c r="D70" s="175">
        <f>AVERAGE(C69,D69,E69)</f>
        <v>5.5</v>
      </c>
      <c r="E70" s="176"/>
      <c r="F70" s="243"/>
      <c r="G70" s="244" t="s">
        <v>424</v>
      </c>
      <c r="H70" s="245">
        <f>H69</f>
        <v>3.9599999999999996E-2</v>
      </c>
      <c r="I70" s="34"/>
      <c r="J70" s="34"/>
      <c r="K70" s="34"/>
      <c r="L70" s="34"/>
      <c r="M70" s="34"/>
      <c r="N70" s="34"/>
      <c r="O70" s="34"/>
      <c r="P70" s="34"/>
      <c r="Q70" s="34"/>
    </row>
    <row r="71" spans="1:17" ht="15.6">
      <c r="A71" s="425"/>
      <c r="B71" s="195" t="s">
        <v>544</v>
      </c>
      <c r="C71" s="196"/>
      <c r="D71" s="196"/>
      <c r="E71" s="197"/>
      <c r="F71" s="246"/>
      <c r="G71" s="246"/>
      <c r="H71" s="246"/>
      <c r="I71" s="34"/>
      <c r="J71" s="34"/>
      <c r="K71" s="34"/>
      <c r="L71" s="34"/>
      <c r="M71" s="34"/>
      <c r="N71" s="34"/>
      <c r="O71" s="34"/>
      <c r="P71" s="34"/>
      <c r="Q71" s="34"/>
    </row>
    <row r="72" spans="1:17" ht="15.6">
      <c r="A72" s="425"/>
      <c r="I72" s="34"/>
      <c r="J72" s="34"/>
      <c r="K72" s="34"/>
      <c r="L72" s="34"/>
      <c r="M72" s="34"/>
      <c r="N72" s="34"/>
      <c r="O72" s="34"/>
      <c r="P72" s="34"/>
      <c r="Q72" s="34"/>
    </row>
    <row r="73" spans="1:17" ht="15.6">
      <c r="A73" s="425"/>
      <c r="I73" s="34"/>
      <c r="J73" s="34"/>
      <c r="K73" s="34"/>
      <c r="L73" s="34"/>
      <c r="M73" s="34"/>
      <c r="N73" s="34"/>
      <c r="O73" s="34"/>
      <c r="P73" s="34"/>
      <c r="Q73" s="34"/>
    </row>
    <row r="74" spans="1:17" ht="16.2" thickBot="1">
      <c r="A74" s="425"/>
      <c r="B74" s="36" t="s">
        <v>659</v>
      </c>
      <c r="C74" s="5"/>
      <c r="D74" s="5"/>
      <c r="E74" s="5"/>
      <c r="F74" s="5"/>
      <c r="G74" s="5"/>
      <c r="H74" s="5"/>
      <c r="I74" s="34"/>
      <c r="J74" s="34"/>
      <c r="K74" s="34"/>
      <c r="L74" s="34"/>
      <c r="M74" s="34"/>
      <c r="N74" s="34"/>
      <c r="O74" s="34"/>
      <c r="P74" s="34"/>
      <c r="Q74" s="34"/>
    </row>
    <row r="75" spans="1:17" ht="16.8" thickBot="1">
      <c r="A75" s="425"/>
      <c r="B75" s="46"/>
      <c r="C75" s="47" t="s">
        <v>95</v>
      </c>
      <c r="D75" s="48"/>
      <c r="E75" s="48"/>
      <c r="F75" s="232" t="s">
        <v>6</v>
      </c>
      <c r="G75" s="233"/>
      <c r="H75" s="234"/>
      <c r="I75" s="34"/>
      <c r="J75" s="34"/>
      <c r="K75" s="34"/>
      <c r="L75" s="34"/>
      <c r="M75" s="34"/>
      <c r="N75" s="34"/>
      <c r="O75" s="34"/>
      <c r="P75" s="34"/>
      <c r="Q75" s="34"/>
    </row>
    <row r="76" spans="1:17" ht="15.6">
      <c r="A76" s="425"/>
      <c r="B76" s="904"/>
      <c r="C76" s="52" t="s">
        <v>26</v>
      </c>
      <c r="D76" s="53"/>
      <c r="E76" s="53"/>
      <c r="F76" s="235" t="s">
        <v>201</v>
      </c>
      <c r="G76" s="236"/>
      <c r="H76" s="237"/>
      <c r="I76" s="34"/>
      <c r="J76" s="34"/>
      <c r="K76" s="34"/>
      <c r="L76" s="34"/>
      <c r="M76" s="34"/>
      <c r="N76" s="34"/>
      <c r="O76" s="34"/>
      <c r="P76" s="34"/>
      <c r="Q76" s="34"/>
    </row>
    <row r="77" spans="1:17" ht="15.6">
      <c r="A77" s="425"/>
      <c r="B77" s="54" t="s">
        <v>45</v>
      </c>
      <c r="C77" s="42" t="s">
        <v>698</v>
      </c>
      <c r="D77" s="37"/>
      <c r="E77" s="37"/>
      <c r="F77" s="905" t="s">
        <v>7</v>
      </c>
      <c r="G77" s="906" t="s">
        <v>8</v>
      </c>
      <c r="H77" s="907" t="s">
        <v>9</v>
      </c>
      <c r="I77" s="34"/>
      <c r="J77" s="34"/>
      <c r="K77" s="34"/>
      <c r="L77" s="34"/>
      <c r="M77" s="34"/>
      <c r="N77" s="34"/>
      <c r="O77" s="34"/>
      <c r="P77" s="34"/>
      <c r="Q77" s="34"/>
    </row>
    <row r="78" spans="1:17" ht="16.2" thickBot="1">
      <c r="A78" s="425"/>
      <c r="B78" s="111"/>
      <c r="C78" s="908" t="s">
        <v>3</v>
      </c>
      <c r="D78" s="909" t="s">
        <v>4</v>
      </c>
      <c r="E78" s="910" t="s">
        <v>5</v>
      </c>
      <c r="F78" s="238" t="s">
        <v>10</v>
      </c>
      <c r="G78" s="239" t="s">
        <v>11</v>
      </c>
      <c r="H78" s="240" t="s">
        <v>12</v>
      </c>
      <c r="I78" s="34"/>
      <c r="J78" s="34"/>
      <c r="K78" s="34"/>
      <c r="L78" s="34"/>
      <c r="M78" s="34"/>
      <c r="N78" s="34"/>
      <c r="O78" s="34"/>
      <c r="P78" s="34"/>
      <c r="Q78" s="34"/>
    </row>
    <row r="79" spans="1:17" ht="14.55" customHeight="1">
      <c r="A79" s="425"/>
      <c r="B79" s="665" t="s">
        <v>663</v>
      </c>
      <c r="C79" s="666">
        <v>7</v>
      </c>
      <c r="D79" s="667">
        <v>7.5</v>
      </c>
      <c r="E79" s="248">
        <v>10.5</v>
      </c>
      <c r="F79" s="911">
        <v>7.4999999999999997E-2</v>
      </c>
      <c r="G79" s="912">
        <v>0.49</v>
      </c>
      <c r="H79" s="913">
        <f t="shared" ref="H79:H87" si="16">F79*G79</f>
        <v>3.6749999999999998E-2</v>
      </c>
      <c r="I79" s="34"/>
      <c r="J79" s="34"/>
      <c r="K79" s="34"/>
      <c r="L79" s="34"/>
      <c r="M79" s="34"/>
      <c r="N79" s="34"/>
      <c r="O79" s="34"/>
      <c r="P79" s="34"/>
      <c r="Q79" s="34"/>
    </row>
    <row r="80" spans="1:17" ht="12.45" customHeight="1">
      <c r="A80" s="425"/>
      <c r="B80" s="886" t="s">
        <v>665</v>
      </c>
      <c r="C80" s="887">
        <v>8.5</v>
      </c>
      <c r="D80" s="888">
        <v>8</v>
      </c>
      <c r="E80" s="914">
        <v>7</v>
      </c>
      <c r="F80" s="915">
        <v>0.11</v>
      </c>
      <c r="G80" s="916">
        <v>0.56999999999999995</v>
      </c>
      <c r="H80" s="917">
        <f t="shared" si="16"/>
        <v>6.2699999999999992E-2</v>
      </c>
      <c r="I80" s="34"/>
    </row>
    <row r="81" spans="1:9" ht="15.6">
      <c r="A81" s="425"/>
      <c r="B81" s="866" t="s">
        <v>667</v>
      </c>
      <c r="C81" s="890">
        <v>1.5</v>
      </c>
      <c r="D81" s="891">
        <v>5.5</v>
      </c>
      <c r="E81" s="918">
        <v>5</v>
      </c>
      <c r="F81" s="915">
        <v>0.105</v>
      </c>
      <c r="G81" s="916">
        <v>0.33</v>
      </c>
      <c r="H81" s="917">
        <f t="shared" si="16"/>
        <v>3.465E-2</v>
      </c>
      <c r="I81" s="34"/>
    </row>
    <row r="82" spans="1:9" ht="15.6">
      <c r="A82" s="425"/>
      <c r="B82" s="838" t="s">
        <v>669</v>
      </c>
      <c r="C82" s="890">
        <v>10</v>
      </c>
      <c r="D82" s="891">
        <v>4.5</v>
      </c>
      <c r="E82" s="918">
        <v>4.5</v>
      </c>
      <c r="F82" s="915">
        <v>0.115</v>
      </c>
      <c r="G82" s="916">
        <v>0.51</v>
      </c>
      <c r="H82" s="917">
        <f t="shared" si="16"/>
        <v>5.8650000000000001E-2</v>
      </c>
      <c r="I82" s="34"/>
    </row>
    <row r="83" spans="1:9" ht="15.6">
      <c r="A83" s="425"/>
      <c r="B83" s="893" t="s">
        <v>687</v>
      </c>
      <c r="C83" s="890">
        <v>5.5</v>
      </c>
      <c r="D83" s="891">
        <v>0.5</v>
      </c>
      <c r="E83" s="918">
        <v>8</v>
      </c>
      <c r="F83" s="915">
        <v>7.0000000000000007E-2</v>
      </c>
      <c r="G83" s="916">
        <v>0.36</v>
      </c>
      <c r="H83" s="917">
        <f t="shared" si="16"/>
        <v>2.52E-2</v>
      </c>
      <c r="I83" s="34"/>
    </row>
    <row r="84" spans="1:9" ht="15.6">
      <c r="B84" s="839" t="s">
        <v>688</v>
      </c>
      <c r="C84" s="890">
        <v>6.5</v>
      </c>
      <c r="D84" s="891">
        <v>7</v>
      </c>
      <c r="E84" s="918">
        <v>4.5</v>
      </c>
      <c r="F84" s="915">
        <v>9.5000000000000001E-2</v>
      </c>
      <c r="G84" s="916">
        <v>0.41</v>
      </c>
      <c r="H84" s="917">
        <f t="shared" si="16"/>
        <v>3.8949999999999999E-2</v>
      </c>
    </row>
    <row r="85" spans="1:9" ht="15.6">
      <c r="B85" s="866" t="s">
        <v>676</v>
      </c>
      <c r="C85" s="890">
        <v>10.5</v>
      </c>
      <c r="D85" s="891">
        <v>4</v>
      </c>
      <c r="E85" s="918">
        <v>5</v>
      </c>
      <c r="F85" s="915">
        <v>0.115</v>
      </c>
      <c r="G85" s="919">
        <v>0.38</v>
      </c>
      <c r="H85" s="917">
        <f t="shared" si="16"/>
        <v>4.3700000000000003E-2</v>
      </c>
    </row>
    <row r="86" spans="1:9" ht="15.6">
      <c r="B86" s="866" t="s">
        <v>677</v>
      </c>
      <c r="C86" s="890">
        <v>8</v>
      </c>
      <c r="D86" s="891">
        <v>4.5</v>
      </c>
      <c r="E86" s="918">
        <v>6</v>
      </c>
      <c r="F86" s="915">
        <v>9.5000000000000001E-2</v>
      </c>
      <c r="G86" s="919">
        <v>0.54</v>
      </c>
      <c r="H86" s="917">
        <f t="shared" si="16"/>
        <v>5.1300000000000005E-2</v>
      </c>
    </row>
    <row r="87" spans="1:9" ht="16.2" thickBot="1">
      <c r="B87" s="866" t="s">
        <v>679</v>
      </c>
      <c r="C87" s="920">
        <v>9</v>
      </c>
      <c r="D87" s="921">
        <v>4.5</v>
      </c>
      <c r="E87" s="922">
        <v>8.5</v>
      </c>
      <c r="F87" s="923">
        <v>7.0000000000000007E-2</v>
      </c>
      <c r="G87" s="924">
        <v>0.35</v>
      </c>
      <c r="H87" s="925">
        <f t="shared" si="16"/>
        <v>2.4500000000000001E-2</v>
      </c>
    </row>
    <row r="88" spans="1:9" ht="15.6">
      <c r="B88" s="528" t="s">
        <v>1</v>
      </c>
      <c r="C88" s="926">
        <f t="shared" ref="C88:H88" si="17">AVERAGE(C79:C87)</f>
        <v>7.3888888888888893</v>
      </c>
      <c r="D88" s="927">
        <f t="shared" si="17"/>
        <v>5.1111111111111107</v>
      </c>
      <c r="E88" s="928">
        <f t="shared" si="17"/>
        <v>6.5555555555555554</v>
      </c>
      <c r="F88" s="929">
        <f t="shared" si="17"/>
        <v>9.4444444444444428E-2</v>
      </c>
      <c r="G88" s="930">
        <f t="shared" si="17"/>
        <v>0.43777777777777782</v>
      </c>
      <c r="H88" s="931">
        <f t="shared" si="17"/>
        <v>4.1822222222222233E-2</v>
      </c>
    </row>
    <row r="89" spans="1:9" ht="16.2" thickBot="1">
      <c r="B89" s="932" t="s">
        <v>25</v>
      </c>
      <c r="C89" s="684">
        <f t="shared" ref="C89:H89" si="18">MEDIAN(C79:C87)</f>
        <v>8</v>
      </c>
      <c r="D89" s="933">
        <f>MEDIAN(D79:D87)</f>
        <v>4.5</v>
      </c>
      <c r="E89" s="934">
        <f t="shared" si="18"/>
        <v>6</v>
      </c>
      <c r="F89" s="935">
        <f t="shared" si="18"/>
        <v>9.5000000000000001E-2</v>
      </c>
      <c r="G89" s="936">
        <f t="shared" si="18"/>
        <v>0.41</v>
      </c>
      <c r="H89" s="937">
        <f t="shared" si="18"/>
        <v>3.8949999999999999E-2</v>
      </c>
    </row>
    <row r="90" spans="1:9" ht="16.2" thickBot="1">
      <c r="B90" s="29" t="s">
        <v>199</v>
      </c>
      <c r="C90" s="174"/>
      <c r="D90" s="175">
        <f>AVERAGE(C89,D89,E89)</f>
        <v>6.166666666666667</v>
      </c>
      <c r="E90" s="176"/>
      <c r="F90" s="243"/>
      <c r="G90" s="244" t="s">
        <v>424</v>
      </c>
      <c r="H90" s="245">
        <f>H89</f>
        <v>3.8949999999999999E-2</v>
      </c>
    </row>
    <row r="91" spans="1:9" ht="15.6">
      <c r="B91" s="4" t="s">
        <v>699</v>
      </c>
      <c r="C91" s="196"/>
      <c r="D91" s="196"/>
      <c r="E91" s="197"/>
      <c r="F91" s="246"/>
      <c r="G91" s="246"/>
      <c r="H91" s="246"/>
    </row>
  </sheetData>
  <mergeCells count="1">
    <mergeCell ref="B5:H5"/>
  </mergeCells>
  <phoneticPr fontId="67" type="noConversion"/>
  <pageMargins left="1.57" right="0.45" top="0.49" bottom="0.24" header="0.5" footer="0.5"/>
  <pageSetup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K78"/>
  <sheetViews>
    <sheetView topLeftCell="A44" zoomScale="75" zoomScaleNormal="75" workbookViewId="0">
      <selection activeCell="H66" sqref="H66"/>
    </sheetView>
  </sheetViews>
  <sheetFormatPr defaultColWidth="9.109375" defaultRowHeight="13.2"/>
  <cols>
    <col min="1" max="1" width="9.109375" style="59"/>
    <col min="2" max="2" width="51.6640625" style="59" customWidth="1"/>
    <col min="3" max="5" width="12.44140625" style="304" customWidth="1"/>
    <col min="6" max="6" width="9.6640625" style="254" bestFit="1" customWidth="1"/>
    <col min="7" max="16384" width="9.109375" style="59"/>
  </cols>
  <sheetData>
    <row r="1" spans="1:11" ht="15.6">
      <c r="F1" s="1" t="s">
        <v>655</v>
      </c>
    </row>
    <row r="2" spans="1:11" ht="15.6">
      <c r="F2" s="22" t="s">
        <v>649</v>
      </c>
    </row>
    <row r="3" spans="1:11" ht="15.6">
      <c r="F3" s="1" t="s">
        <v>207</v>
      </c>
    </row>
    <row r="4" spans="1:11" ht="15.6">
      <c r="F4" s="1"/>
    </row>
    <row r="5" spans="1:11" ht="15.6">
      <c r="B5" s="1159" t="s">
        <v>172</v>
      </c>
      <c r="C5" s="1159"/>
      <c r="D5" s="1159"/>
      <c r="E5" s="1159"/>
      <c r="F5" s="1159"/>
    </row>
    <row r="6" spans="1:11" ht="15.6">
      <c r="B6" s="5"/>
      <c r="C6" s="489"/>
      <c r="D6" s="490"/>
      <c r="E6" s="490"/>
      <c r="F6" s="65"/>
    </row>
    <row r="7" spans="1:11" ht="15.6">
      <c r="B7" s="64" t="s">
        <v>20</v>
      </c>
      <c r="C7" s="489"/>
      <c r="D7" s="489"/>
      <c r="E7" s="489"/>
      <c r="F7" s="65"/>
    </row>
    <row r="8" spans="1:11" ht="15.6">
      <c r="B8" s="64" t="s">
        <v>96</v>
      </c>
      <c r="C8" s="489"/>
      <c r="D8" s="491"/>
      <c r="E8" s="491"/>
      <c r="F8" s="257"/>
    </row>
    <row r="9" spans="1:11">
      <c r="B9" s="66"/>
      <c r="C9" s="492"/>
      <c r="D9" s="492"/>
      <c r="E9" s="492"/>
      <c r="F9" s="66"/>
    </row>
    <row r="10" spans="1:11" ht="15.6">
      <c r="B10" s="102" t="s">
        <v>165</v>
      </c>
      <c r="C10" s="493"/>
      <c r="D10" s="493"/>
      <c r="E10" s="493"/>
      <c r="F10" s="258"/>
    </row>
    <row r="11" spans="1:11" ht="16.2" thickBot="1">
      <c r="B11" s="102" t="s">
        <v>387</v>
      </c>
      <c r="C11" s="493"/>
      <c r="D11" s="493"/>
      <c r="E11" s="493"/>
      <c r="F11" s="258"/>
    </row>
    <row r="12" spans="1:11" ht="16.2" thickBot="1">
      <c r="B12" s="740" t="s">
        <v>45</v>
      </c>
      <c r="C12" s="1020" t="s">
        <v>185</v>
      </c>
      <c r="D12" s="1020" t="s">
        <v>210</v>
      </c>
      <c r="E12" s="1020" t="s">
        <v>633</v>
      </c>
      <c r="F12" s="741" t="s">
        <v>1</v>
      </c>
      <c r="J12" t="s">
        <v>725</v>
      </c>
      <c r="K12"/>
    </row>
    <row r="13" spans="1:11" ht="15.6">
      <c r="A13"/>
      <c r="B13" s="1024" t="s">
        <v>388</v>
      </c>
      <c r="C13" s="911">
        <v>7.0000000000000007E-2</v>
      </c>
      <c r="D13" s="1031" t="s">
        <v>514</v>
      </c>
      <c r="E13" s="913">
        <v>0.06</v>
      </c>
      <c r="F13" s="1019">
        <f>AVERAGE(C13:E13)</f>
        <v>6.5000000000000002E-2</v>
      </c>
      <c r="J13" t="s">
        <v>577</v>
      </c>
      <c r="K13">
        <v>5.75</v>
      </c>
    </row>
    <row r="14" spans="1:11" ht="15.6">
      <c r="A14"/>
      <c r="B14" s="1025" t="s">
        <v>390</v>
      </c>
      <c r="C14" s="915">
        <v>5.7000000000000002E-2</v>
      </c>
      <c r="D14" s="919">
        <v>5.8200000000000002E-2</v>
      </c>
      <c r="E14" s="917">
        <v>5.7500000000000002E-2</v>
      </c>
      <c r="F14" s="1019">
        <f t="shared" ref="F14:F39" si="0">AVERAGE(C14:E14)</f>
        <v>5.7566666666666662E-2</v>
      </c>
      <c r="J14" t="s">
        <v>578</v>
      </c>
      <c r="K14">
        <v>5.7864599999999999</v>
      </c>
    </row>
    <row r="15" spans="1:11" ht="15.6">
      <c r="A15"/>
      <c r="B15" s="1025" t="s">
        <v>391</v>
      </c>
      <c r="C15" s="915">
        <v>7.4999999999999997E-2</v>
      </c>
      <c r="D15" s="919">
        <v>7.2499999999999995E-2</v>
      </c>
      <c r="E15" s="917">
        <v>7.0000000000000007E-2</v>
      </c>
      <c r="F15" s="1019">
        <f t="shared" si="0"/>
        <v>7.2499999999999995E-2</v>
      </c>
      <c r="J15" t="s">
        <v>579</v>
      </c>
      <c r="K15">
        <v>6.1959499999999998</v>
      </c>
    </row>
    <row r="16" spans="1:11" ht="15.6">
      <c r="A16"/>
      <c r="B16" s="1025" t="s">
        <v>393</v>
      </c>
      <c r="C16" s="915">
        <v>6.1499999999999999E-2</v>
      </c>
      <c r="D16" s="919">
        <v>5.7000000000000002E-2</v>
      </c>
      <c r="E16" s="917">
        <v>0.06</v>
      </c>
      <c r="F16" s="1019">
        <f t="shared" si="0"/>
        <v>5.9499999999999997E-2</v>
      </c>
      <c r="J16" t="s">
        <v>580</v>
      </c>
      <c r="K16">
        <v>7.0460900000000004</v>
      </c>
    </row>
    <row r="17" spans="1:11" ht="15.6">
      <c r="A17"/>
      <c r="B17" s="1026" t="s">
        <v>570</v>
      </c>
      <c r="C17" s="915">
        <v>6.9000000000000006E-2</v>
      </c>
      <c r="D17" s="919">
        <v>6.88E-2</v>
      </c>
      <c r="E17" s="917">
        <v>0.05</v>
      </c>
      <c r="F17" s="1019">
        <f t="shared" si="0"/>
        <v>6.2600000000000003E-2</v>
      </c>
      <c r="J17" t="s">
        <v>724</v>
      </c>
      <c r="K17">
        <v>3.6491199999999999</v>
      </c>
    </row>
    <row r="18" spans="1:11" ht="15.6">
      <c r="A18"/>
      <c r="B18" s="1025" t="s">
        <v>396</v>
      </c>
      <c r="C18" s="915">
        <v>7.1900000000000006E-2</v>
      </c>
      <c r="D18" s="919">
        <v>6.9500000000000006E-2</v>
      </c>
      <c r="E18" s="917">
        <v>7.0000000000000007E-2</v>
      </c>
      <c r="F18" s="1019">
        <f t="shared" si="0"/>
        <v>7.0466666666666677E-2</v>
      </c>
      <c r="J18" t="s">
        <v>581</v>
      </c>
      <c r="K18">
        <v>6.8733300000000002</v>
      </c>
    </row>
    <row r="19" spans="1:11" ht="15.6">
      <c r="A19"/>
      <c r="B19" s="1025" t="s">
        <v>398</v>
      </c>
      <c r="C19" s="915">
        <v>2.9499999999999998E-2</v>
      </c>
      <c r="D19" s="919">
        <v>0.02</v>
      </c>
      <c r="E19" s="917">
        <v>0.02</v>
      </c>
      <c r="F19" s="1019">
        <f t="shared" si="0"/>
        <v>2.3166666666666669E-2</v>
      </c>
      <c r="J19" t="s">
        <v>658</v>
      </c>
      <c r="K19">
        <v>5.8111100000000002</v>
      </c>
    </row>
    <row r="20" spans="1:11" ht="15.6">
      <c r="A20"/>
      <c r="B20" s="1026" t="s">
        <v>537</v>
      </c>
      <c r="C20" s="915">
        <v>2.7799999999999998E-2</v>
      </c>
      <c r="D20" s="919">
        <v>6.7199999999999996E-2</v>
      </c>
      <c r="E20" s="917">
        <v>6.5000000000000002E-2</v>
      </c>
      <c r="F20" s="1019">
        <f t="shared" si="0"/>
        <v>5.3333333333333337E-2</v>
      </c>
      <c r="J20" t="s">
        <v>582</v>
      </c>
      <c r="K20">
        <v>5.75</v>
      </c>
    </row>
    <row r="21" spans="1:11" ht="15.6">
      <c r="A21"/>
      <c r="B21" s="1025" t="s">
        <v>436</v>
      </c>
      <c r="C21" s="915">
        <v>4.99E-2</v>
      </c>
      <c r="D21" s="919">
        <v>5.2299999999999999E-2</v>
      </c>
      <c r="E21" s="917">
        <v>0.05</v>
      </c>
      <c r="F21" s="1019">
        <f t="shared" si="0"/>
        <v>5.0733333333333332E-2</v>
      </c>
      <c r="J21" t="s">
        <v>583</v>
      </c>
      <c r="K21">
        <v>6.4341699999999999</v>
      </c>
    </row>
    <row r="22" spans="1:11" ht="15.6">
      <c r="A22"/>
      <c r="B22" s="1025" t="s">
        <v>400</v>
      </c>
      <c r="C22" s="915">
        <v>-5.0000000000000001E-3</v>
      </c>
      <c r="D22" s="919">
        <v>4.3400000000000001E-2</v>
      </c>
      <c r="E22" s="917">
        <v>4.6699999999999998E-2</v>
      </c>
      <c r="F22" s="1019">
        <f t="shared" si="0"/>
        <v>2.8366666666666669E-2</v>
      </c>
      <c r="J22" t="s">
        <v>584</v>
      </c>
      <c r="K22">
        <v>4.7134999999999998</v>
      </c>
    </row>
    <row r="23" spans="1:11" ht="15.6">
      <c r="A23"/>
      <c r="B23" s="1027" t="s">
        <v>401</v>
      </c>
      <c r="C23" s="915">
        <v>5.5E-2</v>
      </c>
      <c r="D23" s="919">
        <v>5.0999999999999997E-2</v>
      </c>
      <c r="E23" s="917">
        <v>5.7500000000000002E-2</v>
      </c>
      <c r="F23" s="1019">
        <f t="shared" si="0"/>
        <v>5.45E-2</v>
      </c>
      <c r="J23" t="s">
        <v>585</v>
      </c>
      <c r="K23">
        <v>2.84327</v>
      </c>
    </row>
    <row r="24" spans="1:11" ht="15.6">
      <c r="A24"/>
      <c r="B24" s="1026" t="s">
        <v>571</v>
      </c>
      <c r="C24" s="915">
        <v>5.6500000000000002E-2</v>
      </c>
      <c r="D24" s="919">
        <v>5.8999999999999997E-2</v>
      </c>
      <c r="E24" s="917">
        <v>6.5000000000000002E-2</v>
      </c>
      <c r="F24" s="1019">
        <f t="shared" si="0"/>
        <v>6.0166666666666667E-2</v>
      </c>
      <c r="J24" t="s">
        <v>586</v>
      </c>
      <c r="K24">
        <v>5.35</v>
      </c>
    </row>
    <row r="25" spans="1:11" ht="15.6">
      <c r="A25"/>
      <c r="B25" s="1026" t="s">
        <v>482</v>
      </c>
      <c r="C25" s="915">
        <v>7.0499999999999993E-2</v>
      </c>
      <c r="D25" s="919">
        <v>6.7799999999999999E-2</v>
      </c>
      <c r="E25" s="917">
        <v>7.0000000000000007E-2</v>
      </c>
      <c r="F25" s="1019">
        <f t="shared" si="0"/>
        <v>6.9433333333333333E-2</v>
      </c>
      <c r="J25" t="s">
        <v>587</v>
      </c>
      <c r="K25">
        <v>5.8148200000000001</v>
      </c>
    </row>
    <row r="26" spans="1:11" ht="15.6">
      <c r="A26"/>
      <c r="B26" s="1028" t="s">
        <v>536</v>
      </c>
      <c r="C26" s="915">
        <v>1.2999999999999999E-2</v>
      </c>
      <c r="D26" s="919">
        <v>2.4899999999999999E-2</v>
      </c>
      <c r="E26" s="917">
        <v>4.24E-2</v>
      </c>
      <c r="F26" s="1019">
        <f t="shared" si="0"/>
        <v>2.6766666666666664E-2</v>
      </c>
      <c r="J26" t="s">
        <v>723</v>
      </c>
      <c r="K26">
        <v>7.7788899999999996</v>
      </c>
    </row>
    <row r="27" spans="1:11" ht="15.6">
      <c r="A27"/>
      <c r="B27" s="1025" t="s">
        <v>403</v>
      </c>
      <c r="C27" s="915">
        <v>2.5999999999999999E-2</v>
      </c>
      <c r="D27" s="919">
        <v>2.63E-2</v>
      </c>
      <c r="E27" s="917">
        <v>2.8199999999999999E-2</v>
      </c>
      <c r="F27" s="1019">
        <f t="shared" si="0"/>
        <v>2.6833333333333334E-2</v>
      </c>
      <c r="J27" t="s">
        <v>588</v>
      </c>
      <c r="K27">
        <v>3</v>
      </c>
    </row>
    <row r="28" spans="1:11" ht="15.6">
      <c r="A28"/>
      <c r="B28" s="1025" t="s">
        <v>422</v>
      </c>
      <c r="C28" s="915">
        <v>4.7E-2</v>
      </c>
      <c r="D28" s="919">
        <v>4.7100000000000003E-2</v>
      </c>
      <c r="E28" s="917">
        <v>4.7100000000000003E-2</v>
      </c>
      <c r="F28" s="1019">
        <f t="shared" si="0"/>
        <v>4.7066666666666666E-2</v>
      </c>
      <c r="J28" t="s">
        <v>589</v>
      </c>
      <c r="K28">
        <v>6.6234900000000003</v>
      </c>
    </row>
    <row r="29" spans="1:11" ht="15.6">
      <c r="A29"/>
      <c r="B29" s="1025" t="s">
        <v>487</v>
      </c>
      <c r="C29" s="915">
        <v>8.5999999999999993E-2</v>
      </c>
      <c r="D29" s="919">
        <v>7.8299999999999995E-2</v>
      </c>
      <c r="E29" s="917">
        <v>7.7499999999999999E-2</v>
      </c>
      <c r="F29" s="1019">
        <f t="shared" si="0"/>
        <v>8.0600000000000005E-2</v>
      </c>
      <c r="J29" t="s">
        <v>590</v>
      </c>
      <c r="K29">
        <v>5.2388700000000004</v>
      </c>
    </row>
    <row r="30" spans="1:11" ht="15.6">
      <c r="A30"/>
      <c r="B30" s="1025" t="s">
        <v>405</v>
      </c>
      <c r="C30" s="915">
        <v>4.5999999999999999E-2</v>
      </c>
      <c r="D30" s="919">
        <v>4.3799999999999999E-2</v>
      </c>
      <c r="E30" s="917">
        <v>4.8165300000000001E-2</v>
      </c>
      <c r="F30" s="1019">
        <f t="shared" si="0"/>
        <v>4.5988433333333328E-2</v>
      </c>
      <c r="J30" t="s">
        <v>591</v>
      </c>
      <c r="K30">
        <v>6.9503899999999996</v>
      </c>
    </row>
    <row r="31" spans="1:11" ht="15.6">
      <c r="A31"/>
      <c r="B31" s="1025" t="s">
        <v>406</v>
      </c>
      <c r="C31" s="915">
        <v>3.7999999999999999E-2</v>
      </c>
      <c r="D31" s="919">
        <v>4.41E-2</v>
      </c>
      <c r="E31" s="917">
        <v>2.7E-2</v>
      </c>
      <c r="F31" s="1019">
        <f t="shared" si="0"/>
        <v>3.6366666666666665E-2</v>
      </c>
      <c r="J31" t="s">
        <v>722</v>
      </c>
      <c r="K31">
        <v>2.3308599999999999</v>
      </c>
    </row>
    <row r="32" spans="1:11" ht="15.6">
      <c r="A32"/>
      <c r="B32" s="1029" t="s">
        <v>419</v>
      </c>
      <c r="C32" s="915">
        <v>0.09</v>
      </c>
      <c r="D32" s="919" t="s">
        <v>514</v>
      </c>
      <c r="E32" s="917">
        <v>5.3499999999999999E-2</v>
      </c>
      <c r="F32" s="1019">
        <f t="shared" si="0"/>
        <v>7.1749999999999994E-2</v>
      </c>
      <c r="J32" t="s">
        <v>721</v>
      </c>
      <c r="K32">
        <v>3.5716600000000001</v>
      </c>
    </row>
    <row r="33" spans="1:11" ht="15.6">
      <c r="A33"/>
      <c r="B33" s="1025" t="s">
        <v>408</v>
      </c>
      <c r="C33" s="915">
        <v>3.5000000000000003E-2</v>
      </c>
      <c r="D33" s="919">
        <v>3.3700000000000001E-2</v>
      </c>
      <c r="E33" s="917">
        <v>0.05</v>
      </c>
      <c r="F33" s="1019">
        <f t="shared" si="0"/>
        <v>3.9566666666666674E-2</v>
      </c>
      <c r="J33" t="s">
        <v>592</v>
      </c>
      <c r="K33">
        <v>9.0823499999999999</v>
      </c>
    </row>
    <row r="34" spans="1:11" ht="15.6">
      <c r="A34"/>
      <c r="B34" s="1025" t="s">
        <v>410</v>
      </c>
      <c r="C34" s="915">
        <v>0.13400000000000001</v>
      </c>
      <c r="D34" s="919">
        <v>0.1336</v>
      </c>
      <c r="E34" s="917">
        <v>4.8500000000000001E-2</v>
      </c>
      <c r="F34" s="1019">
        <f t="shared" si="0"/>
        <v>0.10536666666666666</v>
      </c>
      <c r="J34" t="s">
        <v>593</v>
      </c>
      <c r="K34">
        <v>3.25</v>
      </c>
    </row>
    <row r="35" spans="1:11" ht="15.6">
      <c r="A35"/>
      <c r="B35" s="1025" t="s">
        <v>440</v>
      </c>
      <c r="C35" s="915" t="s">
        <v>514</v>
      </c>
      <c r="D35" s="919" t="s">
        <v>514</v>
      </c>
      <c r="E35" s="917">
        <v>3.2500000000000001E-2</v>
      </c>
      <c r="F35" s="1019">
        <f t="shared" si="0"/>
        <v>3.2500000000000001E-2</v>
      </c>
      <c r="J35" t="s">
        <v>720</v>
      </c>
      <c r="K35">
        <v>4.3781299999999996</v>
      </c>
    </row>
    <row r="36" spans="1:11" ht="15.6">
      <c r="A36"/>
      <c r="B36" s="998" t="s">
        <v>499</v>
      </c>
      <c r="C36" s="915">
        <v>6.0999999999999999E-2</v>
      </c>
      <c r="D36" s="919">
        <v>6.0299999999999999E-2</v>
      </c>
      <c r="E36" s="917">
        <v>6.0299999999999999E-2</v>
      </c>
      <c r="F36" s="1019">
        <f t="shared" si="0"/>
        <v>6.0533333333333328E-2</v>
      </c>
      <c r="J36" t="s">
        <v>594</v>
      </c>
      <c r="K36">
        <v>5.6857100000000003</v>
      </c>
    </row>
    <row r="37" spans="1:11" ht="15.6">
      <c r="A37"/>
      <c r="B37" s="1025" t="s">
        <v>437</v>
      </c>
      <c r="C37" s="915">
        <v>6.5000000000000002E-2</v>
      </c>
      <c r="D37" s="919">
        <v>5.0299999999999997E-2</v>
      </c>
      <c r="E37" s="917">
        <v>0.06</v>
      </c>
      <c r="F37" s="1019">
        <f t="shared" si="0"/>
        <v>5.8433333333333337E-2</v>
      </c>
      <c r="J37" t="s">
        <v>719</v>
      </c>
      <c r="K37">
        <v>-1.2426200000000001</v>
      </c>
    </row>
    <row r="38" spans="1:11" ht="15.6">
      <c r="A38"/>
      <c r="B38" s="1025" t="s">
        <v>435</v>
      </c>
      <c r="C38" s="915">
        <v>6.0999999999999999E-2</v>
      </c>
      <c r="D38" s="919">
        <v>6.0699999999999997E-2</v>
      </c>
      <c r="E38" s="917">
        <v>6.1400000000000003E-2</v>
      </c>
      <c r="F38" s="1019">
        <f t="shared" si="0"/>
        <v>6.1033333333333335E-2</v>
      </c>
      <c r="J38" t="s">
        <v>595</v>
      </c>
      <c r="K38">
        <v>5.2934999999999999</v>
      </c>
    </row>
    <row r="39" spans="1:11" ht="16.2" thickBot="1">
      <c r="A39"/>
      <c r="B39" s="1030" t="s">
        <v>412</v>
      </c>
      <c r="C39" s="923">
        <v>6.3E-2</v>
      </c>
      <c r="D39" s="1032">
        <v>6.1600000000000002E-2</v>
      </c>
      <c r="E39" s="925">
        <v>5.6599999999999998E-2</v>
      </c>
      <c r="F39" s="1019">
        <f t="shared" si="0"/>
        <v>6.0400000000000002E-2</v>
      </c>
      <c r="J39" t="s">
        <v>718</v>
      </c>
      <c r="K39">
        <v>5.3019100000000003</v>
      </c>
    </row>
    <row r="40" spans="1:11" ht="15.6">
      <c r="B40" s="518" t="s">
        <v>1</v>
      </c>
      <c r="C40" s="1021">
        <f>+AVERAGE(C13:C39)</f>
        <v>5.5907692307692311E-2</v>
      </c>
      <c r="D40" s="1022">
        <f>+AVERAGE(D13:D39)</f>
        <v>5.6308333333333342E-2</v>
      </c>
      <c r="E40" s="1022">
        <f>+AVERAGE(E13:E39)</f>
        <v>5.3143159259259262E-2</v>
      </c>
      <c r="F40" s="549">
        <f>+AVERAGE(F13:F39)</f>
        <v>5.4834756790123465E-2</v>
      </c>
      <c r="J40" t="s">
        <v>596</v>
      </c>
      <c r="K40">
        <v>4.3352300000000001</v>
      </c>
    </row>
    <row r="41" spans="1:11" ht="16.2" thickBot="1">
      <c r="B41" s="585" t="s">
        <v>25</v>
      </c>
      <c r="C41" s="586">
        <f>+MEDIAN(C13:C39)</f>
        <v>5.8999999999999997E-2</v>
      </c>
      <c r="D41" s="414">
        <f>+MEDIAN(D13:D39)</f>
        <v>5.7599999999999998E-2</v>
      </c>
      <c r="E41" s="414">
        <f>+MEDIAN(E13:E39)</f>
        <v>5.6599999999999998E-2</v>
      </c>
      <c r="F41" s="584">
        <f>+MEDIAN(F13:F39)</f>
        <v>5.8433333333333337E-2</v>
      </c>
      <c r="J41" t="s">
        <v>597</v>
      </c>
      <c r="K41">
        <v>4.2431599999999996</v>
      </c>
    </row>
    <row r="42" spans="1:11" ht="15.6">
      <c r="B42" s="299" t="s">
        <v>702</v>
      </c>
      <c r="C42" s="255"/>
      <c r="D42" s="255"/>
      <c r="E42" s="255"/>
      <c r="F42" s="256"/>
      <c r="J42" t="s">
        <v>598</v>
      </c>
      <c r="K42">
        <v>3.0335200000000002</v>
      </c>
    </row>
    <row r="43" spans="1:11">
      <c r="B43" s="4"/>
      <c r="J43" t="s">
        <v>599</v>
      </c>
      <c r="K43">
        <v>4.5940000000000003</v>
      </c>
    </row>
    <row r="44" spans="1:11" ht="15.6">
      <c r="B44" s="5" t="s">
        <v>166</v>
      </c>
      <c r="C44" s="491"/>
      <c r="D44" s="491"/>
      <c r="E44" s="491"/>
      <c r="F44" s="64"/>
      <c r="J44" t="s">
        <v>717</v>
      </c>
      <c r="K44">
        <v>6.85</v>
      </c>
    </row>
    <row r="45" spans="1:11" ht="16.2" thickBot="1">
      <c r="B45" s="5" t="s">
        <v>656</v>
      </c>
      <c r="C45" s="491"/>
      <c r="D45" s="491"/>
      <c r="E45" s="491"/>
      <c r="F45" s="64"/>
      <c r="J45" t="s">
        <v>600</v>
      </c>
      <c r="K45">
        <v>4.4569400000000003</v>
      </c>
    </row>
    <row r="46" spans="1:11" ht="16.2" thickBot="1">
      <c r="B46" s="1034" t="str">
        <f t="shared" ref="B46:D46" si="1">B12</f>
        <v>Company</v>
      </c>
      <c r="C46" s="1020" t="str">
        <f t="shared" si="1"/>
        <v>Yahoo</v>
      </c>
      <c r="D46" s="1020" t="str">
        <f t="shared" si="1"/>
        <v>Zacks</v>
      </c>
      <c r="E46" s="1020" t="s">
        <v>633</v>
      </c>
      <c r="F46" s="741" t="str">
        <f>F12</f>
        <v>Mean</v>
      </c>
      <c r="J46" t="s">
        <v>716</v>
      </c>
      <c r="K46">
        <v>5.4743899999999996</v>
      </c>
    </row>
    <row r="47" spans="1:11" ht="15.6">
      <c r="A47" s="665" t="s">
        <v>388</v>
      </c>
      <c r="B47" s="665" t="str">
        <f t="shared" ref="B47:E47" si="2">B13</f>
        <v>ALLETE, Inc. (NYSE-ALE)</v>
      </c>
      <c r="C47" s="911">
        <f t="shared" si="2"/>
        <v>7.0000000000000007E-2</v>
      </c>
      <c r="D47" s="1031" t="str">
        <f t="shared" si="2"/>
        <v>N/A</v>
      </c>
      <c r="E47" s="913">
        <f t="shared" si="2"/>
        <v>0.06</v>
      </c>
      <c r="F47" s="1019">
        <f>AVERAGE(C47:E47)</f>
        <v>6.5000000000000002E-2</v>
      </c>
      <c r="J47" t="s">
        <v>601</v>
      </c>
      <c r="K47">
        <v>4.6749999999999998</v>
      </c>
    </row>
    <row r="48" spans="1:11" ht="15.6">
      <c r="A48" s="866" t="s">
        <v>391</v>
      </c>
      <c r="B48" s="866" t="str">
        <f t="shared" ref="B48:E48" si="3">B15</f>
        <v>Ameren Corporation (NYSE-AEE)</v>
      </c>
      <c r="C48" s="915">
        <f t="shared" si="3"/>
        <v>7.4999999999999997E-2</v>
      </c>
      <c r="D48" s="919">
        <f t="shared" si="3"/>
        <v>7.2499999999999995E-2</v>
      </c>
      <c r="E48" s="917">
        <f t="shared" si="3"/>
        <v>7.0000000000000007E-2</v>
      </c>
      <c r="F48" s="1019">
        <f t="shared" ref="F48:F52" si="4">AVERAGE(C48:E48)</f>
        <v>7.2499999999999995E-2</v>
      </c>
      <c r="J48" t="s">
        <v>602</v>
      </c>
      <c r="K48">
        <v>5.3933900000000001</v>
      </c>
    </row>
    <row r="49" spans="1:11" ht="15.6">
      <c r="A49" s="866" t="s">
        <v>538</v>
      </c>
      <c r="B49" s="866" t="str">
        <f t="shared" ref="B49:E49" si="5">B17</f>
        <v>Avista Corp (NYSE-AVA)</v>
      </c>
      <c r="C49" s="915">
        <f t="shared" si="5"/>
        <v>6.9000000000000006E-2</v>
      </c>
      <c r="D49" s="919">
        <f t="shared" si="5"/>
        <v>6.88E-2</v>
      </c>
      <c r="E49" s="917">
        <f t="shared" si="5"/>
        <v>0.05</v>
      </c>
      <c r="F49" s="1019">
        <f t="shared" si="4"/>
        <v>6.2600000000000003E-2</v>
      </c>
      <c r="J49" t="s">
        <v>603</v>
      </c>
      <c r="K49">
        <v>5.20451</v>
      </c>
    </row>
    <row r="50" spans="1:11" ht="15.6">
      <c r="A50" s="945" t="s">
        <v>726</v>
      </c>
      <c r="B50" s="945" t="s">
        <v>726</v>
      </c>
      <c r="C50" s="915">
        <v>4.6800000000000001E-2</v>
      </c>
      <c r="D50" s="919">
        <f t="shared" ref="D50" si="6">D21</f>
        <v>5.2299999999999999E-2</v>
      </c>
      <c r="E50" s="917">
        <v>5.0999999999999997E-2</v>
      </c>
      <c r="F50" s="1019">
        <f t="shared" si="4"/>
        <v>5.0033333333333325E-2</v>
      </c>
      <c r="J50" t="s">
        <v>715</v>
      </c>
      <c r="K50">
        <v>6.5579700000000001</v>
      </c>
    </row>
    <row r="51" spans="1:11" ht="15.6">
      <c r="A51" s="7" t="s">
        <v>396</v>
      </c>
      <c r="B51" s="1038" t="str">
        <f t="shared" ref="B51:E51" si="7">B18</f>
        <v>CMS Energy Corporation (NYSE-CMS)</v>
      </c>
      <c r="C51" s="1039">
        <f t="shared" si="7"/>
        <v>7.1900000000000006E-2</v>
      </c>
      <c r="D51" s="1036">
        <f t="shared" si="7"/>
        <v>6.9500000000000006E-2</v>
      </c>
      <c r="E51" s="1037">
        <f t="shared" si="7"/>
        <v>7.0000000000000007E-2</v>
      </c>
      <c r="F51" s="1019">
        <f t="shared" si="4"/>
        <v>7.0466666666666677E-2</v>
      </c>
      <c r="J51" t="s">
        <v>714</v>
      </c>
      <c r="K51">
        <v>8.5</v>
      </c>
    </row>
    <row r="52" spans="1:11" ht="15.6">
      <c r="A52" s="945" t="s">
        <v>728</v>
      </c>
      <c r="B52" s="945" t="s">
        <v>728</v>
      </c>
      <c r="C52" s="1039">
        <v>6.0499999999999998E-2</v>
      </c>
      <c r="D52" s="1036">
        <v>5.67E-2</v>
      </c>
      <c r="E52" s="1037">
        <v>0.06</v>
      </c>
      <c r="F52" s="1019">
        <f t="shared" si="4"/>
        <v>5.9066666666666663E-2</v>
      </c>
      <c r="J52" t="s">
        <v>713</v>
      </c>
      <c r="K52">
        <v>5.3607199999999997</v>
      </c>
    </row>
    <row r="53" spans="1:11" ht="15.6">
      <c r="A53" s="866" t="s">
        <v>400</v>
      </c>
      <c r="B53" s="893" t="str">
        <f t="shared" ref="B53:E54" si="8">B22</f>
        <v>Edison International (NYSE-EIX)</v>
      </c>
      <c r="C53" s="915">
        <f t="shared" si="8"/>
        <v>-5.0000000000000001E-3</v>
      </c>
      <c r="D53" s="919">
        <f t="shared" si="8"/>
        <v>4.3400000000000001E-2</v>
      </c>
      <c r="E53" s="917">
        <f t="shared" si="8"/>
        <v>4.6699999999999998E-2</v>
      </c>
      <c r="F53" s="1019">
        <f t="shared" ref="F53:F59" si="9">AVERAGE(C53:E53)</f>
        <v>2.8366666666666669E-2</v>
      </c>
      <c r="J53" t="s">
        <v>712</v>
      </c>
      <c r="K53">
        <v>10.050000000000001</v>
      </c>
    </row>
    <row r="54" spans="1:11" ht="15.6">
      <c r="A54" s="893" t="s">
        <v>401</v>
      </c>
      <c r="B54" s="819" t="str">
        <f t="shared" si="8"/>
        <v>Entergy Corporation (NYSE-ETR)</v>
      </c>
      <c r="C54" s="915">
        <f t="shared" si="8"/>
        <v>5.5E-2</v>
      </c>
      <c r="D54" s="919">
        <f t="shared" si="8"/>
        <v>5.0999999999999997E-2</v>
      </c>
      <c r="E54" s="917">
        <f t="shared" si="8"/>
        <v>5.7500000000000002E-2</v>
      </c>
      <c r="F54" s="1019">
        <f t="shared" si="9"/>
        <v>5.45E-2</v>
      </c>
      <c r="J54" t="s">
        <v>711</v>
      </c>
      <c r="K54">
        <v>2.45994</v>
      </c>
    </row>
    <row r="55" spans="1:11" ht="15.6">
      <c r="A55" s="866" t="s">
        <v>403</v>
      </c>
      <c r="B55" s="866" t="str">
        <f t="shared" ref="B55:E55" si="10">B27</f>
        <v>IDACORP, Inc. (NYSE-IDA)</v>
      </c>
      <c r="C55" s="915">
        <f t="shared" si="10"/>
        <v>2.5999999999999999E-2</v>
      </c>
      <c r="D55" s="919">
        <f t="shared" si="10"/>
        <v>2.63E-2</v>
      </c>
      <c r="E55" s="917">
        <f t="shared" si="10"/>
        <v>2.8199999999999999E-2</v>
      </c>
      <c r="F55" s="1019">
        <f t="shared" si="9"/>
        <v>2.6833333333333334E-2</v>
      </c>
      <c r="J55" t="s">
        <v>710</v>
      </c>
      <c r="K55">
        <v>5.5</v>
      </c>
    </row>
    <row r="56" spans="1:11" ht="15.6">
      <c r="A56" s="866" t="s">
        <v>405</v>
      </c>
      <c r="B56" s="811" t="str">
        <f t="shared" ref="B56:E58" si="11">B30</f>
        <v>NorthWestern Corporation (NYSE-NWE)</v>
      </c>
      <c r="C56" s="915">
        <f t="shared" si="11"/>
        <v>4.5999999999999999E-2</v>
      </c>
      <c r="D56" s="919">
        <f t="shared" si="11"/>
        <v>4.3799999999999999E-2</v>
      </c>
      <c r="E56" s="917">
        <f t="shared" si="11"/>
        <v>4.8165300000000001E-2</v>
      </c>
      <c r="F56" s="1019">
        <f t="shared" si="9"/>
        <v>4.5988433333333328E-2</v>
      </c>
      <c r="J56" t="s">
        <v>709</v>
      </c>
      <c r="K56">
        <v>5.1666699999999999</v>
      </c>
    </row>
    <row r="57" spans="1:11" ht="15.6">
      <c r="A57" s="866" t="s">
        <v>406</v>
      </c>
      <c r="B57" s="866" t="str">
        <f t="shared" si="11"/>
        <v>OGE Energy Corp. (NYSE-OGE)</v>
      </c>
      <c r="C57" s="915">
        <f t="shared" si="11"/>
        <v>3.7999999999999999E-2</v>
      </c>
      <c r="D57" s="919">
        <f t="shared" si="11"/>
        <v>4.41E-2</v>
      </c>
      <c r="E57" s="917">
        <f t="shared" si="11"/>
        <v>2.7E-2</v>
      </c>
      <c r="F57" s="1019">
        <f t="shared" si="9"/>
        <v>3.6366666666666665E-2</v>
      </c>
      <c r="J57" t="s">
        <v>708</v>
      </c>
      <c r="K57">
        <v>12.564959999999999</v>
      </c>
    </row>
    <row r="58" spans="1:11" ht="15.6">
      <c r="A58" s="1033" t="s">
        <v>419</v>
      </c>
      <c r="B58" s="866" t="str">
        <f t="shared" si="11"/>
        <v>Otter Tail Corporation (NDQ-OTTR)</v>
      </c>
      <c r="C58" s="915">
        <f t="shared" si="11"/>
        <v>0.09</v>
      </c>
      <c r="D58" s="919" t="str">
        <f t="shared" si="11"/>
        <v>N/A</v>
      </c>
      <c r="E58" s="917">
        <f t="shared" si="11"/>
        <v>5.3499999999999999E-2</v>
      </c>
      <c r="F58" s="1019">
        <f t="shared" si="9"/>
        <v>7.1749999999999994E-2</v>
      </c>
      <c r="J58" t="s">
        <v>707</v>
      </c>
      <c r="K58">
        <v>4.4880100000000001</v>
      </c>
    </row>
    <row r="59" spans="1:11" ht="16.2" thickBot="1">
      <c r="A59" s="866" t="s">
        <v>499</v>
      </c>
      <c r="B59" s="678" t="str">
        <f t="shared" ref="B59:E59" si="12">B36</f>
        <v>Sempra Energy (NYSE-SRE)</v>
      </c>
      <c r="C59" s="923">
        <f t="shared" si="12"/>
        <v>6.0999999999999999E-2</v>
      </c>
      <c r="D59" s="1032">
        <f t="shared" si="12"/>
        <v>6.0299999999999999E-2</v>
      </c>
      <c r="E59" s="925">
        <f t="shared" si="12"/>
        <v>6.0299999999999999E-2</v>
      </c>
      <c r="F59" s="1019">
        <f t="shared" si="9"/>
        <v>6.0533333333333328E-2</v>
      </c>
      <c r="J59" t="s">
        <v>706</v>
      </c>
      <c r="K59">
        <v>6</v>
      </c>
    </row>
    <row r="60" spans="1:11" ht="15.6">
      <c r="A60" s="425"/>
      <c r="B60" s="939" t="str">
        <f>B40</f>
        <v>Mean</v>
      </c>
      <c r="C60" s="1035">
        <f>AVERAGE(C47:C59)</f>
        <v>5.4169230769230782E-2</v>
      </c>
      <c r="D60" s="1035">
        <f>AVERAGE(D47:D59)</f>
        <v>5.3518181818181819E-2</v>
      </c>
      <c r="E60" s="1035">
        <f>AVERAGE(E47:E59)</f>
        <v>5.2489638461538465E-2</v>
      </c>
      <c r="F60" s="777">
        <f>AVERAGE(F47:F59)</f>
        <v>5.4154238461538454E-2</v>
      </c>
      <c r="J60" t="s">
        <v>705</v>
      </c>
      <c r="K60">
        <v>7.0136799999999999</v>
      </c>
    </row>
    <row r="61" spans="1:11" ht="16.2" thickBot="1">
      <c r="A61" s="425"/>
      <c r="B61" s="687" t="str">
        <f>B41</f>
        <v>Median</v>
      </c>
      <c r="C61" s="688">
        <f>MEDIAN(C47:C59)</f>
        <v>6.0499999999999998E-2</v>
      </c>
      <c r="D61" s="688">
        <f>MEDIAN(D47:D59)</f>
        <v>5.2299999999999999E-2</v>
      </c>
      <c r="E61" s="688">
        <f>MEDIAN(E47:E59)</f>
        <v>5.3499999999999999E-2</v>
      </c>
      <c r="F61" s="778">
        <f>MEDIAN(F47:F59)</f>
        <v>5.9066666666666663E-2</v>
      </c>
      <c r="J61" t="s">
        <v>704</v>
      </c>
      <c r="K61">
        <v>0</v>
      </c>
    </row>
    <row r="62" spans="1:11" ht="15" customHeight="1">
      <c r="A62" s="425"/>
      <c r="B62" s="689" t="str">
        <f>B42</f>
        <v>Data Sources: www.zacks.com, http://quote.yahoo.com, S&amp;P Cap  IQ,  April, 2021.</v>
      </c>
      <c r="C62" s="59"/>
      <c r="D62" s="59"/>
      <c r="E62" s="690"/>
      <c r="F62" s="59"/>
      <c r="J62" t="s">
        <v>703</v>
      </c>
      <c r="K62">
        <v>0</v>
      </c>
    </row>
    <row r="63" spans="1:11" ht="15.6">
      <c r="A63" s="425"/>
      <c r="C63" s="59"/>
      <c r="D63" s="59"/>
      <c r="E63" s="690"/>
      <c r="F63" s="59"/>
    </row>
    <row r="64" spans="1:11" ht="15.6">
      <c r="A64" s="425"/>
      <c r="B64" s="5" t="s">
        <v>686</v>
      </c>
      <c r="C64" s="492"/>
      <c r="D64" s="492"/>
      <c r="E64" s="492"/>
      <c r="F64" s="66"/>
    </row>
    <row r="65" spans="1:6" ht="16.2" thickBot="1">
      <c r="A65" s="425"/>
      <c r="B65" s="5" t="s">
        <v>659</v>
      </c>
      <c r="C65" s="491"/>
      <c r="D65" s="491"/>
      <c r="E65" s="491"/>
      <c r="F65" s="64"/>
    </row>
    <row r="66" spans="1:6" ht="16.2" thickBot="1">
      <c r="A66" s="425"/>
      <c r="B66" s="1041" t="s">
        <v>45</v>
      </c>
      <c r="C66" s="1042" t="s">
        <v>185</v>
      </c>
      <c r="D66" s="1042" t="s">
        <v>210</v>
      </c>
      <c r="E66" s="1042" t="s">
        <v>700</v>
      </c>
      <c r="F66" s="938" t="s">
        <v>1</v>
      </c>
    </row>
    <row r="67" spans="1:6" ht="15.6">
      <c r="A67" s="425"/>
      <c r="B67" s="1044" t="s">
        <v>663</v>
      </c>
      <c r="C67" s="911">
        <v>7.0000000000000007E-2</v>
      </c>
      <c r="D67" s="1031">
        <v>7.3400000000000007E-2</v>
      </c>
      <c r="E67" s="913">
        <v>7.0000000000000007E-2</v>
      </c>
      <c r="F67" s="1019">
        <f>AVERAGE(C67:E67)</f>
        <v>7.113333333333334E-2</v>
      </c>
    </row>
    <row r="68" spans="1:6" ht="15.6">
      <c r="A68" s="425"/>
      <c r="B68" s="1038" t="s">
        <v>665</v>
      </c>
      <c r="C68" s="915">
        <v>4.7399999999999998E-2</v>
      </c>
      <c r="D68" s="1023" t="s">
        <v>701</v>
      </c>
      <c r="E68" s="917">
        <v>8.5000000000000006E-2</v>
      </c>
      <c r="F68" s="1040">
        <f t="shared" ref="F68:F75" si="13">AVERAGE(C68:E68)</f>
        <v>6.6200000000000009E-2</v>
      </c>
    </row>
    <row r="69" spans="1:6" ht="15.6">
      <c r="A69" s="425"/>
      <c r="B69" s="1038" t="s">
        <v>667</v>
      </c>
      <c r="C69" s="915">
        <v>0.06</v>
      </c>
      <c r="D69" s="1023">
        <v>0.06</v>
      </c>
      <c r="E69" s="917">
        <v>7.0999999999999994E-2</v>
      </c>
      <c r="F69" s="1040">
        <f t="shared" si="13"/>
        <v>6.3666666666666663E-2</v>
      </c>
    </row>
    <row r="70" spans="1:6" ht="15.6">
      <c r="A70" s="425"/>
      <c r="B70" s="819" t="s">
        <v>669</v>
      </c>
      <c r="C70" s="915">
        <v>4.3700000000000003E-2</v>
      </c>
      <c r="D70" s="1023">
        <v>6.2199999999999998E-2</v>
      </c>
      <c r="E70" s="917">
        <v>0.05</v>
      </c>
      <c r="F70" s="1040">
        <f t="shared" si="13"/>
        <v>5.1966666666666661E-2</v>
      </c>
    </row>
    <row r="71" spans="1:6" ht="15.6">
      <c r="A71" s="425"/>
      <c r="B71" s="1038" t="s">
        <v>687</v>
      </c>
      <c r="C71" s="915">
        <v>3.1E-2</v>
      </c>
      <c r="D71" s="1023" t="s">
        <v>652</v>
      </c>
      <c r="E71" s="917">
        <v>2.46E-2</v>
      </c>
      <c r="F71" s="1040">
        <f t="shared" si="13"/>
        <v>2.7799999999999998E-2</v>
      </c>
    </row>
    <row r="72" spans="1:6" ht="14.1" customHeight="1">
      <c r="A72" s="425"/>
      <c r="B72" s="1038" t="s">
        <v>688</v>
      </c>
      <c r="C72" s="915">
        <v>0.05</v>
      </c>
      <c r="D72" s="1023">
        <v>0.05</v>
      </c>
      <c r="E72" s="917">
        <v>5.5E-2</v>
      </c>
      <c r="F72" s="1040">
        <f t="shared" si="13"/>
        <v>5.1666666666666666E-2</v>
      </c>
    </row>
    <row r="73" spans="1:6" ht="15.6">
      <c r="A73" s="425"/>
      <c r="B73" s="1038" t="s">
        <v>676</v>
      </c>
      <c r="C73" s="915">
        <v>4.3999999999999997E-2</v>
      </c>
      <c r="D73" s="1023">
        <v>4.36E-2</v>
      </c>
      <c r="E73" s="917">
        <v>4.36E-2</v>
      </c>
      <c r="F73" s="1040">
        <f t="shared" si="13"/>
        <v>4.3733333333333325E-2</v>
      </c>
    </row>
    <row r="74" spans="1:6" ht="15.6">
      <c r="A74" s="425"/>
      <c r="B74" s="866" t="s">
        <v>677</v>
      </c>
      <c r="C74" s="915">
        <v>0.04</v>
      </c>
      <c r="D74" s="1023">
        <v>0.05</v>
      </c>
      <c r="E74" s="917">
        <v>0.05</v>
      </c>
      <c r="F74" s="1040">
        <f t="shared" si="13"/>
        <v>4.6666666666666669E-2</v>
      </c>
    </row>
    <row r="75" spans="1:6" ht="16.2" thickBot="1">
      <c r="A75" s="425"/>
      <c r="B75" s="1045" t="s">
        <v>679</v>
      </c>
      <c r="C75" s="923">
        <v>5.7000000000000002E-2</v>
      </c>
      <c r="D75" s="1032">
        <v>0.05</v>
      </c>
      <c r="E75" s="925">
        <v>5.0999999999999997E-2</v>
      </c>
      <c r="F75" s="1040">
        <f t="shared" si="13"/>
        <v>5.2666666666666667E-2</v>
      </c>
    </row>
    <row r="76" spans="1:6" ht="15.6">
      <c r="A76" s="425"/>
      <c r="B76" s="939" t="s">
        <v>1</v>
      </c>
      <c r="C76" s="1035">
        <f>AVERAGE(C67:C75)</f>
        <v>4.9233333333333323E-2</v>
      </c>
      <c r="D76" s="1043">
        <f t="shared" ref="D76:E76" si="14">AVERAGE(D67:D75)</f>
        <v>5.5599999999999997E-2</v>
      </c>
      <c r="E76" s="1043">
        <f t="shared" si="14"/>
        <v>5.5577777777777775E-2</v>
      </c>
      <c r="F76" s="940">
        <f>AVERAGE(F67:F75)</f>
        <v>5.2833333333333336E-2</v>
      </c>
    </row>
    <row r="77" spans="1:6" ht="16.2" thickBot="1">
      <c r="B77" s="687" t="s">
        <v>25</v>
      </c>
      <c r="C77" s="688">
        <f>MEDIAN(C67:C75)</f>
        <v>4.7399999999999998E-2</v>
      </c>
      <c r="D77" s="738">
        <f t="shared" ref="D77:E77" si="15">MEDIAN(D67:D75)</f>
        <v>0.05</v>
      </c>
      <c r="E77" s="738">
        <f t="shared" si="15"/>
        <v>5.0999999999999997E-2</v>
      </c>
      <c r="F77" s="941">
        <f>MEDIAN(F67:F75)</f>
        <v>5.1966666666666661E-2</v>
      </c>
    </row>
    <row r="78" spans="1:6" ht="15.6">
      <c r="B78" s="299" t="s">
        <v>702</v>
      </c>
      <c r="C78" s="545"/>
      <c r="D78" s="545"/>
      <c r="E78" s="545"/>
      <c r="F78" s="545"/>
    </row>
  </sheetData>
  <mergeCells count="1">
    <mergeCell ref="B5:F5"/>
  </mergeCells>
  <phoneticPr fontId="67" type="noConversion"/>
  <pageMargins left="1.97" right="0.45" top="0.46" bottom="0.27" header="0.48" footer="0.24"/>
  <pageSetup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G16"/>
  <sheetViews>
    <sheetView tabSelected="1" topLeftCell="A4" workbookViewId="0">
      <selection activeCell="G16" sqref="G16"/>
    </sheetView>
  </sheetViews>
  <sheetFormatPr defaultRowHeight="13.2"/>
  <cols>
    <col min="2" max="3" width="13" customWidth="1"/>
    <col min="4" max="4" width="41.109375" customWidth="1"/>
    <col min="5" max="7" width="27.5546875" customWidth="1"/>
  </cols>
  <sheetData>
    <row r="1" spans="1:7" ht="15.6">
      <c r="A1" s="7"/>
      <c r="D1" s="783" t="s">
        <v>222</v>
      </c>
      <c r="G1" s="1" t="s">
        <v>655</v>
      </c>
    </row>
    <row r="2" spans="1:7" ht="15.6">
      <c r="A2" s="7"/>
      <c r="G2" s="22" t="s">
        <v>649</v>
      </c>
    </row>
    <row r="3" spans="1:7" ht="15.6">
      <c r="A3" s="3"/>
      <c r="G3" s="1" t="s">
        <v>206</v>
      </c>
    </row>
    <row r="4" spans="1:7" ht="15.6">
      <c r="A4" s="3"/>
      <c r="F4" s="1"/>
    </row>
    <row r="5" spans="1:7" ht="15.6">
      <c r="A5" s="7"/>
      <c r="B5" s="7"/>
      <c r="C5" s="7"/>
      <c r="D5" s="5" t="s">
        <v>172</v>
      </c>
      <c r="E5" s="5"/>
      <c r="F5" s="6"/>
      <c r="G5" s="6"/>
    </row>
    <row r="6" spans="1:7" ht="15.6">
      <c r="A6" s="7"/>
      <c r="B6" s="7"/>
      <c r="C6" s="7"/>
      <c r="D6" s="5" t="s">
        <v>196</v>
      </c>
      <c r="E6" s="5"/>
      <c r="F6" s="6"/>
      <c r="G6" s="6"/>
    </row>
    <row r="7" spans="1:7" ht="15.6">
      <c r="A7" s="7"/>
      <c r="B7" s="7"/>
      <c r="C7" s="7"/>
      <c r="D7" s="5"/>
      <c r="E7" s="5"/>
      <c r="F7" s="6"/>
      <c r="G7" s="6"/>
    </row>
    <row r="8" spans="1:7" ht="16.2" thickBot="1">
      <c r="D8" s="36" t="s">
        <v>729</v>
      </c>
      <c r="E8" s="5"/>
      <c r="F8" s="6"/>
      <c r="G8" s="6"/>
    </row>
    <row r="9" spans="1:7" ht="16.2" thickBot="1">
      <c r="D9" s="24" t="s">
        <v>167</v>
      </c>
      <c r="E9" s="160" t="s">
        <v>387</v>
      </c>
      <c r="F9" s="160" t="s">
        <v>656</v>
      </c>
      <c r="G9" s="160" t="s">
        <v>659</v>
      </c>
    </row>
    <row r="10" spans="1:7" ht="16.2">
      <c r="D10" s="24" t="s">
        <v>200</v>
      </c>
      <c r="E10" s="164"/>
      <c r="F10" s="178"/>
      <c r="G10" s="178"/>
    </row>
    <row r="11" spans="1:7" ht="16.2" thickBot="1">
      <c r="D11" s="29" t="s">
        <v>168</v>
      </c>
      <c r="E11" s="165">
        <f>'JRW 7.3'!F44/100</f>
        <v>4.7500000000000001E-2</v>
      </c>
      <c r="F11" s="179">
        <f>'JRW 7.3'!F66/100</f>
        <v>5.2499999999999998E-2</v>
      </c>
      <c r="G11" s="179">
        <f>'JRW 7.3'!F84/100</f>
        <v>5.4166666666666669E-2</v>
      </c>
    </row>
    <row r="12" spans="1:7" ht="16.2">
      <c r="D12" s="24" t="s">
        <v>169</v>
      </c>
      <c r="E12" s="180"/>
      <c r="F12" s="181"/>
      <c r="G12" s="181"/>
    </row>
    <row r="13" spans="1:7" ht="16.2" thickBot="1">
      <c r="D13" s="29" t="s">
        <v>168</v>
      </c>
      <c r="E13" s="165">
        <v>0.05</v>
      </c>
      <c r="F13" s="179">
        <v>5.5E-2</v>
      </c>
      <c r="G13" s="179">
        <v>6.2E-2</v>
      </c>
    </row>
    <row r="14" spans="1:7" ht="15.6">
      <c r="D14" s="161" t="s">
        <v>201</v>
      </c>
      <c r="E14" s="160"/>
      <c r="F14" s="182"/>
      <c r="G14" s="182"/>
    </row>
    <row r="15" spans="1:7" ht="19.5" customHeight="1" thickBot="1">
      <c r="D15" s="162" t="s">
        <v>170</v>
      </c>
      <c r="E15" s="165">
        <v>3.6999999999999998E-2</v>
      </c>
      <c r="F15" s="179">
        <v>0.04</v>
      </c>
      <c r="G15" s="179">
        <v>3.9E-2</v>
      </c>
    </row>
    <row r="16" spans="1:7" ht="31.8" thickBot="1">
      <c r="D16" s="163" t="s">
        <v>561</v>
      </c>
      <c r="E16" s="779" t="s">
        <v>653</v>
      </c>
      <c r="F16" s="780" t="s">
        <v>730</v>
      </c>
      <c r="G16" s="780" t="s">
        <v>731</v>
      </c>
    </row>
  </sheetData>
  <phoneticPr fontId="67" type="noConversion"/>
  <pageMargins left="1.1000000000000001" right="0.75" top="0.56000000000000005" bottom="0.56999999999999995" header="0.5" footer="0.5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3"/>
  <sheetViews>
    <sheetView workbookViewId="0">
      <selection activeCell="F30" sqref="F30"/>
    </sheetView>
  </sheetViews>
  <sheetFormatPr defaultRowHeight="13.2"/>
  <cols>
    <col min="3" max="3" width="13.109375" customWidth="1"/>
    <col min="4" max="4" width="13.6640625" customWidth="1"/>
    <col min="5" max="5" width="12.44140625" customWidth="1"/>
    <col min="6" max="6" width="10.6640625" bestFit="1" customWidth="1"/>
    <col min="7" max="7" width="6.6640625" customWidth="1"/>
  </cols>
  <sheetData>
    <row r="1" spans="1:7" ht="15.6">
      <c r="G1" s="1" t="s">
        <v>655</v>
      </c>
    </row>
    <row r="2" spans="1:7" ht="15.6">
      <c r="A2" s="7"/>
      <c r="F2" s="23"/>
      <c r="G2" s="22" t="s">
        <v>806</v>
      </c>
    </row>
    <row r="3" spans="1:7" ht="15.6">
      <c r="A3" s="7"/>
      <c r="F3" s="23"/>
      <c r="G3" s="1" t="s">
        <v>560</v>
      </c>
    </row>
    <row r="4" spans="1:7" ht="15.6">
      <c r="A4" s="7"/>
      <c r="F4" s="23"/>
      <c r="G4" s="1"/>
    </row>
    <row r="5" spans="1:7" ht="15.6">
      <c r="C5" s="5"/>
      <c r="D5" s="6"/>
      <c r="E5" s="6"/>
      <c r="F5" s="6"/>
    </row>
    <row r="6" spans="1:7" ht="15.6">
      <c r="C6" s="5" t="s">
        <v>49</v>
      </c>
      <c r="D6" s="6"/>
      <c r="E6" s="6"/>
      <c r="F6" s="6"/>
    </row>
    <row r="7" spans="1:7" ht="15.6">
      <c r="C7" s="5"/>
      <c r="D7" s="6"/>
      <c r="E7" s="6"/>
      <c r="F7" s="6"/>
    </row>
    <row r="8" spans="1:7" ht="15.6">
      <c r="C8" s="36" t="s">
        <v>165</v>
      </c>
      <c r="D8" s="103"/>
      <c r="E8" s="103"/>
      <c r="F8" s="103"/>
    </row>
    <row r="9" spans="1:7" ht="16.2" thickBot="1">
      <c r="C9" s="36" t="s">
        <v>387</v>
      </c>
      <c r="D9" s="103"/>
      <c r="E9" s="103"/>
      <c r="F9" s="103"/>
    </row>
    <row r="10" spans="1:7" ht="15.6">
      <c r="C10" s="24" t="s">
        <v>48</v>
      </c>
      <c r="D10" s="25"/>
      <c r="E10" s="25"/>
      <c r="F10" s="26">
        <v>2.5000000000000001E-2</v>
      </c>
    </row>
    <row r="11" spans="1:7" ht="15.6">
      <c r="C11" s="27" t="s">
        <v>90</v>
      </c>
      <c r="D11" s="7"/>
      <c r="E11" s="7"/>
      <c r="F11" s="31">
        <f>'JRW-8.3'!D54</f>
        <v>0.85</v>
      </c>
    </row>
    <row r="12" spans="1:7" ht="15.6">
      <c r="C12" s="28" t="s">
        <v>91</v>
      </c>
      <c r="D12" s="7"/>
      <c r="E12" s="7"/>
      <c r="F12" s="38">
        <v>0.06</v>
      </c>
    </row>
    <row r="13" spans="1:7" ht="16.2" thickBot="1">
      <c r="C13" s="29" t="s">
        <v>19</v>
      </c>
      <c r="D13" s="30"/>
      <c r="E13" s="30"/>
      <c r="F13" s="114">
        <f>F10+F11*F12</f>
        <v>7.5999999999999998E-2</v>
      </c>
    </row>
    <row r="14" spans="1:7" ht="15.6">
      <c r="C14" s="4" t="s">
        <v>806</v>
      </c>
      <c r="D14" s="2"/>
      <c r="E14" s="2"/>
      <c r="F14" s="2"/>
    </row>
    <row r="15" spans="1:7" ht="15.6">
      <c r="C15" s="4" t="s">
        <v>806</v>
      </c>
      <c r="D15" s="2"/>
      <c r="E15" s="2"/>
      <c r="F15" s="2"/>
    </row>
    <row r="17" spans="3:6" ht="15.6">
      <c r="C17" s="36" t="s">
        <v>166</v>
      </c>
      <c r="D17" s="103"/>
      <c r="E17" s="103"/>
      <c r="F17" s="103"/>
    </row>
    <row r="18" spans="3:6" ht="16.2" thickBot="1">
      <c r="C18" s="36" t="s">
        <v>684</v>
      </c>
      <c r="D18" s="103"/>
      <c r="E18" s="103"/>
      <c r="F18" s="103"/>
    </row>
    <row r="19" spans="3:6" ht="15.6">
      <c r="C19" s="24" t="s">
        <v>48</v>
      </c>
      <c r="D19" s="25"/>
      <c r="E19" s="25"/>
      <c r="F19" s="26">
        <v>2.5000000000000001E-2</v>
      </c>
    </row>
    <row r="20" spans="3:6" ht="15.6">
      <c r="C20" s="27" t="s">
        <v>90</v>
      </c>
      <c r="D20" s="7"/>
      <c r="E20" s="7"/>
      <c r="F20" s="31">
        <f>'JRW-8.3'!D74</f>
        <v>0.85</v>
      </c>
    </row>
    <row r="21" spans="3:6" ht="15.6">
      <c r="C21" s="28" t="s">
        <v>91</v>
      </c>
      <c r="D21" s="7"/>
      <c r="E21" s="7"/>
      <c r="F21" s="38">
        <v>0.06</v>
      </c>
    </row>
    <row r="22" spans="3:6" ht="16.2" thickBot="1">
      <c r="C22" s="29" t="s">
        <v>19</v>
      </c>
      <c r="D22" s="30"/>
      <c r="E22" s="30"/>
      <c r="F22" s="114">
        <f>F19+F20*F21</f>
        <v>7.5999999999999998E-2</v>
      </c>
    </row>
    <row r="23" spans="3:6" ht="15.6">
      <c r="C23" s="4" t="s">
        <v>806</v>
      </c>
      <c r="D23" s="2"/>
      <c r="E23" s="2"/>
      <c r="F23" s="2"/>
    </row>
    <row r="24" spans="3:6" ht="15.6">
      <c r="C24" s="4" t="s">
        <v>806</v>
      </c>
      <c r="D24" s="2"/>
      <c r="E24" s="2"/>
      <c r="F24" s="2"/>
    </row>
    <row r="26" spans="3:6" ht="15.6">
      <c r="C26" s="36" t="s">
        <v>686</v>
      </c>
      <c r="D26" s="103"/>
      <c r="E26" s="103"/>
      <c r="F26" s="103"/>
    </row>
    <row r="27" spans="3:6" ht="16.2" thickBot="1">
      <c r="C27" s="36" t="s">
        <v>732</v>
      </c>
      <c r="D27" s="103"/>
      <c r="E27" s="103"/>
      <c r="F27" s="103"/>
    </row>
    <row r="28" spans="3:6" ht="15.6">
      <c r="C28" s="24" t="s">
        <v>48</v>
      </c>
      <c r="D28" s="25"/>
      <c r="E28" s="25"/>
      <c r="F28" s="26">
        <v>2.5000000000000001E-2</v>
      </c>
    </row>
    <row r="29" spans="3:6" ht="15.6">
      <c r="C29" s="27" t="s">
        <v>90</v>
      </c>
      <c r="D29" s="7"/>
      <c r="E29" s="7"/>
      <c r="F29" s="31">
        <f>'JRW-8.3'!D90</f>
        <v>0.85</v>
      </c>
    </row>
    <row r="30" spans="3:6" ht="15.6">
      <c r="C30" s="28" t="s">
        <v>91</v>
      </c>
      <c r="D30" s="7"/>
      <c r="E30" s="7"/>
      <c r="F30" s="38">
        <v>0.06</v>
      </c>
    </row>
    <row r="31" spans="3:6" ht="16.2" thickBot="1">
      <c r="C31" s="29" t="s">
        <v>19</v>
      </c>
      <c r="D31" s="30"/>
      <c r="E31" s="30"/>
      <c r="F31" s="114">
        <f>F28+F29*F30</f>
        <v>7.5999999999999998E-2</v>
      </c>
    </row>
    <row r="32" spans="3:6" ht="15.6">
      <c r="C32" s="4" t="s">
        <v>806</v>
      </c>
      <c r="D32" s="2"/>
      <c r="E32" s="2"/>
      <c r="F32" s="2"/>
    </row>
    <row r="33" spans="3:6" ht="15.6">
      <c r="C33" s="4" t="s">
        <v>806</v>
      </c>
      <c r="D33" s="2"/>
      <c r="E33" s="2"/>
      <c r="F33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5"/>
  <sheetViews>
    <sheetView workbookViewId="0">
      <selection activeCell="L14" sqref="L14"/>
    </sheetView>
  </sheetViews>
  <sheetFormatPr defaultColWidth="9.109375" defaultRowHeight="13.2"/>
  <cols>
    <col min="1" max="1" width="19.44140625" style="59" customWidth="1"/>
    <col min="2" max="2" width="16.44140625" style="59" customWidth="1"/>
    <col min="3" max="3" width="10" style="59" customWidth="1"/>
    <col min="4" max="4" width="8.6640625" style="59" customWidth="1"/>
    <col min="5" max="5" width="9.44140625" style="59" customWidth="1"/>
    <col min="6" max="6" width="10.21875" style="59" customWidth="1"/>
    <col min="7" max="9" width="9.109375" style="59"/>
    <col min="10" max="10" width="7.6640625" style="59" customWidth="1"/>
    <col min="11" max="11" width="12.6640625" style="59" customWidth="1"/>
    <col min="12" max="12" width="13.21875" style="59" customWidth="1"/>
    <col min="13" max="16384" width="9.109375" style="59"/>
  </cols>
  <sheetData>
    <row r="1" spans="1:10" ht="15.6">
      <c r="E1" s="105"/>
      <c r="J1" s="1" t="s">
        <v>655</v>
      </c>
    </row>
    <row r="2" spans="1:10" ht="15.6">
      <c r="E2" s="1"/>
      <c r="J2" s="22" t="s">
        <v>637</v>
      </c>
    </row>
    <row r="3" spans="1:10" ht="15.6">
      <c r="E3" s="1"/>
      <c r="J3" s="1" t="s">
        <v>23</v>
      </c>
    </row>
    <row r="4" spans="1:10" ht="15.6">
      <c r="A4" s="102"/>
      <c r="B4" s="65"/>
      <c r="C4" s="65"/>
      <c r="D4" s="65"/>
      <c r="E4" s="65"/>
      <c r="F4" s="65"/>
      <c r="G4" s="66"/>
      <c r="H4" s="66"/>
      <c r="I4" s="66"/>
      <c r="J4" s="66"/>
    </row>
    <row r="5" spans="1:10" ht="15.6">
      <c r="A5" s="64" t="s">
        <v>637</v>
      </c>
      <c r="B5" s="65"/>
      <c r="C5" s="65"/>
      <c r="D5" s="65"/>
      <c r="E5" s="65"/>
      <c r="F5" s="65"/>
      <c r="G5" s="66"/>
      <c r="H5" s="66"/>
      <c r="I5" s="66"/>
      <c r="J5" s="66"/>
    </row>
    <row r="6" spans="1:10" ht="15.6">
      <c r="A6" s="64" t="s">
        <v>24</v>
      </c>
      <c r="B6" s="65"/>
      <c r="C6" s="65"/>
      <c r="D6" s="65"/>
      <c r="E6" s="65"/>
      <c r="F6" s="65"/>
      <c r="G6" s="66"/>
      <c r="H6" s="66"/>
      <c r="I6" s="66"/>
      <c r="J6" s="66"/>
    </row>
    <row r="7" spans="1:10" ht="15">
      <c r="A7" s="65"/>
      <c r="B7" s="65"/>
      <c r="C7" s="65"/>
      <c r="D7" s="82"/>
      <c r="E7" s="82"/>
      <c r="F7" s="82"/>
    </row>
    <row r="24" spans="1:6">
      <c r="B24" s="66"/>
      <c r="C24" s="66"/>
      <c r="D24" s="66"/>
      <c r="E24" s="66"/>
      <c r="F24" s="66"/>
    </row>
    <row r="26" spans="1:6" ht="15.6">
      <c r="A26" s="64"/>
      <c r="B26" s="66"/>
      <c r="C26" s="66"/>
      <c r="D26" s="66"/>
      <c r="E26" s="66"/>
      <c r="F26" s="66"/>
    </row>
    <row r="28" spans="1:6" ht="15.6">
      <c r="A28" s="64"/>
      <c r="B28" s="66"/>
      <c r="C28" s="66"/>
      <c r="D28" s="66"/>
      <c r="E28" s="66"/>
      <c r="F28" s="66"/>
    </row>
    <row r="29" spans="1:6" ht="15.6">
      <c r="A29" s="64"/>
      <c r="B29" s="66"/>
      <c r="C29" s="66"/>
      <c r="D29" s="66"/>
      <c r="E29" s="66"/>
      <c r="F29" s="66"/>
    </row>
    <row r="31" spans="1:6">
      <c r="A31" s="548" t="s">
        <v>492</v>
      </c>
    </row>
    <row r="45" spans="1:6" ht="15.6">
      <c r="A45" s="64"/>
      <c r="B45" s="66"/>
      <c r="C45" s="66"/>
      <c r="D45" s="66"/>
      <c r="E45" s="66"/>
      <c r="F45" s="66"/>
    </row>
  </sheetData>
  <phoneticPr fontId="83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6"/>
  <sheetViews>
    <sheetView workbookViewId="0">
      <selection activeCell="Q18" sqref="Q18"/>
    </sheetView>
  </sheetViews>
  <sheetFormatPr defaultRowHeight="13.2"/>
  <sheetData>
    <row r="1" spans="1:14" ht="15.6">
      <c r="N1" s="1" t="s">
        <v>655</v>
      </c>
    </row>
    <row r="2" spans="1:14" ht="15.6">
      <c r="N2" s="22" t="s">
        <v>806</v>
      </c>
    </row>
    <row r="3" spans="1:14" ht="15.6">
      <c r="N3" s="1" t="s">
        <v>559</v>
      </c>
    </row>
    <row r="4" spans="1:14" ht="15.6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5.6">
      <c r="A5" s="5" t="s">
        <v>266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ht="15.6">
      <c r="A6" s="5" t="s">
        <v>574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33" spans="1:11" ht="16.5" customHeight="1">
      <c r="A33" s="136" t="s">
        <v>221</v>
      </c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1:11" ht="15.6">
      <c r="A34" s="5"/>
      <c r="B34" s="6"/>
      <c r="C34" s="6"/>
      <c r="D34" s="6"/>
      <c r="E34" s="6"/>
      <c r="F34" s="6"/>
      <c r="G34" s="6"/>
      <c r="H34" s="6"/>
      <c r="I34" s="6"/>
      <c r="J34" s="6"/>
      <c r="K34" s="6"/>
    </row>
    <row r="56" spans="1:1">
      <c r="A56" s="108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B1:F91"/>
  <sheetViews>
    <sheetView topLeftCell="A33" workbookViewId="0">
      <selection activeCell="D54" sqref="D54"/>
    </sheetView>
  </sheetViews>
  <sheetFormatPr defaultRowHeight="13.2"/>
  <cols>
    <col min="2" max="2" width="14.6640625" customWidth="1"/>
    <col min="3" max="3" width="51.5546875" customWidth="1"/>
  </cols>
  <sheetData>
    <row r="1" spans="2:6" ht="15.6">
      <c r="E1" s="1" t="s">
        <v>655</v>
      </c>
    </row>
    <row r="2" spans="2:6" ht="15.6">
      <c r="E2" s="22" t="s">
        <v>806</v>
      </c>
    </row>
    <row r="3" spans="2:6" ht="15.6">
      <c r="E3" s="1" t="s">
        <v>558</v>
      </c>
    </row>
    <row r="4" spans="2:6" ht="20.399999999999999">
      <c r="C4" s="1166"/>
      <c r="D4" s="1166"/>
      <c r="E4" s="1166"/>
      <c r="F4" s="560"/>
    </row>
    <row r="5" spans="2:6" ht="17.399999999999999">
      <c r="C5" s="1162" t="s">
        <v>173</v>
      </c>
      <c r="D5" s="1162"/>
      <c r="E5" s="1162"/>
      <c r="F5" s="561"/>
    </row>
    <row r="6" spans="2:6">
      <c r="B6" s="6"/>
      <c r="C6" s="6"/>
      <c r="D6" s="6"/>
      <c r="E6" s="6"/>
    </row>
    <row r="23" spans="3:5" ht="15.6">
      <c r="C23" s="36" t="s">
        <v>165</v>
      </c>
      <c r="D23" s="6"/>
    </row>
    <row r="24" spans="3:5" ht="16.2" thickBot="1">
      <c r="C24" s="36" t="s">
        <v>387</v>
      </c>
      <c r="D24" s="6"/>
    </row>
    <row r="25" spans="3:5" ht="14.4" thickBot="1">
      <c r="C25" s="259" t="s">
        <v>208</v>
      </c>
      <c r="D25" s="260" t="s">
        <v>13</v>
      </c>
    </row>
    <row r="26" spans="3:5" ht="15.6">
      <c r="C26" s="477" t="s">
        <v>388</v>
      </c>
      <c r="D26" s="660">
        <v>0.9</v>
      </c>
      <c r="E26" s="157"/>
    </row>
    <row r="27" spans="3:5" ht="15.6">
      <c r="C27" s="651" t="s">
        <v>390</v>
      </c>
      <c r="D27" s="661">
        <v>0.85</v>
      </c>
      <c r="E27" s="157"/>
    </row>
    <row r="28" spans="3:5" ht="15.6">
      <c r="C28" s="651" t="s">
        <v>391</v>
      </c>
      <c r="D28" s="661">
        <v>0.8</v>
      </c>
      <c r="E28" s="157"/>
    </row>
    <row r="29" spans="3:5" ht="15.6">
      <c r="C29" s="651" t="s">
        <v>393</v>
      </c>
      <c r="D29" s="661">
        <v>0.75</v>
      </c>
      <c r="E29" s="157"/>
    </row>
    <row r="30" spans="3:5" ht="15.6">
      <c r="C30" s="673" t="s">
        <v>538</v>
      </c>
      <c r="D30" s="661">
        <v>0.95</v>
      </c>
      <c r="E30" s="157"/>
    </row>
    <row r="31" spans="3:5" ht="15.6">
      <c r="C31" s="651" t="s">
        <v>396</v>
      </c>
      <c r="D31" s="661">
        <v>0.75</v>
      </c>
      <c r="E31" s="157"/>
    </row>
    <row r="32" spans="3:5" ht="15.6">
      <c r="C32" s="651" t="s">
        <v>398</v>
      </c>
      <c r="D32" s="661">
        <v>0.75</v>
      </c>
      <c r="E32" s="157"/>
    </row>
    <row r="33" spans="3:5" ht="15.6">
      <c r="C33" s="673" t="s">
        <v>537</v>
      </c>
      <c r="D33" s="661">
        <v>0.8</v>
      </c>
      <c r="E33" s="157"/>
    </row>
    <row r="34" spans="3:5" ht="15.6">
      <c r="C34" s="651" t="s">
        <v>436</v>
      </c>
      <c r="D34" s="661">
        <v>0.85</v>
      </c>
      <c r="E34" s="157"/>
    </row>
    <row r="35" spans="3:5" ht="15.6">
      <c r="C35" s="651" t="s">
        <v>400</v>
      </c>
      <c r="D35" s="661">
        <v>0.95</v>
      </c>
      <c r="E35" s="157"/>
    </row>
    <row r="36" spans="3:5" ht="15.6">
      <c r="C36" s="651" t="s">
        <v>401</v>
      </c>
      <c r="D36" s="661">
        <v>0.95</v>
      </c>
      <c r="E36" s="157"/>
    </row>
    <row r="37" spans="3:5" ht="15.6">
      <c r="C37" s="675" t="s">
        <v>515</v>
      </c>
      <c r="D37" s="661">
        <v>0.95</v>
      </c>
      <c r="E37" s="157"/>
    </row>
    <row r="38" spans="3:5" ht="14.7" customHeight="1">
      <c r="C38" s="652" t="s">
        <v>482</v>
      </c>
      <c r="D38" s="661">
        <v>0.9</v>
      </c>
      <c r="E38" s="157"/>
    </row>
    <row r="39" spans="3:5" ht="15.6">
      <c r="C39" s="662" t="s">
        <v>536</v>
      </c>
      <c r="D39" s="661">
        <v>0.8</v>
      </c>
      <c r="E39" s="157"/>
    </row>
    <row r="40" spans="3:5" ht="15.6">
      <c r="C40" s="651" t="s">
        <v>403</v>
      </c>
      <c r="D40" s="661">
        <v>0.8</v>
      </c>
      <c r="E40" s="157"/>
    </row>
    <row r="41" spans="3:5" ht="15.6">
      <c r="C41" s="651" t="s">
        <v>422</v>
      </c>
      <c r="D41" s="661">
        <v>0.7</v>
      </c>
      <c r="E41" s="157"/>
    </row>
    <row r="42" spans="3:5" ht="15.6">
      <c r="C42" s="785" t="s">
        <v>486</v>
      </c>
      <c r="D42" s="661">
        <v>0.9</v>
      </c>
      <c r="E42" s="157"/>
    </row>
    <row r="43" spans="3:5" ht="15.6">
      <c r="C43" s="651" t="s">
        <v>405</v>
      </c>
      <c r="D43" s="661">
        <v>0.95</v>
      </c>
      <c r="E43" s="157"/>
    </row>
    <row r="44" spans="3:5" ht="15.6">
      <c r="C44" s="652" t="s">
        <v>406</v>
      </c>
      <c r="D44" s="661">
        <v>1.05</v>
      </c>
      <c r="E44" s="157"/>
    </row>
    <row r="45" spans="3:5" ht="15.6">
      <c r="C45" s="662" t="s">
        <v>419</v>
      </c>
      <c r="D45" s="663">
        <v>0.85</v>
      </c>
      <c r="E45" s="157"/>
    </row>
    <row r="46" spans="3:5" ht="15.6">
      <c r="C46" s="651" t="s">
        <v>408</v>
      </c>
      <c r="D46" s="661">
        <v>0.9</v>
      </c>
      <c r="E46" s="157"/>
    </row>
    <row r="47" spans="3:5" ht="15.6">
      <c r="C47" s="651" t="s">
        <v>410</v>
      </c>
      <c r="D47" s="661">
        <v>0.85</v>
      </c>
      <c r="E47" s="157"/>
    </row>
    <row r="48" spans="3:5" ht="15.6">
      <c r="C48" s="785" t="s">
        <v>440</v>
      </c>
      <c r="D48" s="661">
        <v>1.1000000000000001</v>
      </c>
      <c r="E48" s="157"/>
    </row>
    <row r="49" spans="2:5" ht="15.6">
      <c r="C49" s="651" t="s">
        <v>499</v>
      </c>
      <c r="D49" s="661">
        <v>1</v>
      </c>
      <c r="E49" s="157"/>
    </row>
    <row r="50" spans="2:5" ht="15.6">
      <c r="C50" s="651" t="s">
        <v>437</v>
      </c>
      <c r="D50" s="661">
        <v>0.95</v>
      </c>
      <c r="E50" s="157"/>
    </row>
    <row r="51" spans="2:5" ht="15.6">
      <c r="C51" s="785" t="s">
        <v>435</v>
      </c>
      <c r="D51" s="661">
        <v>0.8</v>
      </c>
      <c r="E51" s="157"/>
    </row>
    <row r="52" spans="2:5" ht="16.2" thickBot="1">
      <c r="C52" s="553" t="s">
        <v>412</v>
      </c>
      <c r="D52" s="664">
        <v>0.8</v>
      </c>
      <c r="E52" s="157"/>
    </row>
    <row r="53" spans="2:5" ht="16.2" thickBot="1">
      <c r="C53" s="582" t="s">
        <v>1</v>
      </c>
      <c r="D53" s="583">
        <f>AVERAGE(D26:D52)</f>
        <v>0.87407407407407411</v>
      </c>
      <c r="E53" s="157"/>
    </row>
    <row r="54" spans="2:5" ht="16.2" thickBot="1">
      <c r="C54" s="786" t="s">
        <v>25</v>
      </c>
      <c r="D54" s="554">
        <f>MEDIAN(D26:D52)</f>
        <v>0.85</v>
      </c>
      <c r="E54" s="157"/>
    </row>
    <row r="55" spans="2:5">
      <c r="C55" s="166" t="s">
        <v>572</v>
      </c>
      <c r="D55" s="34"/>
    </row>
    <row r="57" spans="2:5" ht="15.6">
      <c r="C57" s="36" t="s">
        <v>166</v>
      </c>
      <c r="D57" s="6"/>
    </row>
    <row r="58" spans="2:5" ht="16.2" thickBot="1">
      <c r="C58" s="36" t="s">
        <v>684</v>
      </c>
      <c r="D58" s="6"/>
    </row>
    <row r="59" spans="2:5" ht="14.4" thickBot="1">
      <c r="C59" s="259" t="s">
        <v>208</v>
      </c>
      <c r="D59" s="260" t="s">
        <v>13</v>
      </c>
    </row>
    <row r="60" spans="2:5" ht="15.6">
      <c r="B60" s="477" t="s">
        <v>388</v>
      </c>
      <c r="C60" s="477" t="s">
        <v>388</v>
      </c>
      <c r="D60" s="660">
        <v>0.9</v>
      </c>
      <c r="E60" s="429"/>
    </row>
    <row r="61" spans="2:5" ht="15.6">
      <c r="B61" s="650" t="s">
        <v>390</v>
      </c>
      <c r="C61" s="651" t="s">
        <v>390</v>
      </c>
      <c r="D61" s="661">
        <v>0.85</v>
      </c>
    </row>
    <row r="62" spans="2:5" ht="15.6">
      <c r="B62" s="650" t="s">
        <v>391</v>
      </c>
      <c r="C62" s="651" t="s">
        <v>391</v>
      </c>
      <c r="D62" s="661">
        <v>0.8</v>
      </c>
    </row>
    <row r="63" spans="2:5" ht="15.6">
      <c r="B63" s="650" t="s">
        <v>436</v>
      </c>
      <c r="C63" s="651" t="s">
        <v>436</v>
      </c>
      <c r="D63" s="661">
        <v>0.85</v>
      </c>
    </row>
    <row r="64" spans="2:5" ht="15.6">
      <c r="B64" s="651" t="s">
        <v>400</v>
      </c>
      <c r="C64" s="651" t="s">
        <v>400</v>
      </c>
      <c r="D64" s="661">
        <v>0.95</v>
      </c>
    </row>
    <row r="65" spans="2:4" ht="15.6">
      <c r="B65" s="650" t="s">
        <v>401</v>
      </c>
      <c r="C65" s="651" t="s">
        <v>401</v>
      </c>
      <c r="D65" s="661">
        <v>0.95</v>
      </c>
    </row>
    <row r="66" spans="2:4" ht="15.6">
      <c r="B66" s="651" t="s">
        <v>403</v>
      </c>
      <c r="C66" s="651" t="s">
        <v>403</v>
      </c>
      <c r="D66" s="661">
        <v>0.8</v>
      </c>
    </row>
    <row r="67" spans="2:4" ht="15.6">
      <c r="B67" s="652" t="s">
        <v>405</v>
      </c>
      <c r="C67" s="651" t="s">
        <v>405</v>
      </c>
      <c r="D67" s="661">
        <v>0.95</v>
      </c>
    </row>
    <row r="68" spans="2:4" ht="15.6">
      <c r="B68" s="650" t="s">
        <v>406</v>
      </c>
      <c r="C68" s="652" t="s">
        <v>406</v>
      </c>
      <c r="D68" s="661">
        <v>1.05</v>
      </c>
    </row>
    <row r="69" spans="2:4" ht="15.6">
      <c r="B69" s="651" t="s">
        <v>419</v>
      </c>
      <c r="C69" s="662" t="s">
        <v>419</v>
      </c>
      <c r="D69" s="663">
        <v>0.85</v>
      </c>
    </row>
    <row r="70" spans="2:4" ht="15.6">
      <c r="B70" s="654" t="s">
        <v>408</v>
      </c>
      <c r="C70" s="651" t="s">
        <v>408</v>
      </c>
      <c r="D70" s="661">
        <v>0.9</v>
      </c>
    </row>
    <row r="71" spans="2:4" ht="15.6">
      <c r="B71" s="656" t="s">
        <v>410</v>
      </c>
      <c r="C71" s="651" t="s">
        <v>410</v>
      </c>
      <c r="D71" s="661">
        <v>0.85</v>
      </c>
    </row>
    <row r="72" spans="2:4" ht="16.2" thickBot="1">
      <c r="B72" s="553" t="s">
        <v>412</v>
      </c>
      <c r="C72" s="553" t="s">
        <v>412</v>
      </c>
      <c r="D72" s="664">
        <v>0.8</v>
      </c>
    </row>
    <row r="73" spans="2:4" ht="16.2" thickBot="1">
      <c r="B73" s="574"/>
      <c r="C73" s="582" t="s">
        <v>1</v>
      </c>
      <c r="D73" s="583">
        <f>AVERAGE(D60:D72)</f>
        <v>0.88461538461538458</v>
      </c>
    </row>
    <row r="74" spans="2:4" ht="16.2" thickBot="1">
      <c r="B74" s="575"/>
      <c r="C74" s="786" t="s">
        <v>25</v>
      </c>
      <c r="D74" s="554">
        <f>MEDIAN(D60:D72)</f>
        <v>0.85</v>
      </c>
    </row>
    <row r="75" spans="2:4" ht="15.6">
      <c r="B75" s="573"/>
      <c r="C75" s="166" t="s">
        <v>572</v>
      </c>
      <c r="D75" s="34"/>
    </row>
    <row r="76" spans="2:4" ht="15.6">
      <c r="B76" s="998"/>
      <c r="C76" s="166"/>
      <c r="D76" s="34"/>
    </row>
    <row r="77" spans="2:4" ht="15.6">
      <c r="B77" s="573"/>
      <c r="C77" s="36" t="s">
        <v>686</v>
      </c>
      <c r="D77" s="6"/>
    </row>
    <row r="78" spans="2:4" ht="16.2" thickBot="1">
      <c r="B78" s="556"/>
      <c r="C78" s="36" t="s">
        <v>732</v>
      </c>
      <c r="D78" s="6"/>
    </row>
    <row r="79" spans="2:4" ht="16.2" thickBot="1">
      <c r="B79" s="576"/>
      <c r="C79" s="472" t="s">
        <v>45</v>
      </c>
      <c r="D79" s="287" t="s">
        <v>13</v>
      </c>
    </row>
    <row r="80" spans="2:4" ht="15.6">
      <c r="B80" s="573"/>
      <c r="C80" s="665" t="s">
        <v>663</v>
      </c>
      <c r="D80" s="858">
        <v>0.8</v>
      </c>
    </row>
    <row r="81" spans="2:4" ht="15.6">
      <c r="B81" s="573"/>
      <c r="C81" s="739" t="s">
        <v>665</v>
      </c>
      <c r="D81" s="859">
        <v>0.8</v>
      </c>
    </row>
    <row r="82" spans="2:4" ht="15.6">
      <c r="B82" s="577"/>
      <c r="C82" s="811" t="s">
        <v>667</v>
      </c>
      <c r="D82" s="862">
        <v>0.95</v>
      </c>
    </row>
    <row r="83" spans="2:4" ht="15.6">
      <c r="C83" s="838" t="s">
        <v>669</v>
      </c>
      <c r="D83" s="862">
        <v>0.85</v>
      </c>
    </row>
    <row r="84" spans="2:4" ht="15.6">
      <c r="C84" s="865" t="s">
        <v>687</v>
      </c>
      <c r="D84" s="862">
        <v>0.8</v>
      </c>
    </row>
    <row r="85" spans="2:4" ht="15.6">
      <c r="C85" s="865" t="s">
        <v>688</v>
      </c>
      <c r="D85" s="862">
        <v>0.8</v>
      </c>
    </row>
    <row r="86" spans="2:4" ht="15.6">
      <c r="C86" s="811" t="s">
        <v>676</v>
      </c>
      <c r="D86" s="862">
        <v>1.05</v>
      </c>
    </row>
    <row r="87" spans="2:4" ht="15.6">
      <c r="C87" s="866" t="s">
        <v>677</v>
      </c>
      <c r="D87" s="862">
        <v>0.95</v>
      </c>
    </row>
    <row r="88" spans="2:4" ht="16.2" thickBot="1">
      <c r="C88" s="867" t="s">
        <v>679</v>
      </c>
      <c r="D88" s="868">
        <v>0.85</v>
      </c>
    </row>
    <row r="89" spans="2:4" ht="16.2" thickBot="1">
      <c r="C89" s="871" t="s">
        <v>1</v>
      </c>
      <c r="D89" s="872">
        <f>AVERAGE(D80:D88)</f>
        <v>0.87222222222222223</v>
      </c>
    </row>
    <row r="90" spans="2:4" ht="16.2" thickBot="1">
      <c r="C90" s="786" t="s">
        <v>25</v>
      </c>
      <c r="D90" s="554">
        <f>MEDIAN(D80:D88)</f>
        <v>0.85</v>
      </c>
    </row>
    <row r="91" spans="2:4">
      <c r="C91" s="166" t="s">
        <v>572</v>
      </c>
      <c r="D91" s="34"/>
    </row>
  </sheetData>
  <mergeCells count="2">
    <mergeCell ref="C4:E4"/>
    <mergeCell ref="C5:E5"/>
  </mergeCells>
  <phoneticPr fontId="67" type="noConversion"/>
  <pageMargins left="2.68" right="0.7" top="0.35" bottom="0.3" header="0.3" footer="0.3"/>
  <pageSetup scale="5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G28"/>
  <sheetViews>
    <sheetView topLeftCell="A19" workbookViewId="0">
      <selection activeCell="D1" sqref="D1:D3"/>
    </sheetView>
  </sheetViews>
  <sheetFormatPr defaultColWidth="8.6640625" defaultRowHeight="13.2"/>
  <cols>
    <col min="1" max="1" width="22.6640625" style="125" customWidth="1"/>
    <col min="2" max="2" width="25" style="125" customWidth="1"/>
    <col min="3" max="3" width="26.44140625" style="125" customWidth="1"/>
    <col min="4" max="4" width="30.6640625" style="125" customWidth="1"/>
    <col min="5" max="16384" width="8.6640625" style="125"/>
  </cols>
  <sheetData>
    <row r="1" spans="1:7" ht="15.6">
      <c r="A1"/>
      <c r="B1"/>
      <c r="C1"/>
      <c r="D1" s="1" t="s">
        <v>655</v>
      </c>
      <c r="E1"/>
      <c r="F1"/>
    </row>
    <row r="2" spans="1:7" ht="15.6">
      <c r="A2" s="7"/>
      <c r="B2"/>
      <c r="C2"/>
      <c r="D2" s="22" t="s">
        <v>806</v>
      </c>
      <c r="E2"/>
      <c r="F2" s="23"/>
    </row>
    <row r="3" spans="1:7" ht="15.6">
      <c r="A3" s="7"/>
      <c r="B3"/>
      <c r="C3"/>
      <c r="D3" s="1" t="s">
        <v>557</v>
      </c>
      <c r="E3"/>
      <c r="F3" s="23"/>
      <c r="G3" s="1"/>
    </row>
    <row r="4" spans="1:7" ht="20.399999999999999">
      <c r="A4" s="1166"/>
      <c r="B4" s="1166"/>
      <c r="C4" s="1166"/>
      <c r="D4" s="1166"/>
      <c r="E4" s="562"/>
      <c r="F4" s="562"/>
      <c r="G4" s="109"/>
    </row>
    <row r="5" spans="1:7" ht="17.399999999999999">
      <c r="A5" s="1162" t="s">
        <v>173</v>
      </c>
      <c r="B5" s="1162"/>
      <c r="C5" s="1162"/>
      <c r="D5" s="1162"/>
      <c r="E5" s="563"/>
      <c r="F5" s="563"/>
      <c r="G5" s="23"/>
    </row>
    <row r="6" spans="1:7" ht="15.6">
      <c r="A6"/>
      <c r="B6"/>
      <c r="C6" s="5"/>
      <c r="D6" s="6"/>
      <c r="E6" s="6"/>
      <c r="F6" s="6"/>
      <c r="G6"/>
    </row>
    <row r="7" spans="1:7" ht="15.75" customHeight="1">
      <c r="A7" s="1167" t="s">
        <v>171</v>
      </c>
      <c r="B7" s="1167"/>
      <c r="C7" s="1167"/>
      <c r="D7" s="1167"/>
    </row>
    <row r="9" spans="1:7" ht="13.8" thickBot="1">
      <c r="F9" s="137"/>
    </row>
    <row r="10" spans="1:7" ht="17.25" customHeight="1">
      <c r="A10" s="124"/>
      <c r="B10" s="138" t="s">
        <v>223</v>
      </c>
      <c r="C10" s="139" t="s">
        <v>32</v>
      </c>
      <c r="D10" s="140" t="s">
        <v>224</v>
      </c>
      <c r="E10" s="124"/>
    </row>
    <row r="11" spans="1:7" ht="16.2" thickBot="1">
      <c r="A11" s="141"/>
      <c r="B11" s="142" t="s">
        <v>225</v>
      </c>
      <c r="C11" s="143"/>
      <c r="D11" s="144" t="s">
        <v>226</v>
      </c>
      <c r="E11" s="124"/>
    </row>
    <row r="12" spans="1:7" ht="15.6">
      <c r="A12" s="141" t="s">
        <v>227</v>
      </c>
      <c r="B12" s="145" t="s">
        <v>228</v>
      </c>
      <c r="C12" s="146" t="s">
        <v>229</v>
      </c>
      <c r="D12" s="147" t="s">
        <v>230</v>
      </c>
      <c r="E12" s="124"/>
    </row>
    <row r="13" spans="1:7" ht="15.6">
      <c r="A13" s="141" t="s">
        <v>231</v>
      </c>
      <c r="B13" s="148" t="s">
        <v>232</v>
      </c>
      <c r="C13" s="149" t="s">
        <v>233</v>
      </c>
      <c r="D13" s="150" t="s">
        <v>234</v>
      </c>
      <c r="E13" s="124"/>
    </row>
    <row r="14" spans="1:7" ht="15.6">
      <c r="A14" s="141" t="s">
        <v>235</v>
      </c>
      <c r="B14" s="148" t="s">
        <v>236</v>
      </c>
      <c r="C14" s="149" t="s">
        <v>237</v>
      </c>
      <c r="D14" s="150" t="s">
        <v>238</v>
      </c>
      <c r="E14" s="124"/>
    </row>
    <row r="15" spans="1:7" ht="15.6">
      <c r="A15" s="141"/>
      <c r="B15" s="148"/>
      <c r="C15" s="149" t="s">
        <v>239</v>
      </c>
      <c r="D15" s="150" t="s">
        <v>240</v>
      </c>
      <c r="E15" s="124"/>
    </row>
    <row r="16" spans="1:7" ht="16.2" thickBot="1">
      <c r="A16" s="141"/>
      <c r="B16" s="151"/>
      <c r="C16" s="152" t="s">
        <v>241</v>
      </c>
      <c r="D16" s="153" t="s">
        <v>242</v>
      </c>
      <c r="E16" s="124"/>
    </row>
    <row r="17" spans="1:5" ht="15.6">
      <c r="A17" s="141" t="s">
        <v>243</v>
      </c>
      <c r="B17" s="148" t="s">
        <v>244</v>
      </c>
      <c r="C17" s="149" t="s">
        <v>245</v>
      </c>
      <c r="D17" s="150" t="s">
        <v>246</v>
      </c>
      <c r="E17" s="124"/>
    </row>
    <row r="18" spans="1:5" ht="15.6">
      <c r="A18" s="141" t="s">
        <v>247</v>
      </c>
      <c r="B18" s="148" t="s">
        <v>248</v>
      </c>
      <c r="C18" s="149" t="s">
        <v>249</v>
      </c>
      <c r="D18" s="150" t="s">
        <v>250</v>
      </c>
      <c r="E18" s="124"/>
    </row>
    <row r="19" spans="1:5" ht="15.6">
      <c r="A19" s="141"/>
      <c r="B19" s="148" t="s">
        <v>251</v>
      </c>
      <c r="C19" s="149" t="s">
        <v>252</v>
      </c>
      <c r="D19" s="150" t="s">
        <v>12</v>
      </c>
      <c r="E19" s="124"/>
    </row>
    <row r="20" spans="1:5" ht="15.6">
      <c r="A20" s="124"/>
      <c r="B20" s="148" t="s">
        <v>253</v>
      </c>
      <c r="C20" s="149"/>
      <c r="D20" s="150"/>
      <c r="E20" s="124"/>
    </row>
    <row r="21" spans="1:5" ht="15.6">
      <c r="A21" s="124"/>
      <c r="B21" s="148" t="s">
        <v>254</v>
      </c>
      <c r="C21" s="149" t="s">
        <v>255</v>
      </c>
      <c r="D21" s="150"/>
      <c r="E21" s="124"/>
    </row>
    <row r="22" spans="1:5" ht="15.6">
      <c r="A22" s="124"/>
      <c r="B22" s="148" t="s">
        <v>256</v>
      </c>
      <c r="C22" s="149" t="s">
        <v>257</v>
      </c>
      <c r="D22" s="150"/>
      <c r="E22" s="124"/>
    </row>
    <row r="23" spans="1:5" ht="16.2" thickBot="1">
      <c r="A23" s="124"/>
      <c r="B23" s="151" t="s">
        <v>258</v>
      </c>
      <c r="C23" s="152" t="s">
        <v>259</v>
      </c>
      <c r="D23" s="153"/>
      <c r="E23" s="124"/>
    </row>
    <row r="24" spans="1:5" ht="15.6">
      <c r="A24" s="154" t="s">
        <v>260</v>
      </c>
      <c r="B24" s="155"/>
      <c r="C24" s="155"/>
      <c r="D24" s="155"/>
      <c r="E24" s="124"/>
    </row>
    <row r="25" spans="1:5" ht="12" customHeight="1">
      <c r="A25" s="124"/>
      <c r="B25" s="155"/>
      <c r="D25" s="155"/>
      <c r="E25" s="124"/>
    </row>
    <row r="28" spans="1:5">
      <c r="A28" s="156"/>
    </row>
  </sheetData>
  <mergeCells count="3">
    <mergeCell ref="A7:D7"/>
    <mergeCell ref="A4:D4"/>
    <mergeCell ref="A5:D5"/>
  </mergeCells>
  <phoneticPr fontId="89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M123"/>
  <sheetViews>
    <sheetView topLeftCell="D39" zoomScale="75" zoomScaleNormal="75" workbookViewId="0">
      <selection activeCell="N52" sqref="N52"/>
    </sheetView>
  </sheetViews>
  <sheetFormatPr defaultColWidth="9.109375" defaultRowHeight="13.2"/>
  <cols>
    <col min="1" max="1" width="13.6640625" style="59" customWidth="1"/>
    <col min="2" max="2" width="14.5546875" style="59" customWidth="1"/>
    <col min="3" max="3" width="42.6640625" style="59" customWidth="1"/>
    <col min="4" max="4" width="14.44140625" style="59" customWidth="1"/>
    <col min="5" max="5" width="19.109375" style="59" customWidth="1"/>
    <col min="6" max="6" width="46.21875" style="59" customWidth="1"/>
    <col min="7" max="7" width="12" style="59" customWidth="1"/>
    <col min="8" max="8" width="8.109375" style="59" customWidth="1"/>
    <col min="9" max="9" width="10.44140625" style="59" customWidth="1"/>
    <col min="10" max="10" width="10.21875" style="59" bestFit="1" customWidth="1"/>
    <col min="11" max="11" width="9.109375" style="59"/>
    <col min="12" max="12" width="13.6640625" style="59" customWidth="1"/>
    <col min="13" max="16384" width="9.109375" style="59"/>
  </cols>
  <sheetData>
    <row r="1" spans="1:13" ht="15.6">
      <c r="A1"/>
      <c r="B1"/>
      <c r="C1"/>
      <c r="D1"/>
      <c r="E1"/>
      <c r="F1"/>
      <c r="H1" s="62"/>
      <c r="I1" s="62"/>
      <c r="J1" s="62"/>
      <c r="K1" s="62"/>
      <c r="L1" s="1" t="s">
        <v>655</v>
      </c>
    </row>
    <row r="2" spans="1:13" ht="15.6">
      <c r="A2" s="7"/>
      <c r="B2"/>
      <c r="C2"/>
      <c r="D2"/>
      <c r="E2"/>
      <c r="F2" s="23"/>
      <c r="H2" s="62"/>
      <c r="I2" s="62"/>
      <c r="J2" s="62"/>
      <c r="K2" s="62"/>
      <c r="L2" s="22" t="s">
        <v>806</v>
      </c>
      <c r="M2" s="61"/>
    </row>
    <row r="3" spans="1:13" ht="15.6">
      <c r="A3" s="7"/>
      <c r="B3"/>
      <c r="C3"/>
      <c r="D3"/>
      <c r="E3"/>
      <c r="F3" s="23"/>
      <c r="G3" s="1"/>
      <c r="H3" s="62"/>
      <c r="I3" s="62"/>
      <c r="J3" s="62"/>
      <c r="K3" s="62"/>
      <c r="L3" s="1" t="s">
        <v>556</v>
      </c>
      <c r="M3" s="61"/>
    </row>
    <row r="4" spans="1:13" ht="20.399999999999999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</row>
    <row r="5" spans="1:13" ht="17.399999999999999">
      <c r="A5" s="1161" t="s">
        <v>173</v>
      </c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61"/>
    </row>
    <row r="6" spans="1:13" ht="15.6">
      <c r="A6" s="64"/>
      <c r="B6" s="65"/>
      <c r="C6" s="106"/>
      <c r="D6" s="106"/>
      <c r="E6" s="106"/>
      <c r="F6" s="106"/>
      <c r="G6" s="106"/>
      <c r="H6" s="106"/>
      <c r="I6" s="106"/>
      <c r="J6" s="106"/>
      <c r="K6" s="106"/>
      <c r="L6" s="62"/>
      <c r="M6" s="61"/>
    </row>
    <row r="7" spans="1:13" ht="16.2" thickBot="1">
      <c r="A7" s="1168" t="s">
        <v>512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1168"/>
      <c r="M7" s="61"/>
    </row>
    <row r="8" spans="1:13" ht="15.6">
      <c r="A8" s="67"/>
      <c r="B8" s="67"/>
      <c r="C8" s="71"/>
      <c r="D8" s="69" t="s">
        <v>98</v>
      </c>
      <c r="E8" s="69" t="s">
        <v>99</v>
      </c>
      <c r="F8" s="72"/>
      <c r="G8" s="69" t="s">
        <v>100</v>
      </c>
      <c r="H8" s="71" t="s">
        <v>50</v>
      </c>
      <c r="I8" s="71"/>
      <c r="J8" s="71" t="s">
        <v>101</v>
      </c>
      <c r="K8" s="72"/>
      <c r="L8" s="73" t="s">
        <v>25</v>
      </c>
      <c r="M8" s="61"/>
    </row>
    <row r="9" spans="1:13" ht="16.2" thickBot="1">
      <c r="A9" s="74" t="s">
        <v>51</v>
      </c>
      <c r="B9" s="74" t="s">
        <v>51</v>
      </c>
      <c r="C9" s="75" t="s">
        <v>52</v>
      </c>
      <c r="D9" s="76" t="s">
        <v>102</v>
      </c>
      <c r="E9" s="76" t="s">
        <v>103</v>
      </c>
      <c r="F9" s="77" t="s">
        <v>104</v>
      </c>
      <c r="G9" s="76" t="s">
        <v>105</v>
      </c>
      <c r="H9" s="76" t="s">
        <v>53</v>
      </c>
      <c r="I9" s="76" t="s">
        <v>54</v>
      </c>
      <c r="J9" s="76" t="s">
        <v>55</v>
      </c>
      <c r="K9" s="76" t="s">
        <v>1</v>
      </c>
      <c r="L9" s="426"/>
      <c r="M9" s="61"/>
    </row>
    <row r="10" spans="1:13" ht="15.6">
      <c r="A10" s="79" t="s">
        <v>106</v>
      </c>
      <c r="B10" s="79" t="s">
        <v>106</v>
      </c>
      <c r="C10" s="62"/>
      <c r="D10" s="62"/>
      <c r="E10" s="62"/>
      <c r="F10" s="62"/>
      <c r="G10" s="62"/>
      <c r="H10" s="62"/>
      <c r="I10" s="62"/>
      <c r="J10" s="60"/>
      <c r="K10" s="60"/>
      <c r="L10" s="80"/>
      <c r="M10" s="61"/>
    </row>
    <row r="11" spans="1:13" ht="15.6">
      <c r="A11" s="79"/>
      <c r="B11" s="79"/>
      <c r="C11" s="62" t="s">
        <v>28</v>
      </c>
      <c r="D11" s="60">
        <v>2016</v>
      </c>
      <c r="E11" s="60" t="s">
        <v>444</v>
      </c>
      <c r="F11" s="62" t="s">
        <v>107</v>
      </c>
      <c r="G11" s="60" t="s">
        <v>29</v>
      </c>
      <c r="H11" s="81"/>
      <c r="I11" s="60"/>
      <c r="J11" s="62"/>
      <c r="K11" s="33">
        <f>0.12-0.06</f>
        <v>0.06</v>
      </c>
      <c r="L11" s="80"/>
      <c r="M11" s="61"/>
    </row>
    <row r="12" spans="1:13" ht="15.6">
      <c r="A12" s="79"/>
      <c r="B12" s="79"/>
      <c r="C12" s="62"/>
      <c r="D12" s="60"/>
      <c r="E12" s="62"/>
      <c r="F12" s="62"/>
      <c r="G12" s="60" t="s">
        <v>30</v>
      </c>
      <c r="H12" s="81"/>
      <c r="I12" s="60"/>
      <c r="J12" s="62"/>
      <c r="K12" s="33">
        <f>0.1-0.056</f>
        <v>4.4000000000000004E-2</v>
      </c>
      <c r="L12" s="56"/>
      <c r="M12" s="61"/>
    </row>
    <row r="13" spans="1:13" ht="15.6">
      <c r="A13" s="79"/>
      <c r="B13" s="79"/>
      <c r="C13" s="62" t="s">
        <v>265</v>
      </c>
      <c r="D13" s="60">
        <v>2021</v>
      </c>
      <c r="E13" s="60" t="s">
        <v>651</v>
      </c>
      <c r="F13" s="62" t="s">
        <v>107</v>
      </c>
      <c r="G13" s="60" t="s">
        <v>29</v>
      </c>
      <c r="H13" s="81"/>
      <c r="I13" s="60"/>
      <c r="J13" s="62"/>
      <c r="K13" s="33">
        <v>6.4399999999999999E-2</v>
      </c>
      <c r="L13" s="56"/>
      <c r="M13" s="61"/>
    </row>
    <row r="14" spans="1:13" ht="15.6">
      <c r="A14" s="79"/>
      <c r="B14" s="79"/>
      <c r="C14" s="62"/>
      <c r="D14" s="60"/>
      <c r="E14" s="62"/>
      <c r="F14" s="62"/>
      <c r="G14" s="60" t="s">
        <v>30</v>
      </c>
      <c r="H14" s="81"/>
      <c r="I14" s="60"/>
      <c r="J14" s="62"/>
      <c r="K14" s="33">
        <v>4.8300000000000003E-2</v>
      </c>
      <c r="L14" s="56"/>
      <c r="M14" s="61"/>
    </row>
    <row r="15" spans="1:13" ht="15.6">
      <c r="A15" s="79"/>
      <c r="B15" s="79"/>
      <c r="C15" s="62" t="s">
        <v>506</v>
      </c>
      <c r="D15" s="60">
        <v>2019</v>
      </c>
      <c r="E15" s="60" t="s">
        <v>507</v>
      </c>
      <c r="F15" s="62" t="s">
        <v>107</v>
      </c>
      <c r="G15" s="60" t="s">
        <v>29</v>
      </c>
      <c r="H15" s="81"/>
      <c r="I15" s="60"/>
      <c r="J15" s="62"/>
      <c r="K15" s="33">
        <v>5.5E-2</v>
      </c>
      <c r="L15" s="56"/>
      <c r="M15" s="61"/>
    </row>
    <row r="16" spans="1:13" ht="15.6">
      <c r="A16" s="79"/>
      <c r="B16" s="79"/>
      <c r="C16" s="62"/>
      <c r="D16" s="60"/>
      <c r="E16" s="62"/>
      <c r="F16" s="62"/>
      <c r="G16" s="60" t="s">
        <v>30</v>
      </c>
      <c r="H16" s="81"/>
      <c r="I16" s="60"/>
      <c r="J16" s="62"/>
      <c r="K16" s="33"/>
      <c r="L16" s="56"/>
      <c r="M16" s="61"/>
    </row>
    <row r="17" spans="1:13" ht="15.6">
      <c r="A17" s="79"/>
      <c r="B17" s="79"/>
      <c r="C17" s="62" t="s">
        <v>188</v>
      </c>
      <c r="D17" s="60">
        <v>2008</v>
      </c>
      <c r="E17" s="60" t="s">
        <v>189</v>
      </c>
      <c r="F17" s="62" t="s">
        <v>107</v>
      </c>
      <c r="G17" s="60" t="s">
        <v>30</v>
      </c>
      <c r="H17" s="81"/>
      <c r="I17" s="60"/>
      <c r="J17" s="62"/>
      <c r="K17" s="33">
        <v>4.4999999999999998E-2</v>
      </c>
      <c r="L17" s="56"/>
      <c r="M17" s="61"/>
    </row>
    <row r="18" spans="1:13" ht="15.6">
      <c r="A18" s="79"/>
      <c r="B18" s="79"/>
      <c r="C18" s="62"/>
      <c r="D18" s="60"/>
      <c r="E18" s="62"/>
      <c r="F18" s="62"/>
      <c r="G18" s="60"/>
      <c r="H18" s="81"/>
      <c r="I18" s="60"/>
      <c r="J18" s="62"/>
      <c r="K18" s="33"/>
      <c r="L18" s="56"/>
      <c r="M18" s="61"/>
    </row>
    <row r="19" spans="1:13" ht="15.6">
      <c r="A19" s="79"/>
      <c r="B19" s="79"/>
      <c r="C19" s="62" t="s">
        <v>190</v>
      </c>
      <c r="D19" s="60">
        <v>2006</v>
      </c>
      <c r="E19" s="60" t="s">
        <v>108</v>
      </c>
      <c r="F19" s="62" t="s">
        <v>107</v>
      </c>
      <c r="G19" s="60" t="s">
        <v>29</v>
      </c>
      <c r="H19" s="81"/>
      <c r="I19" s="60"/>
      <c r="J19" s="62"/>
      <c r="K19" s="33">
        <v>7.0000000000000007E-2</v>
      </c>
      <c r="L19" s="56"/>
      <c r="M19" s="61"/>
    </row>
    <row r="20" spans="1:13" ht="15.6">
      <c r="A20" s="79"/>
      <c r="B20" s="79"/>
      <c r="C20" s="62"/>
      <c r="D20" s="60"/>
      <c r="E20" s="62"/>
      <c r="F20" s="62"/>
      <c r="G20" s="60" t="s">
        <v>30</v>
      </c>
      <c r="H20" s="81"/>
      <c r="I20" s="60"/>
      <c r="J20" s="62"/>
      <c r="K20" s="33">
        <v>5.5E-2</v>
      </c>
      <c r="L20" s="56"/>
      <c r="M20" s="61"/>
    </row>
    <row r="21" spans="1:13" ht="15.6">
      <c r="A21" s="79"/>
      <c r="B21" s="79"/>
      <c r="C21" s="62" t="s">
        <v>59</v>
      </c>
      <c r="D21" s="60">
        <v>2005</v>
      </c>
      <c r="E21" s="60" t="s">
        <v>108</v>
      </c>
      <c r="F21" s="62" t="s">
        <v>107</v>
      </c>
      <c r="G21" s="60" t="s">
        <v>29</v>
      </c>
      <c r="H21" s="81"/>
      <c r="I21" s="60"/>
      <c r="J21" s="62"/>
      <c r="K21" s="33">
        <v>6.0999999999999999E-2</v>
      </c>
      <c r="L21" s="56"/>
      <c r="M21" s="61"/>
    </row>
    <row r="22" spans="1:13" ht="15.6">
      <c r="A22" s="79"/>
      <c r="B22" s="79"/>
      <c r="C22" s="62"/>
      <c r="D22" s="60"/>
      <c r="E22" s="60"/>
      <c r="F22" s="62"/>
      <c r="G22" s="60" t="s">
        <v>30</v>
      </c>
      <c r="H22" s="81"/>
      <c r="I22" s="60"/>
      <c r="J22" s="62"/>
      <c r="K22" s="33">
        <v>4.5999999999999999E-2</v>
      </c>
      <c r="L22" s="56"/>
      <c r="M22" s="61"/>
    </row>
    <row r="23" spans="1:13" ht="15.6">
      <c r="A23" s="79"/>
      <c r="B23" s="79"/>
      <c r="C23" s="62" t="s">
        <v>191</v>
      </c>
      <c r="D23" s="60">
        <v>2006</v>
      </c>
      <c r="E23" s="60" t="s">
        <v>192</v>
      </c>
      <c r="F23" s="62" t="s">
        <v>107</v>
      </c>
      <c r="G23" s="60" t="s">
        <v>29</v>
      </c>
      <c r="H23" s="81"/>
      <c r="I23" s="33"/>
      <c r="J23" s="33"/>
      <c r="K23" s="33">
        <v>5.5E-2</v>
      </c>
      <c r="L23" s="56"/>
      <c r="M23" s="61"/>
    </row>
    <row r="24" spans="1:13" ht="15.6">
      <c r="A24" s="79"/>
      <c r="B24" s="79"/>
      <c r="C24" s="62"/>
      <c r="D24" s="60"/>
      <c r="E24" s="62"/>
      <c r="F24" s="62"/>
      <c r="G24" s="60"/>
      <c r="H24" s="81"/>
      <c r="I24" s="60"/>
      <c r="J24" s="33"/>
      <c r="K24" s="62"/>
      <c r="L24" s="56"/>
      <c r="M24" s="61"/>
    </row>
    <row r="25" spans="1:13" ht="15.6">
      <c r="A25" s="79"/>
      <c r="B25" s="79"/>
      <c r="C25" s="62" t="s">
        <v>193</v>
      </c>
      <c r="D25" s="60">
        <v>2006</v>
      </c>
      <c r="E25" s="60" t="s">
        <v>194</v>
      </c>
      <c r="F25" s="62" t="s">
        <v>107</v>
      </c>
      <c r="G25" s="60"/>
      <c r="H25" s="81"/>
      <c r="I25" s="60"/>
      <c r="J25" s="33"/>
      <c r="K25" s="113">
        <v>4.7699999999999999E-2</v>
      </c>
      <c r="L25" s="56"/>
      <c r="M25" s="61"/>
    </row>
    <row r="26" spans="1:13" ht="15.6">
      <c r="A26" s="79"/>
      <c r="B26" s="79"/>
      <c r="C26" s="62"/>
      <c r="D26" s="62"/>
      <c r="E26" s="62"/>
      <c r="F26" s="62"/>
      <c r="G26" s="60"/>
      <c r="H26" s="81"/>
      <c r="I26" s="60"/>
      <c r="J26" s="33"/>
      <c r="K26" s="62"/>
      <c r="L26" s="80"/>
      <c r="M26" s="61"/>
    </row>
    <row r="27" spans="1:13" ht="15.6">
      <c r="A27" s="79"/>
      <c r="B27" s="79"/>
      <c r="C27" s="261" t="s">
        <v>25</v>
      </c>
      <c r="D27" s="261"/>
      <c r="E27" s="262"/>
      <c r="F27" s="261"/>
      <c r="G27" s="262"/>
      <c r="H27" s="263"/>
      <c r="I27" s="264"/>
      <c r="J27" s="264"/>
      <c r="K27" s="261"/>
      <c r="L27" s="265">
        <f>MEDIAN(K11:K25)</f>
        <v>5.5E-2</v>
      </c>
      <c r="M27" s="61"/>
    </row>
    <row r="28" spans="1:13" ht="15.6">
      <c r="A28" s="79"/>
      <c r="B28" s="79"/>
      <c r="C28" s="62"/>
      <c r="D28" s="62"/>
      <c r="E28" s="60"/>
      <c r="F28" s="62"/>
      <c r="G28" s="60"/>
      <c r="H28" s="81"/>
      <c r="I28" s="33"/>
      <c r="J28" s="33"/>
      <c r="K28" s="62"/>
      <c r="L28" s="56"/>
      <c r="M28" s="61"/>
    </row>
    <row r="29" spans="1:13" ht="15.6">
      <c r="A29" s="79" t="s">
        <v>109</v>
      </c>
      <c r="B29" s="79" t="s">
        <v>109</v>
      </c>
      <c r="C29" s="62"/>
      <c r="D29" s="62"/>
      <c r="E29" s="60"/>
      <c r="F29" s="62"/>
      <c r="G29" s="60"/>
      <c r="H29" s="81"/>
      <c r="I29" s="33"/>
      <c r="J29" s="33"/>
      <c r="K29" s="62"/>
      <c r="L29" s="56"/>
      <c r="M29" s="61"/>
    </row>
    <row r="30" spans="1:13" ht="15.6">
      <c r="A30" s="79"/>
      <c r="B30" s="79"/>
      <c r="C30" s="62" t="s">
        <v>31</v>
      </c>
      <c r="D30" s="60">
        <v>2001</v>
      </c>
      <c r="E30" s="60" t="s">
        <v>110</v>
      </c>
      <c r="F30" s="62" t="s">
        <v>111</v>
      </c>
      <c r="G30" s="60"/>
      <c r="H30" s="81"/>
      <c r="I30" s="33"/>
      <c r="J30" s="33"/>
      <c r="K30" s="33">
        <v>0.03</v>
      </c>
      <c r="L30" s="56"/>
      <c r="M30" s="61"/>
    </row>
    <row r="31" spans="1:13" ht="15.6">
      <c r="A31" s="79"/>
      <c r="B31" s="79"/>
      <c r="C31" s="62" t="s">
        <v>42</v>
      </c>
      <c r="D31" s="60">
        <v>2002</v>
      </c>
      <c r="E31" s="60" t="s">
        <v>112</v>
      </c>
      <c r="F31" s="62" t="s">
        <v>113</v>
      </c>
      <c r="G31" s="60"/>
      <c r="H31" s="81"/>
      <c r="I31" s="33"/>
      <c r="J31" s="62"/>
      <c r="K31" s="33">
        <v>2.4E-2</v>
      </c>
      <c r="L31" s="56"/>
      <c r="M31" s="61"/>
    </row>
    <row r="32" spans="1:13" ht="15.6">
      <c r="A32" s="79"/>
      <c r="B32" s="79"/>
      <c r="C32" s="62" t="s">
        <v>56</v>
      </c>
      <c r="D32" s="60">
        <v>2002</v>
      </c>
      <c r="E32" s="60" t="s">
        <v>114</v>
      </c>
      <c r="F32" s="62" t="s">
        <v>115</v>
      </c>
      <c r="G32" s="60"/>
      <c r="H32" s="81"/>
      <c r="I32" s="33"/>
      <c r="J32" s="62"/>
      <c r="K32" s="33">
        <v>6.9000000000000006E-2</v>
      </c>
      <c r="L32" s="56"/>
      <c r="M32" s="61"/>
    </row>
    <row r="33" spans="1:13" ht="15.6">
      <c r="A33" s="79"/>
      <c r="B33" s="79" t="s">
        <v>222</v>
      </c>
      <c r="C33" s="62" t="s">
        <v>57</v>
      </c>
      <c r="D33" s="60">
        <v>1999</v>
      </c>
      <c r="E33" s="60" t="s">
        <v>116</v>
      </c>
      <c r="F33" s="62" t="s">
        <v>177</v>
      </c>
      <c r="G33" s="60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6"/>
      <c r="M33" s="61"/>
    </row>
    <row r="34" spans="1:13" ht="15.6">
      <c r="A34" s="79"/>
      <c r="B34" s="79"/>
      <c r="C34" s="62" t="s">
        <v>178</v>
      </c>
      <c r="D34" s="60">
        <v>2002</v>
      </c>
      <c r="E34" s="60" t="s">
        <v>180</v>
      </c>
      <c r="F34" s="62" t="s">
        <v>181</v>
      </c>
      <c r="G34" s="60"/>
      <c r="H34" s="81"/>
      <c r="I34" s="33"/>
      <c r="J34" s="33"/>
      <c r="K34" s="33">
        <v>5.2999999999999999E-2</v>
      </c>
      <c r="L34" s="56"/>
      <c r="M34" s="61"/>
    </row>
    <row r="35" spans="1:13" ht="15.6">
      <c r="A35" s="79"/>
      <c r="B35" s="79"/>
      <c r="C35" s="62" t="s">
        <v>27</v>
      </c>
      <c r="D35" s="60">
        <v>2002</v>
      </c>
      <c r="E35" s="60" t="s">
        <v>182</v>
      </c>
      <c r="F35" s="62" t="s">
        <v>183</v>
      </c>
      <c r="G35" s="60"/>
      <c r="H35" s="81">
        <v>2.5499999999999998E-2</v>
      </c>
      <c r="I35" s="33">
        <v>4.3200000000000002E-2</v>
      </c>
      <c r="J35" s="62"/>
      <c r="K35" s="33">
        <f>AVERAGE(H35:I35)</f>
        <v>3.4349999999999999E-2</v>
      </c>
      <c r="L35" s="56"/>
      <c r="M35" s="61"/>
    </row>
    <row r="36" spans="1:13" ht="15.6">
      <c r="A36" s="79"/>
      <c r="B36" s="79"/>
      <c r="C36" s="62" t="s">
        <v>58</v>
      </c>
      <c r="D36" s="60">
        <v>2001</v>
      </c>
      <c r="E36" s="60" t="s">
        <v>184</v>
      </c>
      <c r="F36" s="62" t="s">
        <v>122</v>
      </c>
      <c r="G36" s="60"/>
      <c r="H36" s="81"/>
      <c r="I36" s="33"/>
      <c r="J36" s="62"/>
      <c r="K36" s="33">
        <v>7.1400000000000005E-2</v>
      </c>
      <c r="L36" s="56"/>
      <c r="M36" s="61"/>
    </row>
    <row r="37" spans="1:13" ht="15.6">
      <c r="A37" s="79"/>
      <c r="B37" s="79"/>
      <c r="C37" s="62" t="s">
        <v>36</v>
      </c>
      <c r="D37" s="60">
        <v>2002</v>
      </c>
      <c r="E37" s="60" t="s">
        <v>123</v>
      </c>
      <c r="F37" s="62" t="s">
        <v>124</v>
      </c>
      <c r="G37" s="60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6"/>
      <c r="M37" s="61"/>
    </row>
    <row r="38" spans="1:13" ht="15.6">
      <c r="A38" s="79"/>
      <c r="B38" s="79"/>
      <c r="C38" s="62" t="s">
        <v>59</v>
      </c>
      <c r="D38" s="60">
        <v>2005</v>
      </c>
      <c r="E38" s="60" t="s">
        <v>125</v>
      </c>
      <c r="F38" s="62" t="s">
        <v>126</v>
      </c>
      <c r="G38" s="60"/>
      <c r="H38" s="81"/>
      <c r="I38" s="33"/>
      <c r="J38" s="62"/>
      <c r="K38" s="33">
        <v>2.5000000000000001E-2</v>
      </c>
      <c r="L38" s="56"/>
      <c r="M38" s="61"/>
    </row>
    <row r="39" spans="1:13" ht="15.6">
      <c r="A39" s="79"/>
      <c r="B39" s="79"/>
      <c r="C39" s="62" t="s">
        <v>127</v>
      </c>
      <c r="D39" s="60">
        <v>2006</v>
      </c>
      <c r="E39" s="60" t="s">
        <v>108</v>
      </c>
      <c r="F39" s="62" t="s">
        <v>128</v>
      </c>
      <c r="G39" s="60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6"/>
      <c r="M39" s="61"/>
    </row>
    <row r="40" spans="1:13" ht="15.6">
      <c r="A40" s="79"/>
      <c r="B40" s="79"/>
      <c r="C40" s="62" t="s">
        <v>129</v>
      </c>
      <c r="D40" s="60">
        <v>2006</v>
      </c>
      <c r="E40" s="60" t="s">
        <v>130</v>
      </c>
      <c r="F40" s="62" t="s">
        <v>131</v>
      </c>
      <c r="G40" s="60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6"/>
      <c r="M40" s="61"/>
    </row>
    <row r="41" spans="1:13" ht="15.6">
      <c r="A41" s="79"/>
      <c r="B41" s="79"/>
      <c r="C41" s="62" t="s">
        <v>132</v>
      </c>
      <c r="D41" s="60">
        <v>2004</v>
      </c>
      <c r="E41" s="60" t="s">
        <v>133</v>
      </c>
      <c r="F41" s="62" t="s">
        <v>134</v>
      </c>
      <c r="G41" s="60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6"/>
      <c r="M41" s="61"/>
    </row>
    <row r="42" spans="1:13" ht="15.6">
      <c r="A42" s="79"/>
      <c r="B42" s="79"/>
      <c r="C42" s="62" t="s">
        <v>135</v>
      </c>
      <c r="D42" s="60">
        <v>2005</v>
      </c>
      <c r="E42" s="60" t="s">
        <v>184</v>
      </c>
      <c r="F42" s="62" t="s">
        <v>136</v>
      </c>
      <c r="G42" s="60"/>
      <c r="H42" s="81"/>
      <c r="I42" s="33"/>
      <c r="J42" s="84"/>
      <c r="K42" s="33">
        <v>7.3099999999999998E-2</v>
      </c>
      <c r="L42" s="56"/>
      <c r="M42" s="61"/>
    </row>
    <row r="43" spans="1:13" ht="15.6">
      <c r="A43" s="79"/>
      <c r="B43" s="79"/>
      <c r="C43" s="62" t="s">
        <v>137</v>
      </c>
      <c r="D43" s="60">
        <v>2006</v>
      </c>
      <c r="E43" s="60" t="s">
        <v>138</v>
      </c>
      <c r="F43" s="62" t="s">
        <v>139</v>
      </c>
      <c r="G43" s="60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6"/>
      <c r="M43" s="61"/>
    </row>
    <row r="44" spans="1:13" ht="15.6">
      <c r="A44" s="79"/>
      <c r="B44" s="79"/>
      <c r="C44" s="62" t="s">
        <v>153</v>
      </c>
      <c r="D44" s="60">
        <v>2008</v>
      </c>
      <c r="E44" s="60" t="s">
        <v>154</v>
      </c>
      <c r="F44" s="62" t="s">
        <v>155</v>
      </c>
      <c r="G44" s="60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6"/>
      <c r="M44" s="61"/>
    </row>
    <row r="45" spans="1:13" ht="15.6">
      <c r="A45" s="79"/>
      <c r="B45" s="79"/>
      <c r="C45" s="62" t="s">
        <v>156</v>
      </c>
      <c r="D45" s="60">
        <v>2001</v>
      </c>
      <c r="E45" s="60" t="s">
        <v>141</v>
      </c>
      <c r="F45" s="62" t="s">
        <v>113</v>
      </c>
      <c r="G45" s="60"/>
      <c r="H45" s="81"/>
      <c r="I45" s="33"/>
      <c r="J45" s="84"/>
      <c r="K45" s="33">
        <v>1.9999999999999997E-2</v>
      </c>
      <c r="L45" s="56"/>
      <c r="M45" s="61"/>
    </row>
    <row r="46" spans="1:13" ht="15.6">
      <c r="A46" s="79"/>
      <c r="B46" s="79"/>
      <c r="C46" s="62" t="s">
        <v>140</v>
      </c>
      <c r="D46" s="60">
        <v>2007</v>
      </c>
      <c r="E46" s="60" t="s">
        <v>141</v>
      </c>
      <c r="F46" s="62" t="s">
        <v>142</v>
      </c>
      <c r="G46" s="60"/>
      <c r="H46" s="81"/>
      <c r="I46" s="33"/>
      <c r="J46" s="84"/>
      <c r="K46" s="33">
        <v>3.9999999999999994E-2</v>
      </c>
      <c r="L46" s="56"/>
      <c r="M46" s="61"/>
    </row>
    <row r="47" spans="1:13" ht="15.6">
      <c r="A47" s="79"/>
      <c r="B47" s="79"/>
      <c r="C47" s="62" t="s">
        <v>157</v>
      </c>
      <c r="D47" s="60">
        <v>2008</v>
      </c>
      <c r="E47" s="60" t="s">
        <v>141</v>
      </c>
      <c r="F47" s="62" t="s">
        <v>158</v>
      </c>
      <c r="G47" s="60"/>
      <c r="H47" s="81"/>
      <c r="I47" s="33"/>
      <c r="J47" s="84"/>
      <c r="K47" s="33">
        <v>3.2199999999999999E-2</v>
      </c>
      <c r="L47" s="56"/>
      <c r="M47" s="61"/>
    </row>
    <row r="48" spans="1:13" ht="15.6">
      <c r="A48" s="79"/>
      <c r="B48" s="79"/>
      <c r="C48" s="62" t="s">
        <v>273</v>
      </c>
      <c r="D48" s="60">
        <v>2011</v>
      </c>
      <c r="E48" s="60" t="s">
        <v>141</v>
      </c>
      <c r="F48" s="62" t="s">
        <v>274</v>
      </c>
      <c r="G48" s="60"/>
      <c r="H48" s="81"/>
      <c r="I48" s="33"/>
      <c r="J48" s="33"/>
      <c r="K48" s="33">
        <v>5.5E-2</v>
      </c>
      <c r="L48" s="56"/>
      <c r="M48" s="61"/>
    </row>
    <row r="49" spans="1:13" ht="15.6">
      <c r="A49" s="79"/>
      <c r="B49" s="79"/>
      <c r="C49" s="62" t="s">
        <v>264</v>
      </c>
      <c r="D49" s="60">
        <v>2021</v>
      </c>
      <c r="E49" s="60" t="s">
        <v>141</v>
      </c>
      <c r="F49" s="62" t="s">
        <v>476</v>
      </c>
      <c r="G49" s="60"/>
      <c r="H49" s="81"/>
      <c r="I49" s="33"/>
      <c r="J49" s="33"/>
      <c r="K49" s="81">
        <v>5.5E-2</v>
      </c>
      <c r="L49" s="56"/>
      <c r="M49" s="61"/>
    </row>
    <row r="50" spans="1:13" ht="15.6">
      <c r="A50" s="79"/>
      <c r="B50" s="79"/>
      <c r="C50" s="62" t="s">
        <v>287</v>
      </c>
      <c r="D50" s="60">
        <v>2014</v>
      </c>
      <c r="E50" s="60" t="s">
        <v>141</v>
      </c>
      <c r="F50" s="62" t="s">
        <v>288</v>
      </c>
      <c r="G50" s="60"/>
      <c r="H50" s="81"/>
      <c r="I50" s="33"/>
      <c r="J50" s="33"/>
      <c r="K50" s="81">
        <v>5.5E-2</v>
      </c>
      <c r="L50" s="56"/>
      <c r="M50" s="61"/>
    </row>
    <row r="51" spans="1:13" ht="15.6">
      <c r="A51" s="79"/>
      <c r="B51" s="79"/>
      <c r="C51" s="62" t="s">
        <v>275</v>
      </c>
      <c r="D51" s="60">
        <v>2015</v>
      </c>
      <c r="E51" s="60" t="s">
        <v>141</v>
      </c>
      <c r="F51" s="62" t="s">
        <v>276</v>
      </c>
      <c r="G51" s="60"/>
      <c r="H51" s="81"/>
      <c r="I51" s="33"/>
      <c r="J51" s="33"/>
      <c r="K51" s="33">
        <v>0.06</v>
      </c>
      <c r="L51" s="56"/>
      <c r="M51" s="61"/>
    </row>
    <row r="52" spans="1:13" ht="15.6">
      <c r="A52" s="79"/>
      <c r="B52" s="79"/>
      <c r="C52" s="62" t="s">
        <v>505</v>
      </c>
      <c r="D52" s="60">
        <v>2021</v>
      </c>
      <c r="E52" s="60" t="s">
        <v>141</v>
      </c>
      <c r="F52" s="62" t="s">
        <v>276</v>
      </c>
      <c r="G52" s="60"/>
      <c r="H52" s="81"/>
      <c r="I52" s="33"/>
      <c r="J52" s="33"/>
      <c r="K52" s="33">
        <v>3.4200000000000001E-2</v>
      </c>
      <c r="L52" s="56"/>
      <c r="M52" s="61"/>
    </row>
    <row r="53" spans="1:13" ht="15.6">
      <c r="A53" s="79"/>
      <c r="B53" s="79"/>
      <c r="C53" s="62" t="s">
        <v>504</v>
      </c>
      <c r="D53" s="60">
        <v>2021</v>
      </c>
      <c r="E53" s="60" t="s">
        <v>141</v>
      </c>
      <c r="F53" s="62" t="s">
        <v>276</v>
      </c>
      <c r="G53" s="60"/>
      <c r="H53" s="81"/>
      <c r="I53" s="33"/>
      <c r="J53" s="33"/>
      <c r="K53" s="33">
        <v>6.25E-2</v>
      </c>
      <c r="L53" s="56"/>
      <c r="M53" s="61"/>
    </row>
    <row r="54" spans="1:13" ht="15.6">
      <c r="A54" s="79"/>
      <c r="B54" s="79"/>
      <c r="C54" s="62" t="s">
        <v>648</v>
      </c>
      <c r="D54" s="60">
        <v>2021</v>
      </c>
      <c r="E54" s="60" t="s">
        <v>141</v>
      </c>
      <c r="F54" s="62" t="s">
        <v>508</v>
      </c>
      <c r="G54" s="60"/>
      <c r="H54" s="81"/>
      <c r="I54" s="33"/>
      <c r="J54" s="84"/>
      <c r="K54" s="33">
        <v>4.6300000000000001E-2</v>
      </c>
      <c r="L54" s="56"/>
    </row>
    <row r="55" spans="1:13" ht="15.6">
      <c r="A55" s="85"/>
      <c r="B55" s="85"/>
      <c r="C55" s="86" t="s">
        <v>34</v>
      </c>
      <c r="D55" s="62"/>
      <c r="E55" s="62"/>
      <c r="F55" s="62"/>
      <c r="G55" s="60"/>
      <c r="H55" s="81"/>
      <c r="I55" s="33"/>
      <c r="J55" s="33"/>
      <c r="K55" s="33"/>
      <c r="L55" s="56"/>
      <c r="M55" s="61"/>
    </row>
    <row r="56" spans="1:13" ht="15.6">
      <c r="A56" s="79"/>
      <c r="B56" s="79"/>
      <c r="C56" s="62" t="s">
        <v>41</v>
      </c>
      <c r="D56" s="62"/>
      <c r="E56" s="60" t="s">
        <v>143</v>
      </c>
      <c r="F56" s="62"/>
      <c r="G56" s="60"/>
      <c r="H56" s="81"/>
      <c r="I56" s="33"/>
      <c r="J56" s="33"/>
      <c r="K56" s="33"/>
      <c r="L56" s="56"/>
      <c r="M56" s="61"/>
    </row>
    <row r="57" spans="1:13" ht="15.6">
      <c r="A57" s="79"/>
      <c r="B57" s="79"/>
      <c r="C57" s="62" t="s">
        <v>38</v>
      </c>
      <c r="D57" s="60">
        <v>2001</v>
      </c>
      <c r="E57" s="60" t="s">
        <v>144</v>
      </c>
      <c r="F57" s="62" t="s">
        <v>155</v>
      </c>
      <c r="G57" s="60" t="s">
        <v>29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6"/>
      <c r="M57" s="61"/>
    </row>
    <row r="58" spans="1:13" ht="15.6">
      <c r="A58" s="79"/>
      <c r="B58" s="79"/>
      <c r="C58" s="62"/>
      <c r="D58" s="62"/>
      <c r="E58" s="60" t="s">
        <v>145</v>
      </c>
      <c r="F58" s="62"/>
      <c r="G58" s="60" t="s">
        <v>30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6"/>
      <c r="M58" s="61"/>
    </row>
    <row r="59" spans="1:13" ht="15.6">
      <c r="A59" s="79"/>
      <c r="B59" s="79"/>
      <c r="C59" s="62" t="s">
        <v>39</v>
      </c>
      <c r="D59" s="60">
        <v>2001</v>
      </c>
      <c r="E59" s="60" t="s">
        <v>145</v>
      </c>
      <c r="F59" s="62" t="s">
        <v>146</v>
      </c>
      <c r="G59" s="60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6"/>
      <c r="M59" s="61"/>
    </row>
    <row r="60" spans="1:13" ht="15.6">
      <c r="A60" s="79"/>
      <c r="B60" s="79"/>
      <c r="C60" s="62" t="s">
        <v>40</v>
      </c>
      <c r="D60" s="60">
        <v>2001</v>
      </c>
      <c r="E60" s="60" t="s">
        <v>145</v>
      </c>
      <c r="F60" s="62" t="s">
        <v>147</v>
      </c>
      <c r="G60" s="60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6"/>
      <c r="M60" s="61"/>
    </row>
    <row r="61" spans="1:13" ht="15.6">
      <c r="A61" s="79"/>
      <c r="B61" s="79"/>
      <c r="C61" s="261" t="s">
        <v>25</v>
      </c>
      <c r="D61" s="261"/>
      <c r="E61" s="261"/>
      <c r="F61" s="261"/>
      <c r="G61" s="262"/>
      <c r="H61" s="263"/>
      <c r="I61" s="264"/>
      <c r="J61" s="264"/>
      <c r="K61" s="261"/>
      <c r="L61" s="265">
        <f>MEDIAN(K28:K60)</f>
        <v>3.9999999999999994E-2</v>
      </c>
      <c r="M61" s="61"/>
    </row>
    <row r="62" spans="1:13" ht="15.6">
      <c r="A62" s="79" t="s">
        <v>32</v>
      </c>
      <c r="B62" s="79" t="s">
        <v>32</v>
      </c>
      <c r="C62" s="62"/>
      <c r="D62" s="60"/>
      <c r="E62" s="60"/>
      <c r="F62" s="62"/>
      <c r="G62" s="60"/>
      <c r="H62" s="81"/>
      <c r="I62" s="33"/>
      <c r="J62" s="33"/>
      <c r="K62" s="33"/>
      <c r="L62" s="56"/>
      <c r="M62" s="61"/>
    </row>
    <row r="63" spans="1:13" ht="15.6">
      <c r="A63" s="79"/>
      <c r="B63" s="79"/>
      <c r="C63" s="62" t="s">
        <v>284</v>
      </c>
      <c r="D63" s="87">
        <v>2015</v>
      </c>
      <c r="E63" s="60" t="s">
        <v>285</v>
      </c>
      <c r="F63" s="62" t="s">
        <v>286</v>
      </c>
      <c r="G63" s="62"/>
      <c r="H63" s="62"/>
      <c r="I63" s="62"/>
      <c r="J63" s="81"/>
      <c r="K63" s="33">
        <v>5.7000000000000002E-2</v>
      </c>
      <c r="L63" s="56"/>
      <c r="M63" s="61"/>
    </row>
    <row r="64" spans="1:13" ht="15.6">
      <c r="A64" s="79"/>
      <c r="B64" s="79"/>
      <c r="C64" s="62" t="s">
        <v>33</v>
      </c>
      <c r="D64" s="87">
        <v>2020</v>
      </c>
      <c r="E64" s="60" t="s">
        <v>148</v>
      </c>
      <c r="F64" s="62" t="s">
        <v>289</v>
      </c>
      <c r="G64" s="60"/>
      <c r="H64" s="81"/>
      <c r="I64" s="60"/>
      <c r="J64" s="62"/>
      <c r="K64" s="33">
        <f>0.0617-0.0281</f>
        <v>3.3599999999999998E-2</v>
      </c>
      <c r="L64" s="56"/>
      <c r="M64" s="61"/>
    </row>
    <row r="65" spans="1:13" ht="15.6">
      <c r="A65" s="79"/>
      <c r="B65" s="79"/>
      <c r="C65" s="62" t="s">
        <v>149</v>
      </c>
      <c r="D65" s="87">
        <v>2020</v>
      </c>
      <c r="E65" s="60" t="s">
        <v>148</v>
      </c>
      <c r="F65" s="62" t="s">
        <v>490</v>
      </c>
      <c r="G65" s="60"/>
      <c r="H65" s="81"/>
      <c r="I65" s="60"/>
      <c r="J65" s="62"/>
      <c r="K65" s="33">
        <f>0.0405</f>
        <v>4.0500000000000001E-2</v>
      </c>
      <c r="L65" s="56"/>
      <c r="M65" s="61"/>
    </row>
    <row r="66" spans="1:13" ht="15.6">
      <c r="A66" s="79"/>
      <c r="B66" s="79"/>
      <c r="C66" s="62" t="s">
        <v>197</v>
      </c>
      <c r="D66" s="87">
        <v>2008</v>
      </c>
      <c r="E66" s="60" t="s">
        <v>150</v>
      </c>
      <c r="F66" s="62" t="s">
        <v>198</v>
      </c>
      <c r="G66" s="60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6"/>
      <c r="M66" s="61"/>
    </row>
    <row r="67" spans="1:13" ht="15.6">
      <c r="A67" s="79"/>
      <c r="B67" s="79"/>
      <c r="C67" s="62" t="s">
        <v>262</v>
      </c>
      <c r="D67" s="87">
        <v>2020</v>
      </c>
      <c r="E67" s="60" t="s">
        <v>187</v>
      </c>
      <c r="F67" s="62" t="s">
        <v>263</v>
      </c>
      <c r="G67" s="62"/>
      <c r="H67" s="62"/>
      <c r="I67" s="62"/>
      <c r="J67" s="81"/>
      <c r="K67" s="33">
        <v>5.6000000000000001E-2</v>
      </c>
      <c r="L67" s="56"/>
      <c r="M67" s="61"/>
    </row>
    <row r="68" spans="1:13" ht="15.6">
      <c r="A68" s="79"/>
      <c r="B68" s="79"/>
      <c r="C68" s="261" t="s">
        <v>25</v>
      </c>
      <c r="D68" s="261"/>
      <c r="E68" s="261"/>
      <c r="F68" s="261"/>
      <c r="G68" s="262"/>
      <c r="H68" s="263"/>
      <c r="I68" s="264"/>
      <c r="J68" s="264"/>
      <c r="K68" s="261"/>
      <c r="L68" s="265">
        <f>MEDIAN(K63:K67)</f>
        <v>5.3699999999999998E-2</v>
      </c>
      <c r="M68" s="61"/>
    </row>
    <row r="69" spans="1:13" ht="15.6">
      <c r="A69" s="79" t="s">
        <v>35</v>
      </c>
      <c r="B69" s="79" t="s">
        <v>35</v>
      </c>
      <c r="C69" s="62"/>
      <c r="D69" s="62"/>
      <c r="E69" s="62"/>
      <c r="F69" s="62"/>
      <c r="G69" s="60"/>
      <c r="H69" s="81"/>
      <c r="I69" s="33"/>
      <c r="J69" s="33"/>
      <c r="K69" s="33"/>
      <c r="L69" s="56"/>
      <c r="M69" s="61"/>
    </row>
    <row r="70" spans="1:13" ht="15.6">
      <c r="A70" s="79"/>
      <c r="B70" s="79"/>
      <c r="C70" s="62" t="s">
        <v>61</v>
      </c>
      <c r="D70" s="60">
        <v>2015</v>
      </c>
      <c r="E70" s="60" t="s">
        <v>141</v>
      </c>
      <c r="F70" s="62" t="s">
        <v>151</v>
      </c>
      <c r="G70" s="60" t="s">
        <v>29</v>
      </c>
      <c r="H70" s="81"/>
      <c r="I70" s="33"/>
      <c r="J70" s="33">
        <v>6.2199999999999998E-2</v>
      </c>
      <c r="K70" s="33">
        <f>AVERAGE(J70:J71)</f>
        <v>5.21E-2</v>
      </c>
      <c r="L70" s="56"/>
      <c r="M70" s="61"/>
    </row>
    <row r="71" spans="1:13" ht="15.6">
      <c r="A71" s="79"/>
      <c r="B71" s="79"/>
      <c r="C71" s="62"/>
      <c r="D71" s="62"/>
      <c r="E71" s="62"/>
      <c r="F71" s="62"/>
      <c r="G71" s="60" t="s">
        <v>30</v>
      </c>
      <c r="H71" s="81"/>
      <c r="I71" s="33"/>
      <c r="J71" s="33">
        <v>4.2000000000000003E-2</v>
      </c>
      <c r="K71" s="33"/>
      <c r="L71" s="56"/>
      <c r="M71" s="61"/>
    </row>
    <row r="72" spans="1:13" ht="15.6">
      <c r="A72" s="79"/>
      <c r="B72" s="79"/>
      <c r="C72" s="62" t="s">
        <v>270</v>
      </c>
      <c r="D72" s="60">
        <v>2010</v>
      </c>
      <c r="E72" s="60" t="s">
        <v>272</v>
      </c>
      <c r="F72" s="62" t="s">
        <v>271</v>
      </c>
      <c r="G72" s="60" t="s">
        <v>30</v>
      </c>
      <c r="H72" s="81"/>
      <c r="I72" s="33"/>
      <c r="J72" s="33"/>
      <c r="K72" s="33">
        <v>3.9999999999999994E-2</v>
      </c>
      <c r="L72" s="56"/>
      <c r="M72" s="61"/>
    </row>
    <row r="73" spans="1:13" ht="15.6">
      <c r="A73" s="79"/>
      <c r="B73" s="79"/>
      <c r="C73" s="62" t="s">
        <v>269</v>
      </c>
      <c r="D73" s="60">
        <v>2010</v>
      </c>
      <c r="E73" s="60" t="s">
        <v>141</v>
      </c>
      <c r="F73" s="62" t="s">
        <v>152</v>
      </c>
      <c r="G73" s="60" t="s">
        <v>30</v>
      </c>
      <c r="H73" s="81"/>
      <c r="I73" s="33"/>
      <c r="J73" s="33"/>
      <c r="K73" s="33">
        <v>0.03</v>
      </c>
      <c r="L73" s="56"/>
      <c r="M73" s="61"/>
    </row>
    <row r="74" spans="1:13" ht="15.6">
      <c r="A74" s="79"/>
      <c r="B74" s="79"/>
      <c r="C74" s="62" t="s">
        <v>268</v>
      </c>
      <c r="D74" s="60">
        <v>2011</v>
      </c>
      <c r="E74" s="60" t="s">
        <v>141</v>
      </c>
      <c r="F74" s="62" t="s">
        <v>152</v>
      </c>
      <c r="G74" s="60" t="s">
        <v>29</v>
      </c>
      <c r="H74" s="81"/>
      <c r="I74" s="33"/>
      <c r="J74" s="33">
        <v>4.6300000000000001E-2</v>
      </c>
      <c r="K74" s="33">
        <f>AVERAGE(J74:J75)</f>
        <v>4.1149999999999999E-2</v>
      </c>
      <c r="L74" s="56"/>
      <c r="M74" s="61"/>
    </row>
    <row r="75" spans="1:13" ht="15.6">
      <c r="A75" s="79"/>
      <c r="B75" s="79"/>
      <c r="C75" s="62"/>
      <c r="D75" s="62"/>
      <c r="E75" s="62"/>
      <c r="F75" s="62"/>
      <c r="G75" s="60" t="s">
        <v>30</v>
      </c>
      <c r="H75" s="81"/>
      <c r="I75" s="33"/>
      <c r="J75" s="33">
        <v>3.5999999999999997E-2</v>
      </c>
      <c r="K75" s="33"/>
      <c r="L75" s="56"/>
      <c r="M75" s="61"/>
    </row>
    <row r="76" spans="1:13" ht="16.2" thickBot="1">
      <c r="A76" s="85"/>
      <c r="B76" s="85"/>
      <c r="C76" s="261" t="s">
        <v>25</v>
      </c>
      <c r="D76" s="88"/>
      <c r="E76" s="88"/>
      <c r="F76" s="88"/>
      <c r="G76" s="89"/>
      <c r="H76" s="90"/>
      <c r="I76" s="57"/>
      <c r="J76" s="57"/>
      <c r="K76" s="88"/>
      <c r="L76" s="266">
        <f>MEDIAN(K70:K75)</f>
        <v>4.0575E-2</v>
      </c>
      <c r="M76" s="61"/>
    </row>
    <row r="77" spans="1:13" ht="16.2" thickBot="1">
      <c r="A77" s="91" t="s">
        <v>1</v>
      </c>
      <c r="B77" s="91" t="s">
        <v>1</v>
      </c>
      <c r="C77" s="92"/>
      <c r="D77" s="92"/>
      <c r="E77" s="92"/>
      <c r="F77" s="92"/>
      <c r="G77" s="93"/>
      <c r="H77" s="94"/>
      <c r="I77" s="58"/>
      <c r="J77" s="58"/>
      <c r="K77" s="95"/>
      <c r="L77" s="96">
        <f>AVERAGE(L27:L76)</f>
        <v>4.731875E-2</v>
      </c>
      <c r="M77" s="61"/>
    </row>
    <row r="78" spans="1:13" ht="16.2" thickBot="1">
      <c r="A78" s="115" t="s">
        <v>25</v>
      </c>
      <c r="B78" s="115" t="s">
        <v>25</v>
      </c>
      <c r="C78" s="116"/>
      <c r="D78" s="116"/>
      <c r="E78" s="116"/>
      <c r="F78" s="116"/>
      <c r="G78" s="117"/>
      <c r="H78" s="118"/>
      <c r="I78" s="119"/>
      <c r="J78" s="119"/>
      <c r="K78" s="120"/>
      <c r="L78" s="96">
        <v>4.8300000000000003E-2</v>
      </c>
      <c r="M78" s="61"/>
    </row>
    <row r="79" spans="1:13">
      <c r="M79" s="61"/>
    </row>
    <row r="80" spans="1:13">
      <c r="M80" s="61"/>
    </row>
    <row r="81" spans="1:13">
      <c r="M81" s="61"/>
    </row>
    <row r="82" spans="1:13">
      <c r="A82" s="98" t="s">
        <v>43</v>
      </c>
      <c r="B82" s="61"/>
      <c r="C82" s="61"/>
      <c r="D82" s="61"/>
      <c r="E82" s="61"/>
      <c r="F82" s="61"/>
      <c r="G82" s="97"/>
      <c r="H82" s="61"/>
      <c r="I82" s="61"/>
      <c r="J82" s="61"/>
      <c r="K82" s="61"/>
      <c r="L82" s="61"/>
      <c r="M82" s="61"/>
    </row>
    <row r="83" spans="1:13">
      <c r="A83" s="98" t="s">
        <v>44</v>
      </c>
      <c r="B83" s="61"/>
      <c r="C83" s="61"/>
      <c r="D83" s="61"/>
      <c r="E83" s="61"/>
      <c r="F83" s="61"/>
      <c r="G83" s="97"/>
      <c r="H83" s="61"/>
      <c r="I83" s="61"/>
      <c r="J83" s="61"/>
      <c r="K83" s="61"/>
      <c r="L83" s="61"/>
      <c r="M83" s="61"/>
    </row>
    <row r="84" spans="1:13">
      <c r="A84" s="98" t="s">
        <v>60</v>
      </c>
      <c r="B84" s="61"/>
      <c r="C84" s="61"/>
      <c r="D84" s="61"/>
      <c r="E84" s="61"/>
      <c r="F84" s="61"/>
      <c r="G84" s="97"/>
      <c r="H84" s="61"/>
      <c r="I84" s="61"/>
      <c r="J84" s="61"/>
      <c r="K84" s="61"/>
      <c r="L84" s="61"/>
      <c r="M84" s="61"/>
    </row>
    <row r="85" spans="1:13">
      <c r="A85" s="98" t="s">
        <v>37</v>
      </c>
      <c r="B85" s="61"/>
      <c r="C85" s="61"/>
      <c r="D85" s="61"/>
      <c r="E85" s="61"/>
      <c r="F85" s="61"/>
      <c r="G85" s="97"/>
      <c r="H85" s="61"/>
      <c r="I85" s="61"/>
      <c r="J85" s="61"/>
      <c r="K85" s="61"/>
      <c r="L85" s="61"/>
      <c r="M85" s="61"/>
    </row>
    <row r="86" spans="1:13">
      <c r="A86" s="98" t="s">
        <v>79</v>
      </c>
      <c r="B86" s="61"/>
      <c r="C86" s="61"/>
      <c r="D86" s="61"/>
      <c r="E86" s="61"/>
      <c r="F86" s="61"/>
      <c r="G86" s="97"/>
      <c r="H86" s="61"/>
      <c r="I86" s="61"/>
      <c r="J86" s="61"/>
      <c r="K86" s="61"/>
      <c r="L86" s="61"/>
      <c r="M86" s="61"/>
    </row>
    <row r="87" spans="1:13">
      <c r="A87" s="98" t="s">
        <v>121</v>
      </c>
      <c r="B87" s="61"/>
      <c r="C87" s="61"/>
      <c r="D87" s="61"/>
      <c r="E87" s="61"/>
      <c r="F87" s="61"/>
      <c r="G87" s="97"/>
      <c r="H87" s="61"/>
      <c r="I87" s="61"/>
      <c r="J87" s="61"/>
      <c r="K87" s="61"/>
      <c r="L87" s="61"/>
      <c r="M87" s="61"/>
    </row>
    <row r="88" spans="1:13">
      <c r="A88" s="98" t="s">
        <v>46</v>
      </c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1:13">
      <c r="A89" s="98"/>
    </row>
    <row r="90" spans="1:13">
      <c r="A90" s="99" t="s">
        <v>73</v>
      </c>
      <c r="B90" s="61"/>
    </row>
    <row r="91" spans="1:13">
      <c r="A91" s="99" t="s">
        <v>74</v>
      </c>
      <c r="B91" s="61"/>
    </row>
    <row r="92" spans="1:13">
      <c r="A92" s="100" t="s">
        <v>75</v>
      </c>
      <c r="B92" s="61"/>
    </row>
    <row r="93" spans="1:13">
      <c r="A93" s="99" t="s">
        <v>62</v>
      </c>
      <c r="B93" s="61"/>
    </row>
    <row r="94" spans="1:13">
      <c r="A94" s="32" t="s">
        <v>63</v>
      </c>
      <c r="B94" s="61"/>
    </row>
    <row r="95" spans="1:13">
      <c r="A95" s="99" t="s">
        <v>64</v>
      </c>
      <c r="B95" s="61"/>
    </row>
    <row r="96" spans="1:13">
      <c r="A96" s="99" t="s">
        <v>65</v>
      </c>
      <c r="B96" s="61"/>
    </row>
    <row r="97" spans="1:2">
      <c r="A97" s="99" t="s">
        <v>76</v>
      </c>
      <c r="B97" s="61"/>
    </row>
    <row r="98" spans="1:2">
      <c r="A98" s="100" t="s">
        <v>162</v>
      </c>
      <c r="B98" s="61"/>
    </row>
    <row r="99" spans="1:2">
      <c r="A99" s="99" t="s">
        <v>66</v>
      </c>
      <c r="B99" s="61"/>
    </row>
    <row r="100" spans="1:2">
      <c r="A100" s="101"/>
      <c r="B100" s="61"/>
    </row>
    <row r="101" spans="1:2">
      <c r="A101" s="99" t="s">
        <v>67</v>
      </c>
      <c r="B101" s="61"/>
    </row>
    <row r="102" spans="1:2">
      <c r="A102" s="99" t="s">
        <v>163</v>
      </c>
      <c r="B102" s="61"/>
    </row>
    <row r="103" spans="1:2">
      <c r="A103" s="100" t="s">
        <v>164</v>
      </c>
      <c r="B103" s="61"/>
    </row>
    <row r="104" spans="1:2">
      <c r="A104" s="99" t="s">
        <v>68</v>
      </c>
      <c r="B104" s="61"/>
    </row>
    <row r="105" spans="1:2">
      <c r="A105" s="99" t="s">
        <v>69</v>
      </c>
      <c r="B105" s="61"/>
    </row>
    <row r="106" spans="1:2">
      <c r="A106" s="99" t="s">
        <v>77</v>
      </c>
      <c r="B106" s="61"/>
    </row>
    <row r="107" spans="1:2">
      <c r="A107" s="101"/>
      <c r="B107" s="61"/>
    </row>
    <row r="108" spans="1:2">
      <c r="A108" s="99" t="s">
        <v>78</v>
      </c>
      <c r="B108" s="61"/>
    </row>
    <row r="109" spans="1:2">
      <c r="A109" s="99" t="s">
        <v>70</v>
      </c>
      <c r="B109" s="61"/>
    </row>
    <row r="110" spans="1:2">
      <c r="A110" s="101"/>
      <c r="B110" s="61"/>
    </row>
    <row r="111" spans="1:2">
      <c r="A111" s="99" t="s">
        <v>80</v>
      </c>
      <c r="B111" s="61"/>
    </row>
    <row r="112" spans="1:2">
      <c r="A112" s="99" t="s">
        <v>71</v>
      </c>
    </row>
    <row r="113" spans="1:1">
      <c r="A113" s="99" t="s">
        <v>81</v>
      </c>
    </row>
    <row r="114" spans="1:1">
      <c r="A114" s="99" t="s">
        <v>82</v>
      </c>
    </row>
    <row r="115" spans="1:1">
      <c r="A115" s="100" t="s">
        <v>83</v>
      </c>
    </row>
    <row r="116" spans="1:1">
      <c r="A116" s="99" t="s">
        <v>84</v>
      </c>
    </row>
    <row r="117" spans="1:1">
      <c r="A117" s="99" t="s">
        <v>85</v>
      </c>
    </row>
    <row r="118" spans="1:1">
      <c r="A118" s="99">
        <v>85</v>
      </c>
    </row>
    <row r="119" spans="1:1">
      <c r="A119" s="99" t="s">
        <v>86</v>
      </c>
    </row>
    <row r="120" spans="1:1">
      <c r="A120" s="100" t="s">
        <v>87</v>
      </c>
    </row>
    <row r="121" spans="1:1">
      <c r="A121" s="99" t="s">
        <v>72</v>
      </c>
    </row>
    <row r="122" spans="1:1">
      <c r="A122" s="99" t="s">
        <v>88</v>
      </c>
    </row>
    <row r="123" spans="1:1">
      <c r="A123" s="100" t="s">
        <v>89</v>
      </c>
    </row>
  </sheetData>
  <mergeCells count="3">
    <mergeCell ref="A7:L7"/>
    <mergeCell ref="A4:L4"/>
    <mergeCell ref="A5:L5"/>
  </mergeCells>
  <phoneticPr fontId="89" type="noConversion"/>
  <hyperlinks>
    <hyperlink ref="A94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O43"/>
  <sheetViews>
    <sheetView topLeftCell="E8" zoomScale="75" zoomScaleNormal="75" workbookViewId="0">
      <selection activeCell="L35" sqref="L35"/>
    </sheetView>
  </sheetViews>
  <sheetFormatPr defaultColWidth="9.109375" defaultRowHeight="13.2"/>
  <cols>
    <col min="1" max="1" width="21.21875" style="59" customWidth="1"/>
    <col min="2" max="2" width="43.77734375" style="59" customWidth="1"/>
    <col min="3" max="3" width="14.44140625" style="59" customWidth="1"/>
    <col min="4" max="4" width="18.21875" style="59" customWidth="1"/>
    <col min="5" max="5" width="52.21875" style="59" customWidth="1"/>
    <col min="6" max="6" width="16.5546875" style="59" customWidth="1"/>
    <col min="7" max="7" width="10.44140625" style="59" customWidth="1"/>
    <col min="8" max="8" width="10.21875" style="59" bestFit="1" customWidth="1"/>
    <col min="9" max="10" width="9.109375" style="59"/>
    <col min="11" max="11" width="10.6640625" style="59" bestFit="1" customWidth="1"/>
    <col min="12" max="16384" width="9.109375" style="59"/>
  </cols>
  <sheetData>
    <row r="1" spans="1:15" ht="15.6">
      <c r="A1"/>
      <c r="B1"/>
      <c r="C1"/>
      <c r="D1"/>
      <c r="E1"/>
      <c r="F1"/>
      <c r="H1" s="62"/>
      <c r="I1" s="62"/>
      <c r="J1" s="62"/>
      <c r="K1" s="1" t="s">
        <v>655</v>
      </c>
    </row>
    <row r="2" spans="1:15" ht="15.6">
      <c r="A2" s="7"/>
      <c r="B2"/>
      <c r="C2"/>
      <c r="D2"/>
      <c r="E2"/>
      <c r="F2" s="23"/>
      <c r="H2" s="62"/>
      <c r="I2" s="62"/>
      <c r="J2" s="62"/>
      <c r="K2" s="22" t="s">
        <v>806</v>
      </c>
      <c r="M2" s="61"/>
      <c r="N2" s="61"/>
      <c r="O2" s="61"/>
    </row>
    <row r="3" spans="1:15" ht="15.6">
      <c r="A3" s="7"/>
      <c r="B3"/>
      <c r="C3"/>
      <c r="D3"/>
      <c r="E3"/>
      <c r="F3" s="23"/>
      <c r="G3" s="1"/>
      <c r="H3" s="62"/>
      <c r="I3" s="62"/>
      <c r="J3" s="62"/>
      <c r="K3" s="1" t="s">
        <v>555</v>
      </c>
      <c r="L3" s="1"/>
      <c r="M3" s="61"/>
      <c r="N3" s="61"/>
      <c r="O3" s="61"/>
    </row>
    <row r="4" spans="1:15" ht="20.399999999999999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61"/>
      <c r="N4" s="61"/>
      <c r="O4" s="61"/>
    </row>
    <row r="5" spans="1:15" ht="15.6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61"/>
      <c r="N5" s="61"/>
      <c r="O5" s="61"/>
    </row>
    <row r="6" spans="1:15" ht="15.6">
      <c r="A6" s="64"/>
      <c r="B6" s="65"/>
      <c r="C6" s="65"/>
      <c r="D6" s="65"/>
      <c r="E6" s="65"/>
      <c r="F6" s="65"/>
      <c r="G6" s="65"/>
      <c r="H6" s="65"/>
      <c r="I6" s="66"/>
      <c r="J6" s="107"/>
      <c r="K6" s="107"/>
      <c r="L6" s="61"/>
      <c r="M6" s="61"/>
      <c r="N6" s="61"/>
      <c r="O6" s="61"/>
    </row>
    <row r="7" spans="1:15" ht="16.2" thickBot="1">
      <c r="A7" s="1168" t="s">
        <v>650</v>
      </c>
      <c r="B7" s="1168"/>
      <c r="C7" s="1168"/>
      <c r="D7" s="1168"/>
      <c r="E7" s="1168"/>
      <c r="F7" s="1168"/>
      <c r="G7" s="1168"/>
      <c r="H7" s="1168"/>
      <c r="I7" s="1168"/>
      <c r="J7" s="1168"/>
      <c r="K7" s="1168"/>
      <c r="L7" s="61"/>
      <c r="M7" s="61"/>
      <c r="N7" s="61"/>
      <c r="O7" s="61"/>
    </row>
    <row r="8" spans="1:15" ht="15.6">
      <c r="A8" s="67"/>
      <c r="B8" s="68"/>
      <c r="C8" s="69" t="s">
        <v>98</v>
      </c>
      <c r="D8" s="69" t="s">
        <v>99</v>
      </c>
      <c r="E8" s="70"/>
      <c r="F8" s="69" t="s">
        <v>100</v>
      </c>
      <c r="G8" s="71" t="s">
        <v>50</v>
      </c>
      <c r="H8" s="68"/>
      <c r="I8" s="71" t="s">
        <v>101</v>
      </c>
      <c r="J8" s="72"/>
      <c r="K8" s="73" t="s">
        <v>2</v>
      </c>
      <c r="L8" s="61"/>
      <c r="M8" s="61"/>
      <c r="N8" s="61"/>
      <c r="O8" s="61"/>
    </row>
    <row r="9" spans="1:15" ht="16.2" thickBot="1">
      <c r="A9" s="74" t="s">
        <v>51</v>
      </c>
      <c r="B9" s="75" t="s">
        <v>52</v>
      </c>
      <c r="C9" s="76" t="s">
        <v>102</v>
      </c>
      <c r="D9" s="76" t="s">
        <v>103</v>
      </c>
      <c r="E9" s="77" t="s">
        <v>104</v>
      </c>
      <c r="F9" s="76" t="s">
        <v>105</v>
      </c>
      <c r="G9" s="76" t="s">
        <v>53</v>
      </c>
      <c r="H9" s="76" t="s">
        <v>54</v>
      </c>
      <c r="I9" s="76" t="s">
        <v>55</v>
      </c>
      <c r="J9" s="76" t="s">
        <v>1</v>
      </c>
      <c r="K9" s="78"/>
      <c r="L9" s="61"/>
      <c r="M9" s="61"/>
      <c r="N9" s="61"/>
      <c r="O9" s="61"/>
    </row>
    <row r="10" spans="1:15" ht="15.6">
      <c r="A10" s="79" t="s">
        <v>106</v>
      </c>
      <c r="B10" s="62"/>
      <c r="C10" s="62"/>
      <c r="D10" s="62"/>
      <c r="E10" s="62"/>
      <c r="F10" s="62"/>
      <c r="G10" s="62"/>
      <c r="H10" s="62"/>
      <c r="I10" s="60"/>
      <c r="J10" s="60"/>
      <c r="K10" s="80"/>
      <c r="L10" s="61"/>
      <c r="M10" s="61"/>
      <c r="N10" s="61"/>
      <c r="O10" s="61"/>
    </row>
    <row r="11" spans="1:15" ht="15.6">
      <c r="A11" s="79"/>
      <c r="B11" s="62" t="s">
        <v>28</v>
      </c>
      <c r="C11" s="60">
        <v>2016</v>
      </c>
      <c r="D11" s="60" t="s">
        <v>444</v>
      </c>
      <c r="E11" s="62" t="s">
        <v>107</v>
      </c>
      <c r="F11" s="60" t="s">
        <v>29</v>
      </c>
      <c r="G11" s="81"/>
      <c r="H11" s="60"/>
      <c r="I11" s="82"/>
      <c r="J11" s="33">
        <f>0.12-0.06</f>
        <v>0.06</v>
      </c>
      <c r="K11" s="80"/>
      <c r="L11" s="61"/>
      <c r="M11" s="61"/>
      <c r="N11" s="61"/>
      <c r="O11" s="61"/>
    </row>
    <row r="12" spans="1:15" ht="15.6">
      <c r="A12" s="79"/>
      <c r="B12" s="82"/>
      <c r="C12" s="83"/>
      <c r="D12" s="82"/>
      <c r="E12" s="62"/>
      <c r="F12" s="60" t="s">
        <v>30</v>
      </c>
      <c r="G12" s="81"/>
      <c r="H12" s="60"/>
      <c r="I12" s="82"/>
      <c r="J12" s="33">
        <f>0.1-0.056</f>
        <v>4.4000000000000004E-2</v>
      </c>
      <c r="K12" s="56"/>
      <c r="L12" s="61"/>
      <c r="M12" s="61"/>
      <c r="N12" s="61"/>
      <c r="O12" s="61"/>
    </row>
    <row r="13" spans="1:15" ht="15.6">
      <c r="A13" s="79"/>
      <c r="B13" s="62" t="s">
        <v>265</v>
      </c>
      <c r="C13" s="60">
        <v>2021</v>
      </c>
      <c r="D13" s="60" t="s">
        <v>651</v>
      </c>
      <c r="E13" s="62" t="s">
        <v>107</v>
      </c>
      <c r="F13" s="60" t="s">
        <v>29</v>
      </c>
      <c r="G13" s="81"/>
      <c r="H13" s="60"/>
      <c r="I13" s="62"/>
      <c r="J13" s="33">
        <v>6.4399999999999999E-2</v>
      </c>
      <c r="K13" s="56"/>
      <c r="L13" s="61"/>
      <c r="M13" s="61"/>
      <c r="N13" s="61"/>
      <c r="O13" s="61"/>
    </row>
    <row r="14" spans="1:15" ht="15.6">
      <c r="A14" s="79"/>
      <c r="B14" s="62"/>
      <c r="C14" s="60"/>
      <c r="D14" s="62"/>
      <c r="E14" s="62"/>
      <c r="F14" s="60" t="s">
        <v>30</v>
      </c>
      <c r="G14" s="81"/>
      <c r="H14" s="60"/>
      <c r="I14" s="62"/>
      <c r="J14" s="33">
        <v>4.8300000000000003E-2</v>
      </c>
      <c r="K14" s="56"/>
      <c r="L14" s="61"/>
      <c r="M14" s="61"/>
      <c r="N14" s="61"/>
      <c r="O14" s="61"/>
    </row>
    <row r="15" spans="1:15" ht="15.6">
      <c r="A15" s="79"/>
      <c r="B15" s="62" t="s">
        <v>506</v>
      </c>
      <c r="C15" s="60">
        <v>2019</v>
      </c>
      <c r="D15" s="60" t="s">
        <v>507</v>
      </c>
      <c r="E15" s="62" t="s">
        <v>107</v>
      </c>
      <c r="F15" s="60" t="s">
        <v>29</v>
      </c>
      <c r="G15" s="81"/>
      <c r="H15" s="60"/>
      <c r="I15" s="82"/>
      <c r="J15" s="33">
        <v>5.5E-2</v>
      </c>
      <c r="K15" s="56"/>
      <c r="L15" s="61"/>
      <c r="M15" s="61"/>
      <c r="N15" s="61"/>
      <c r="O15" s="61"/>
    </row>
    <row r="16" spans="1:15" ht="15.6">
      <c r="A16" s="79"/>
      <c r="B16" s="82"/>
      <c r="C16" s="83"/>
      <c r="D16" s="82"/>
      <c r="E16" s="62"/>
      <c r="F16" s="60" t="s">
        <v>30</v>
      </c>
      <c r="G16" s="81"/>
      <c r="H16" s="60"/>
      <c r="I16" s="82"/>
      <c r="J16" s="33"/>
      <c r="K16" s="56"/>
      <c r="L16" s="61"/>
      <c r="M16" s="61"/>
      <c r="N16" s="61"/>
      <c r="O16" s="61"/>
    </row>
    <row r="17" spans="1:15" ht="15.6">
      <c r="A17" s="79"/>
      <c r="B17" s="261" t="s">
        <v>25</v>
      </c>
      <c r="C17" s="261"/>
      <c r="D17" s="262"/>
      <c r="E17" s="261"/>
      <c r="F17" s="262"/>
      <c r="G17" s="263"/>
      <c r="H17" s="264"/>
      <c r="I17" s="264"/>
      <c r="J17" s="261"/>
      <c r="K17" s="265">
        <f>AVERAGE(J11:J16)</f>
        <v>5.4339999999999999E-2</v>
      </c>
      <c r="L17" s="61"/>
      <c r="M17" s="61"/>
      <c r="N17" s="61"/>
      <c r="O17" s="61"/>
    </row>
    <row r="18" spans="1:15" ht="15.6">
      <c r="A18" s="79"/>
      <c r="B18" s="62"/>
      <c r="C18" s="62"/>
      <c r="D18" s="60"/>
      <c r="E18" s="62"/>
      <c r="F18" s="60"/>
      <c r="G18" s="81"/>
      <c r="H18" s="33"/>
      <c r="I18" s="33"/>
      <c r="J18" s="62"/>
      <c r="K18" s="56"/>
      <c r="L18" s="61"/>
      <c r="M18" s="61"/>
      <c r="N18" s="61"/>
      <c r="O18" s="61"/>
    </row>
    <row r="19" spans="1:15" ht="15.6">
      <c r="A19" s="79" t="s">
        <v>109</v>
      </c>
      <c r="B19" s="62"/>
      <c r="C19" s="62"/>
      <c r="D19" s="60"/>
      <c r="E19" s="62"/>
      <c r="F19" s="60"/>
      <c r="G19" s="81"/>
      <c r="H19" s="33"/>
      <c r="I19" s="33"/>
      <c r="J19" s="62"/>
      <c r="K19" s="56"/>
    </row>
    <row r="20" spans="1:15" ht="15.6">
      <c r="A20" s="79"/>
      <c r="B20" s="62" t="s">
        <v>273</v>
      </c>
      <c r="C20" s="60">
        <v>2011</v>
      </c>
      <c r="D20" s="60" t="s">
        <v>141</v>
      </c>
      <c r="E20" s="62" t="s">
        <v>274</v>
      </c>
      <c r="F20" s="60"/>
      <c r="G20" s="81"/>
      <c r="H20" s="33"/>
      <c r="I20" s="33"/>
      <c r="J20" s="33">
        <v>5.5E-2</v>
      </c>
      <c r="K20" s="56"/>
    </row>
    <row r="21" spans="1:15" ht="15.6">
      <c r="A21" s="79"/>
      <c r="B21" s="62" t="s">
        <v>264</v>
      </c>
      <c r="C21" s="60">
        <v>2020</v>
      </c>
      <c r="D21" s="60" t="s">
        <v>141</v>
      </c>
      <c r="E21" s="62" t="s">
        <v>476</v>
      </c>
      <c r="F21" s="60"/>
      <c r="G21" s="81"/>
      <c r="H21" s="33"/>
      <c r="I21" s="33"/>
      <c r="J21" s="81">
        <v>0.06</v>
      </c>
      <c r="K21" s="56"/>
      <c r="M21" s="275"/>
    </row>
    <row r="22" spans="1:15" ht="15.6">
      <c r="A22" s="79"/>
      <c r="B22" s="62" t="s">
        <v>287</v>
      </c>
      <c r="C22" s="60">
        <v>2014</v>
      </c>
      <c r="D22" s="60" t="s">
        <v>141</v>
      </c>
      <c r="E22" s="62" t="s">
        <v>288</v>
      </c>
      <c r="F22" s="60"/>
      <c r="G22" s="81"/>
      <c r="H22" s="33"/>
      <c r="I22" s="33"/>
      <c r="J22" s="81">
        <v>5.5E-2</v>
      </c>
      <c r="K22" s="56"/>
    </row>
    <row r="23" spans="1:15" ht="15.6">
      <c r="A23" s="79"/>
      <c r="B23" s="62" t="s">
        <v>275</v>
      </c>
      <c r="C23" s="60">
        <v>2015</v>
      </c>
      <c r="D23" s="60" t="s">
        <v>141</v>
      </c>
      <c r="E23" s="62" t="s">
        <v>276</v>
      </c>
      <c r="F23" s="60"/>
      <c r="G23" s="81"/>
      <c r="H23" s="33"/>
      <c r="I23" s="33"/>
      <c r="J23" s="33">
        <v>0.06</v>
      </c>
      <c r="K23" s="56"/>
    </row>
    <row r="24" spans="1:15" ht="15.6">
      <c r="A24" s="79"/>
      <c r="B24" s="62" t="s">
        <v>505</v>
      </c>
      <c r="C24" s="60">
        <v>2021</v>
      </c>
      <c r="D24" s="60" t="s">
        <v>141</v>
      </c>
      <c r="E24" s="62" t="s">
        <v>276</v>
      </c>
      <c r="F24" s="60"/>
      <c r="G24" s="81"/>
      <c r="H24" s="33"/>
      <c r="I24" s="33"/>
      <c r="J24" s="33">
        <v>3.4200000000000001E-2</v>
      </c>
      <c r="K24" s="56"/>
    </row>
    <row r="25" spans="1:15" ht="15.6">
      <c r="A25" s="79"/>
      <c r="B25" s="62" t="s">
        <v>504</v>
      </c>
      <c r="C25" s="60">
        <v>2021</v>
      </c>
      <c r="D25" s="60" t="s">
        <v>141</v>
      </c>
      <c r="E25" s="62" t="s">
        <v>276</v>
      </c>
      <c r="F25" s="60"/>
      <c r="G25" s="81"/>
      <c r="H25" s="33"/>
      <c r="I25" s="33"/>
      <c r="J25" s="33">
        <v>6.25E-2</v>
      </c>
      <c r="K25" s="56"/>
    </row>
    <row r="26" spans="1:15" ht="15.6">
      <c r="A26" s="79"/>
      <c r="B26" s="62" t="s">
        <v>648</v>
      </c>
      <c r="C26" s="60">
        <v>2021</v>
      </c>
      <c r="D26" s="60" t="s">
        <v>141</v>
      </c>
      <c r="E26" s="62" t="s">
        <v>508</v>
      </c>
      <c r="F26" s="60"/>
      <c r="G26" s="81"/>
      <c r="H26" s="33"/>
      <c r="I26" s="84"/>
      <c r="J26" s="33">
        <v>4.6300000000000001E-2</v>
      </c>
      <c r="K26" s="56"/>
    </row>
    <row r="27" spans="1:15" ht="15.6">
      <c r="A27" s="79"/>
      <c r="B27" s="261" t="s">
        <v>25</v>
      </c>
      <c r="C27" s="261"/>
      <c r="D27" s="261"/>
      <c r="E27" s="261"/>
      <c r="F27" s="262"/>
      <c r="G27" s="263"/>
      <c r="H27" s="264"/>
      <c r="I27" s="264"/>
      <c r="J27" s="261"/>
      <c r="K27" s="266">
        <f>MEDIAN(J19:J26)</f>
        <v>5.5E-2</v>
      </c>
    </row>
    <row r="28" spans="1:15" ht="15.6">
      <c r="A28" s="79" t="s">
        <v>32</v>
      </c>
      <c r="B28" s="82"/>
      <c r="C28" s="60"/>
      <c r="D28" s="60"/>
      <c r="E28" s="62"/>
      <c r="F28" s="60"/>
      <c r="G28" s="81"/>
      <c r="H28" s="33"/>
      <c r="I28" s="33"/>
      <c r="J28" s="33"/>
      <c r="K28" s="56"/>
    </row>
    <row r="29" spans="1:15" ht="15.6">
      <c r="A29" s="79"/>
      <c r="B29" s="62" t="s">
        <v>284</v>
      </c>
      <c r="C29" s="87">
        <v>2015</v>
      </c>
      <c r="D29" s="60" t="s">
        <v>285</v>
      </c>
      <c r="E29" s="62" t="s">
        <v>286</v>
      </c>
      <c r="I29" s="81"/>
      <c r="J29" s="33">
        <v>5.7000000000000002E-2</v>
      </c>
      <c r="K29" s="56"/>
    </row>
    <row r="30" spans="1:15" ht="15.6">
      <c r="A30" s="79"/>
      <c r="B30" s="62" t="s">
        <v>33</v>
      </c>
      <c r="C30" s="87">
        <v>2020</v>
      </c>
      <c r="D30" s="60" t="s">
        <v>148</v>
      </c>
      <c r="E30" s="62" t="s">
        <v>289</v>
      </c>
      <c r="F30" s="60"/>
      <c r="G30" s="81"/>
      <c r="H30" s="60"/>
      <c r="I30" s="62"/>
      <c r="J30" s="33">
        <f>0.0617-0.0281</f>
        <v>3.3599999999999998E-2</v>
      </c>
      <c r="K30" s="56"/>
    </row>
    <row r="31" spans="1:15" ht="15.6">
      <c r="A31" s="79"/>
      <c r="B31" s="62" t="s">
        <v>149</v>
      </c>
      <c r="C31" s="87">
        <v>2020</v>
      </c>
      <c r="D31" s="60" t="s">
        <v>148</v>
      </c>
      <c r="E31" s="62" t="s">
        <v>490</v>
      </c>
      <c r="F31" s="60"/>
      <c r="G31" s="81"/>
      <c r="H31" s="60"/>
      <c r="I31" s="62"/>
      <c r="J31" s="33">
        <f>0.0405</f>
        <v>4.0500000000000001E-2</v>
      </c>
      <c r="K31" s="56"/>
    </row>
    <row r="32" spans="1:15" ht="15.6">
      <c r="A32" s="79"/>
      <c r="B32" s="62" t="s">
        <v>262</v>
      </c>
      <c r="C32" s="87">
        <v>2020</v>
      </c>
      <c r="D32" s="60" t="s">
        <v>187</v>
      </c>
      <c r="E32" s="62" t="s">
        <v>263</v>
      </c>
      <c r="I32" s="81"/>
      <c r="J32" s="33">
        <v>5.6000000000000001E-2</v>
      </c>
      <c r="K32" s="56"/>
    </row>
    <row r="33" spans="1:11" ht="15.6">
      <c r="A33" s="79"/>
      <c r="B33" s="261" t="s">
        <v>25</v>
      </c>
      <c r="C33" s="261"/>
      <c r="D33" s="261"/>
      <c r="E33" s="261"/>
      <c r="F33" s="262"/>
      <c r="G33" s="263"/>
      <c r="H33" s="264"/>
      <c r="I33" s="264"/>
      <c r="J33" s="261"/>
      <c r="K33" s="265">
        <f>MEDIAN(J29:J32)</f>
        <v>4.8250000000000001E-2</v>
      </c>
    </row>
    <row r="34" spans="1:11" ht="15.6">
      <c r="A34" s="79" t="s">
        <v>35</v>
      </c>
      <c r="B34" s="62"/>
      <c r="C34" s="62"/>
      <c r="D34" s="62"/>
      <c r="E34" s="62"/>
      <c r="F34" s="60"/>
      <c r="G34" s="81"/>
      <c r="H34" s="33"/>
      <c r="I34" s="33"/>
      <c r="J34" s="33"/>
      <c r="K34" s="56"/>
    </row>
    <row r="35" spans="1:11" ht="15.6">
      <c r="A35" s="79"/>
      <c r="B35" s="62" t="s">
        <v>61</v>
      </c>
      <c r="C35" s="60">
        <v>2015</v>
      </c>
      <c r="D35" s="60" t="s">
        <v>141</v>
      </c>
      <c r="E35" s="62" t="s">
        <v>151</v>
      </c>
      <c r="F35" s="60" t="s">
        <v>29</v>
      </c>
      <c r="G35" s="81"/>
      <c r="H35" s="33"/>
      <c r="I35" s="33">
        <v>6.2199999999999998E-2</v>
      </c>
      <c r="J35" s="33">
        <f>AVERAGE(I35:I36)</f>
        <v>5.21E-2</v>
      </c>
      <c r="K35" s="56"/>
    </row>
    <row r="36" spans="1:11" ht="15.6">
      <c r="A36" s="79"/>
      <c r="B36" s="62"/>
      <c r="C36" s="62"/>
      <c r="D36" s="62"/>
      <c r="E36" s="62"/>
      <c r="F36" s="60" t="s">
        <v>30</v>
      </c>
      <c r="G36" s="81"/>
      <c r="H36" s="33"/>
      <c r="I36" s="33">
        <v>4.2000000000000003E-2</v>
      </c>
      <c r="J36" s="33"/>
      <c r="K36" s="56"/>
    </row>
    <row r="37" spans="1:11" ht="15.6">
      <c r="A37" s="79"/>
      <c r="B37" s="62" t="s">
        <v>270</v>
      </c>
      <c r="C37" s="60">
        <v>2010</v>
      </c>
      <c r="D37" s="60" t="s">
        <v>272</v>
      </c>
      <c r="E37" s="62" t="s">
        <v>271</v>
      </c>
      <c r="F37" s="60" t="s">
        <v>30</v>
      </c>
      <c r="G37" s="81"/>
      <c r="H37" s="33"/>
      <c r="I37" s="33"/>
      <c r="J37" s="33">
        <v>3.9999999999999994E-2</v>
      </c>
      <c r="K37" s="56"/>
    </row>
    <row r="38" spans="1:11" ht="15.6">
      <c r="A38" s="79"/>
      <c r="B38" s="62" t="s">
        <v>269</v>
      </c>
      <c r="C38" s="60">
        <v>2010</v>
      </c>
      <c r="D38" s="60" t="s">
        <v>141</v>
      </c>
      <c r="E38" s="62" t="s">
        <v>152</v>
      </c>
      <c r="F38" s="60" t="s">
        <v>30</v>
      </c>
      <c r="G38" s="81"/>
      <c r="H38" s="33"/>
      <c r="I38" s="33"/>
      <c r="J38" s="33">
        <v>0.03</v>
      </c>
      <c r="K38" s="56"/>
    </row>
    <row r="39" spans="1:11" ht="15.6">
      <c r="A39" s="79"/>
      <c r="B39" s="62" t="s">
        <v>268</v>
      </c>
      <c r="C39" s="60">
        <v>2011</v>
      </c>
      <c r="D39" s="60" t="s">
        <v>141</v>
      </c>
      <c r="E39" s="62" t="s">
        <v>152</v>
      </c>
      <c r="F39" s="60" t="s">
        <v>29</v>
      </c>
      <c r="G39" s="81"/>
      <c r="H39" s="33"/>
      <c r="I39" s="33">
        <v>4.6300000000000001E-2</v>
      </c>
      <c r="J39" s="33">
        <f>AVERAGE(I39:I40)</f>
        <v>4.1149999999999999E-2</v>
      </c>
      <c r="K39" s="56"/>
    </row>
    <row r="40" spans="1:11" ht="15.6">
      <c r="A40" s="79"/>
      <c r="B40" s="62"/>
      <c r="C40" s="62"/>
      <c r="D40" s="62"/>
      <c r="E40" s="62"/>
      <c r="F40" s="60" t="s">
        <v>30</v>
      </c>
      <c r="G40" s="81"/>
      <c r="H40" s="33"/>
      <c r="I40" s="33">
        <v>3.5999999999999997E-2</v>
      </c>
      <c r="J40" s="33"/>
      <c r="K40" s="56"/>
    </row>
    <row r="41" spans="1:11" ht="16.2" thickBot="1">
      <c r="A41" s="85"/>
      <c r="B41" s="261" t="s">
        <v>25</v>
      </c>
      <c r="C41" s="88"/>
      <c r="D41" s="88"/>
      <c r="E41" s="88"/>
      <c r="F41" s="89"/>
      <c r="G41" s="90"/>
      <c r="H41" s="57"/>
      <c r="I41" s="57"/>
      <c r="J41" s="88"/>
      <c r="K41" s="266">
        <f>MEDIAN(J35:J40)</f>
        <v>4.0575E-2</v>
      </c>
    </row>
    <row r="42" spans="1:11" ht="16.2" thickBot="1">
      <c r="A42" s="91" t="s">
        <v>1</v>
      </c>
      <c r="B42" s="92"/>
      <c r="C42" s="92"/>
      <c r="D42" s="92"/>
      <c r="E42" s="92"/>
      <c r="F42" s="93"/>
      <c r="G42" s="94"/>
      <c r="H42" s="58"/>
      <c r="I42" s="58"/>
      <c r="J42" s="95"/>
      <c r="K42" s="96">
        <f>AVERAGE(K12:K41)</f>
        <v>4.9541250000000002E-2</v>
      </c>
    </row>
    <row r="43" spans="1:11" ht="16.2" thickBot="1">
      <c r="A43" s="115" t="s">
        <v>25</v>
      </c>
      <c r="B43" s="116"/>
      <c r="C43" s="116"/>
      <c r="D43" s="116"/>
      <c r="E43" s="116"/>
      <c r="F43" s="117"/>
      <c r="G43" s="118"/>
      <c r="H43" s="119"/>
      <c r="I43" s="119"/>
      <c r="J43" s="120"/>
      <c r="K43" s="96">
        <f>MEDIAN(K17:K41)</f>
        <v>5.1295E-2</v>
      </c>
    </row>
  </sheetData>
  <mergeCells count="3">
    <mergeCell ref="A4:L4"/>
    <mergeCell ref="A5:L5"/>
    <mergeCell ref="A7:K7"/>
  </mergeCells>
  <phoneticPr fontId="89" type="noConversion"/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5"/>
  <sheetViews>
    <sheetView workbookViewId="0">
      <selection activeCell="A55" sqref="A55"/>
    </sheetView>
  </sheetViews>
  <sheetFormatPr defaultRowHeight="13.2"/>
  <sheetData>
    <row r="1" spans="1:13" ht="15.6">
      <c r="M1" s="1" t="s">
        <v>655</v>
      </c>
    </row>
    <row r="2" spans="1:13" ht="15.6">
      <c r="A2" s="7"/>
      <c r="F2" s="23"/>
      <c r="M2" s="22" t="s">
        <v>806</v>
      </c>
    </row>
    <row r="3" spans="1:13" ht="15.6">
      <c r="A3" s="7"/>
      <c r="F3" s="23"/>
      <c r="L3" s="1"/>
      <c r="M3" s="1" t="s">
        <v>554</v>
      </c>
    </row>
    <row r="4" spans="1:13" ht="20.399999999999999">
      <c r="A4" s="1166"/>
      <c r="B4" s="1166"/>
      <c r="C4" s="1166"/>
      <c r="D4" s="1166"/>
      <c r="E4" s="1166"/>
      <c r="F4" s="1166"/>
      <c r="G4" s="1166"/>
      <c r="H4" s="1166"/>
      <c r="I4" s="1166"/>
      <c r="J4" s="1166"/>
      <c r="K4" s="1166"/>
      <c r="L4" s="1166"/>
      <c r="M4" s="1166"/>
    </row>
    <row r="5" spans="1:13" ht="15.6">
      <c r="A5" s="1162" t="s">
        <v>173</v>
      </c>
      <c r="B5" s="1162"/>
      <c r="C5" s="1162"/>
      <c r="D5" s="1162"/>
      <c r="E5" s="1162"/>
      <c r="F5" s="1162"/>
      <c r="G5" s="1162"/>
      <c r="H5" s="1162"/>
      <c r="I5" s="1162"/>
      <c r="J5" s="1162"/>
      <c r="K5" s="1162"/>
      <c r="L5" s="1162"/>
      <c r="M5" s="1162"/>
    </row>
    <row r="6" spans="1:13" ht="15.6">
      <c r="M6" s="109"/>
    </row>
    <row r="7" spans="1:13" ht="15.6">
      <c r="A7" s="5" t="s">
        <v>491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55" spans="1:1">
      <c r="A55" s="275" t="s">
        <v>573</v>
      </c>
    </row>
  </sheetData>
  <mergeCells count="2">
    <mergeCell ref="A4:M4"/>
    <mergeCell ref="A5:M5"/>
  </mergeCells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D2" sqref="D2"/>
    </sheetView>
  </sheetViews>
  <sheetFormatPr defaultRowHeight="13.2"/>
  <cols>
    <col min="1" max="1" width="24" customWidth="1"/>
    <col min="2" max="2" width="14.77734375" customWidth="1"/>
    <col min="3" max="3" width="14" customWidth="1"/>
    <col min="4" max="4" width="12.5546875" customWidth="1"/>
  </cols>
  <sheetData>
    <row r="1" spans="1:7" ht="15.6">
      <c r="D1" s="1" t="s">
        <v>655</v>
      </c>
    </row>
    <row r="2" spans="1:7" ht="15.6">
      <c r="A2" s="7"/>
      <c r="D2" s="22" t="s">
        <v>809</v>
      </c>
      <c r="F2" s="23"/>
      <c r="G2" s="1"/>
    </row>
    <row r="3" spans="1:7" ht="15.6">
      <c r="A3" s="7"/>
      <c r="D3" s="1" t="s">
        <v>23</v>
      </c>
      <c r="F3" s="23"/>
      <c r="G3" s="1"/>
    </row>
    <row r="4" spans="1:7" ht="15.6">
      <c r="A4" s="7"/>
      <c r="D4" s="109"/>
      <c r="F4" s="23"/>
      <c r="G4" s="1"/>
    </row>
    <row r="5" spans="1:7" ht="20.399999999999999">
      <c r="A5" s="1166"/>
      <c r="B5" s="1166"/>
      <c r="C5" s="1166"/>
      <c r="D5" s="1166"/>
      <c r="G5" s="109"/>
    </row>
    <row r="6" spans="1:7" s="201" customFormat="1" ht="15.6">
      <c r="A6" s="1162" t="s">
        <v>750</v>
      </c>
      <c r="B6" s="1162"/>
      <c r="C6" s="1162"/>
      <c r="D6" s="1162"/>
      <c r="G6" s="784"/>
    </row>
    <row r="9" spans="1:7" ht="13.8" thickBot="1"/>
    <row r="10" spans="1:7" ht="15.6">
      <c r="A10" s="273"/>
      <c r="B10" s="317" t="s">
        <v>516</v>
      </c>
      <c r="C10" s="318" t="s">
        <v>517</v>
      </c>
      <c r="D10" s="319" t="s">
        <v>518</v>
      </c>
    </row>
    <row r="11" spans="1:7" ht="16.2" thickBot="1">
      <c r="A11" s="793" t="s">
        <v>519</v>
      </c>
      <c r="B11" s="794" t="s">
        <v>539</v>
      </c>
      <c r="C11" s="795" t="s">
        <v>11</v>
      </c>
      <c r="D11" s="796" t="s">
        <v>520</v>
      </c>
    </row>
    <row r="12" spans="1:7" ht="15.6">
      <c r="A12" s="789" t="s">
        <v>522</v>
      </c>
      <c r="B12" s="790">
        <v>0.5</v>
      </c>
      <c r="C12" s="791">
        <v>4.9700000000000001E-2</v>
      </c>
      <c r="D12" s="792">
        <f>B12*C12</f>
        <v>2.4850000000000001E-2</v>
      </c>
    </row>
    <row r="13" spans="1:7" ht="15.6">
      <c r="A13" s="673" t="s">
        <v>523</v>
      </c>
      <c r="B13" s="742">
        <v>0.5</v>
      </c>
      <c r="C13" s="743">
        <v>9.9000000000000005E-2</v>
      </c>
      <c r="D13" s="788">
        <f>B13*C13</f>
        <v>4.9500000000000002E-2</v>
      </c>
    </row>
    <row r="14" spans="1:7" ht="16.2" thickBot="1">
      <c r="A14" s="585" t="s">
        <v>526</v>
      </c>
      <c r="B14" s="744">
        <v>1</v>
      </c>
      <c r="C14" s="744"/>
      <c r="D14" s="745">
        <f>SUM(D12:D13)</f>
        <v>7.4349999999999999E-2</v>
      </c>
    </row>
    <row r="26" spans="4:4" ht="15.6">
      <c r="D26" s="3"/>
    </row>
  </sheetData>
  <mergeCells count="2">
    <mergeCell ref="A5:D5"/>
    <mergeCell ref="A6:D6"/>
  </mergeCells>
  <pageMargins left="1.95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78"/>
  <sheetViews>
    <sheetView showGridLines="0" view="pageBreakPreview" zoomScaleNormal="100" zoomScaleSheetLayoutView="100" workbookViewId="0">
      <selection activeCell="M7" sqref="M7"/>
    </sheetView>
  </sheetViews>
  <sheetFormatPr defaultColWidth="9.5546875" defaultRowHeight="15.6"/>
  <cols>
    <col min="1" max="1" width="5.33203125" style="1080" customWidth="1"/>
    <col min="2" max="2" width="2" style="1079" customWidth="1"/>
    <col min="3" max="4" width="2.5546875" style="1080" customWidth="1"/>
    <col min="5" max="5" width="42.109375" style="1080" customWidth="1"/>
    <col min="6" max="6" width="10" style="1080" bestFit="1" customWidth="1"/>
    <col min="7" max="7" width="7.6640625" style="1080" customWidth="1"/>
    <col min="8" max="8" width="10.5546875" style="1080" customWidth="1"/>
    <col min="9" max="9" width="1.5546875" style="1080" customWidth="1"/>
    <col min="10" max="10" width="5.33203125" style="1080" customWidth="1"/>
    <col min="11" max="11" width="8.88671875" style="1082" customWidth="1"/>
    <col min="12" max="12" width="9.21875" style="1082" customWidth="1"/>
    <col min="13" max="13" width="9.5546875" style="1080" customWidth="1"/>
    <col min="14" max="14" width="16.77734375" style="1080" customWidth="1"/>
    <col min="15" max="15" width="8.21875" style="1080" customWidth="1"/>
    <col min="16" max="16" width="2.6640625" style="1080" customWidth="1"/>
    <col min="17" max="17" width="8.21875" style="1080" customWidth="1"/>
    <col min="18" max="18" width="1.33203125" style="1080" customWidth="1"/>
    <col min="19" max="19" width="9.5546875" style="1080" customWidth="1"/>
    <col min="20" max="20" width="16.77734375" style="1080" customWidth="1"/>
    <col min="21" max="21" width="8.21875" style="1080" customWidth="1"/>
    <col min="22" max="22" width="2.6640625" style="1080" customWidth="1"/>
    <col min="23" max="23" width="8.21875" style="1080" customWidth="1"/>
    <col min="24" max="24" width="0.88671875" style="1080" customWidth="1"/>
    <col min="25" max="16384" width="9.5546875" style="1080"/>
  </cols>
  <sheetData>
    <row r="1" spans="1:13">
      <c r="A1" s="1079"/>
      <c r="J1" s="1" t="s">
        <v>655</v>
      </c>
      <c r="K1" s="1081"/>
    </row>
    <row r="2" spans="1:13">
      <c r="A2" s="1079"/>
      <c r="J2" s="22" t="s">
        <v>809</v>
      </c>
      <c r="K2" s="1081"/>
    </row>
    <row r="3" spans="1:13">
      <c r="A3" s="1083"/>
      <c r="J3" s="1" t="s">
        <v>195</v>
      </c>
    </row>
    <row r="4" spans="1:13">
      <c r="A4" s="1083"/>
      <c r="J4" s="1"/>
    </row>
    <row r="5" spans="1:13">
      <c r="B5" s="787" t="s">
        <v>751</v>
      </c>
      <c r="C5" s="1108"/>
      <c r="D5" s="1108"/>
      <c r="E5" s="1108"/>
      <c r="F5" s="1108"/>
      <c r="G5" s="1108"/>
      <c r="H5" s="1108"/>
    </row>
    <row r="6" spans="1:13">
      <c r="B6" s="1084" t="s">
        <v>752</v>
      </c>
      <c r="C6" s="1085"/>
      <c r="D6" s="1085"/>
      <c r="E6" s="1085"/>
      <c r="F6" s="1086" t="s">
        <v>2</v>
      </c>
      <c r="G6" s="1084"/>
      <c r="H6" s="1086" t="s">
        <v>101</v>
      </c>
      <c r="I6" s="1087"/>
    </row>
    <row r="7" spans="1:13" s="1079" customFormat="1">
      <c r="B7" s="1083" t="s">
        <v>753</v>
      </c>
      <c r="J7" s="1087"/>
      <c r="K7" s="213"/>
      <c r="L7" s="1082"/>
    </row>
    <row r="8" spans="1:13" ht="18.600000000000001">
      <c r="C8" s="1080" t="s">
        <v>754</v>
      </c>
      <c r="F8" s="1053">
        <f>'[81]6 (3)'!E31</f>
        <v>9.2585422316775898E-2</v>
      </c>
      <c r="H8" s="1082">
        <f>'[81]6 (3)'!E32</f>
        <v>0.10434357565963015</v>
      </c>
      <c r="I8" s="1088"/>
      <c r="J8" s="1082"/>
      <c r="K8" s="213"/>
    </row>
    <row r="9" spans="1:13" ht="18.600000000000001">
      <c r="C9" s="1080" t="s">
        <v>755</v>
      </c>
      <c r="F9" s="1053">
        <f>'[81]6 (3)'!G31</f>
        <v>9.4327778486256772E-2</v>
      </c>
      <c r="H9" s="1082">
        <f>'[81]6 (3)'!G32</f>
        <v>9.7795290783031522E-2</v>
      </c>
      <c r="I9" s="1088"/>
      <c r="J9" s="1082"/>
      <c r="K9" s="213"/>
    </row>
    <row r="10" spans="1:13" ht="18.600000000000001">
      <c r="C10" s="1080" t="s">
        <v>210</v>
      </c>
      <c r="F10" s="1053">
        <f>'[81]6 (3)'!I31</f>
        <v>9.3010426170854602E-2</v>
      </c>
      <c r="H10" s="1082">
        <f>'[81]6 (3)'!I32</f>
        <v>0.10076282280866747</v>
      </c>
      <c r="I10" s="1088"/>
      <c r="K10" s="213"/>
    </row>
    <row r="11" spans="1:13" ht="18.600000000000001">
      <c r="C11" s="1080" t="s">
        <v>756</v>
      </c>
      <c r="F11" s="1053">
        <f>'[81]6 (3)'!L31</f>
        <v>8.8209834331551079E-2</v>
      </c>
      <c r="H11" s="1082">
        <f>'[81]6 (3)'!L32</f>
        <v>8.8322204542593749E-2</v>
      </c>
      <c r="I11" s="1088"/>
      <c r="K11" s="213"/>
      <c r="L11" s="1082">
        <f>AVERAGE(F8:F11)</f>
        <v>9.2033365326359584E-2</v>
      </c>
    </row>
    <row r="12" spans="1:13" ht="7.2" customHeight="1">
      <c r="F12" s="1089"/>
      <c r="G12" s="1082"/>
      <c r="I12" s="1082"/>
      <c r="K12" s="213"/>
    </row>
    <row r="13" spans="1:13">
      <c r="B13" s="1083" t="s">
        <v>757</v>
      </c>
      <c r="F13" s="1053">
        <f>'[81]8'!N31</f>
        <v>0.1117619047619048</v>
      </c>
      <c r="H13" s="1082">
        <f>'[81]8'!N32</f>
        <v>0.11550000000000001</v>
      </c>
      <c r="I13" s="1082"/>
      <c r="K13" s="213"/>
    </row>
    <row r="14" spans="1:13" ht="7.2" customHeight="1">
      <c r="B14" s="1083"/>
      <c r="I14" s="1088"/>
      <c r="K14" s="213"/>
    </row>
    <row r="15" spans="1:13">
      <c r="B15" s="1083" t="s">
        <v>758</v>
      </c>
      <c r="F15" s="1053">
        <f>'[81]9'!Q31</f>
        <v>0.11433333333333333</v>
      </c>
      <c r="H15" s="1082">
        <f>'[81]9'!Q32</f>
        <v>0.11749999999999999</v>
      </c>
      <c r="I15" s="1082"/>
      <c r="K15" s="213"/>
      <c r="M15" s="1090"/>
    </row>
    <row r="16" spans="1:13" ht="7.2" customHeight="1">
      <c r="B16" s="1083"/>
      <c r="I16" s="1088"/>
      <c r="K16" s="213"/>
    </row>
    <row r="17" spans="2:13" ht="18.600000000000001">
      <c r="B17" s="1083" t="s">
        <v>759</v>
      </c>
      <c r="G17" s="1087"/>
      <c r="I17" s="1088"/>
      <c r="K17" s="213"/>
      <c r="M17" s="1082"/>
    </row>
    <row r="18" spans="2:13" ht="18.600000000000001">
      <c r="C18" s="1080" t="s">
        <v>760</v>
      </c>
      <c r="G18" s="1053">
        <f>'[81]10 (1)'!G22</f>
        <v>9.2728900000000003E-2</v>
      </c>
      <c r="H18" s="1082"/>
      <c r="I18" s="1088"/>
      <c r="K18" s="213"/>
    </row>
    <row r="19" spans="2:13" ht="18.600000000000001">
      <c r="C19" s="1080" t="s">
        <v>761</v>
      </c>
      <c r="G19" s="1053">
        <f>'[81]10 (2)'!G22</f>
        <v>0.1009507</v>
      </c>
      <c r="H19" s="1082"/>
      <c r="I19" s="1088"/>
    </row>
    <row r="20" spans="2:13" ht="7.2" customHeight="1">
      <c r="G20" s="1053"/>
    </row>
    <row r="21" spans="2:13">
      <c r="B21" s="1083" t="s">
        <v>762</v>
      </c>
      <c r="F21" s="1053">
        <f>'[81]11'!H30</f>
        <v>0.10309099308601725</v>
      </c>
      <c r="H21" s="1082">
        <f>'[81]11'!H31</f>
        <v>0.1085757188547383</v>
      </c>
    </row>
    <row r="22" spans="2:13" ht="9.6" customHeight="1"/>
    <row r="23" spans="2:13">
      <c r="K23" s="1091"/>
    </row>
    <row r="24" spans="2:13" s="1047" customFormat="1" ht="18.600000000000001" customHeight="1" thickBot="1">
      <c r="B24" s="1169" t="s">
        <v>763</v>
      </c>
      <c r="C24" s="1169"/>
      <c r="D24" s="1169"/>
      <c r="E24" s="1169"/>
      <c r="F24" s="1169"/>
      <c r="G24" s="1169"/>
      <c r="H24" s="1169"/>
      <c r="I24" s="1169"/>
      <c r="J24" s="1092"/>
      <c r="K24" s="1093"/>
      <c r="L24" s="1093"/>
    </row>
    <row r="25" spans="2:13" s="1047" customFormat="1" ht="16.2" thickTop="1">
      <c r="B25" s="1046"/>
      <c r="C25" s="1047" t="s">
        <v>764</v>
      </c>
      <c r="F25" s="1094">
        <v>9.2999999999999999E-2</v>
      </c>
      <c r="G25" s="1094" t="s">
        <v>765</v>
      </c>
      <c r="H25" s="1094">
        <v>0.107</v>
      </c>
      <c r="I25" s="1095"/>
      <c r="J25" s="1092"/>
      <c r="K25" s="1093"/>
      <c r="L25" s="1093"/>
    </row>
    <row r="26" spans="2:13" s="1047" customFormat="1" ht="5.4" customHeight="1">
      <c r="B26" s="1046"/>
      <c r="F26" s="1094"/>
      <c r="G26" s="1094"/>
      <c r="H26" s="1094"/>
      <c r="I26" s="1095"/>
      <c r="J26" s="1092"/>
      <c r="K26" s="1093"/>
      <c r="L26" s="1093"/>
    </row>
    <row r="27" spans="2:13" s="1047" customFormat="1">
      <c r="B27" s="1096"/>
      <c r="C27" s="1080" t="s">
        <v>766</v>
      </c>
      <c r="D27" s="1080"/>
      <c r="E27" s="1080"/>
      <c r="F27" s="1094"/>
      <c r="G27" s="1094"/>
      <c r="H27" s="1094"/>
      <c r="I27" s="1095"/>
      <c r="J27" s="1092"/>
      <c r="K27" s="1093"/>
      <c r="L27" s="1093"/>
    </row>
    <row r="28" spans="2:13" s="1047" customFormat="1">
      <c r="B28" s="1096"/>
      <c r="C28" s="1080"/>
      <c r="D28" s="1080" t="s">
        <v>767</v>
      </c>
      <c r="E28" s="1080"/>
      <c r="F28" s="1094"/>
      <c r="G28" s="1094">
        <f>'[81]6 (1)'!H30</f>
        <v>3.9886700548484741E-2</v>
      </c>
      <c r="H28" s="1094"/>
      <c r="I28" s="1095"/>
      <c r="J28" s="1092"/>
      <c r="K28" s="1093"/>
      <c r="L28" s="1093"/>
    </row>
    <row r="29" spans="2:13" s="1047" customFormat="1">
      <c r="B29" s="1096"/>
      <c r="C29" s="1080"/>
      <c r="D29" s="1080" t="s">
        <v>768</v>
      </c>
      <c r="E29" s="1080"/>
      <c r="F29" s="1097"/>
      <c r="G29" s="1097">
        <f>ROUND('[81]13'!U61,3)</f>
        <v>2.9000000000000001E-2</v>
      </c>
      <c r="H29" s="1097"/>
      <c r="I29" s="1095"/>
      <c r="J29" s="1092"/>
      <c r="K29" s="1093"/>
      <c r="L29" s="1093"/>
    </row>
    <row r="30" spans="2:13" s="1047" customFormat="1">
      <c r="B30" s="1096"/>
      <c r="C30" s="1080"/>
      <c r="D30" s="1080"/>
      <c r="E30" s="1080" t="s">
        <v>769</v>
      </c>
      <c r="F30" s="1095"/>
      <c r="G30" s="1098">
        <f>G28*G29</f>
        <v>1.1567143159060575E-3</v>
      </c>
      <c r="H30" s="1095"/>
      <c r="I30" s="1095"/>
      <c r="J30" s="1092"/>
      <c r="K30" s="1093"/>
      <c r="L30" s="1093"/>
    </row>
    <row r="31" spans="2:13" s="1047" customFormat="1" ht="1.95" customHeight="1">
      <c r="B31" s="1096"/>
      <c r="C31" s="1092"/>
      <c r="D31" s="1092"/>
      <c r="E31" s="1092"/>
      <c r="F31" s="1095"/>
      <c r="G31" s="1095"/>
      <c r="H31" s="1095"/>
      <c r="I31" s="1095"/>
      <c r="J31" s="1092"/>
      <c r="K31" s="1093"/>
      <c r="L31" s="1093"/>
    </row>
    <row r="32" spans="2:13" s="1047" customFormat="1" ht="5.4" customHeight="1">
      <c r="B32" s="1096"/>
      <c r="C32" s="1092"/>
      <c r="D32" s="1092"/>
      <c r="E32" s="1092"/>
      <c r="F32" s="1095"/>
      <c r="G32" s="1095"/>
      <c r="H32" s="1092"/>
      <c r="I32" s="1095"/>
      <c r="J32" s="1092"/>
      <c r="K32" s="1093"/>
      <c r="L32" s="1093"/>
    </row>
    <row r="33" spans="2:24" s="1047" customFormat="1">
      <c r="B33" s="1096"/>
      <c r="C33" s="1096" t="s">
        <v>770</v>
      </c>
      <c r="D33" s="1092"/>
      <c r="E33" s="1092"/>
      <c r="F33" s="1099">
        <f>F25+G30</f>
        <v>9.4156714315906054E-2</v>
      </c>
      <c r="G33" s="1099" t="s">
        <v>765</v>
      </c>
      <c r="H33" s="1099">
        <f>H25+G30</f>
        <v>0.10815671431590605</v>
      </c>
      <c r="I33" s="1092"/>
      <c r="K33" s="1093"/>
      <c r="L33" s="1093"/>
    </row>
    <row r="34" spans="2:24" s="1047" customFormat="1">
      <c r="B34" s="1096"/>
      <c r="C34" s="1096"/>
      <c r="D34" s="1092"/>
      <c r="E34" s="1096" t="s">
        <v>101</v>
      </c>
      <c r="F34" s="1099"/>
      <c r="G34" s="1099">
        <f>AVERAGE(F33,H33)</f>
        <v>0.10115671431590606</v>
      </c>
      <c r="H34" s="1099"/>
      <c r="I34" s="1092"/>
      <c r="K34" s="1093"/>
      <c r="L34" s="1093"/>
    </row>
    <row r="35" spans="2:24" s="1047" customFormat="1">
      <c r="B35" s="1096"/>
      <c r="C35" s="1092"/>
      <c r="D35" s="1092"/>
      <c r="E35" s="1092"/>
      <c r="F35" s="1099"/>
      <c r="G35" s="1099"/>
      <c r="H35" s="1099"/>
      <c r="I35" s="1092"/>
      <c r="K35" s="1093"/>
      <c r="L35" s="1093"/>
    </row>
    <row r="36" spans="2:24" s="1047" customFormat="1" ht="1.95" customHeight="1">
      <c r="C36" s="1049"/>
      <c r="D36" s="1049"/>
      <c r="F36" s="1100"/>
      <c r="G36" s="1050"/>
      <c r="H36" s="1100"/>
      <c r="K36" s="1101"/>
      <c r="L36" s="1093"/>
    </row>
    <row r="37" spans="2:24" s="1047" customFormat="1">
      <c r="C37" s="1049"/>
      <c r="D37" s="1049"/>
      <c r="F37" s="1100"/>
      <c r="G37" s="1050"/>
      <c r="H37" s="1100"/>
      <c r="K37" s="1101"/>
      <c r="L37" s="1093"/>
    </row>
    <row r="38" spans="2:24" s="1047" customFormat="1">
      <c r="C38" s="1049"/>
      <c r="D38" s="1049"/>
      <c r="F38" s="1051"/>
      <c r="G38" s="1050"/>
      <c r="H38" s="1051"/>
      <c r="K38" s="1101"/>
      <c r="L38" s="1093"/>
    </row>
    <row r="39" spans="2:24" s="1047" customFormat="1">
      <c r="C39" s="1049"/>
      <c r="D39" s="1049"/>
      <c r="F39" s="1051"/>
      <c r="G39" s="1050"/>
      <c r="H39" s="1051"/>
      <c r="K39" s="1101"/>
      <c r="L39" s="1093"/>
      <c r="N39" s="1047" t="s">
        <v>790</v>
      </c>
      <c r="T39" s="1047" t="s">
        <v>791</v>
      </c>
    </row>
    <row r="40" spans="2:24" s="1047" customFormat="1">
      <c r="C40" s="1049"/>
      <c r="D40" s="1049"/>
      <c r="F40" s="1080"/>
      <c r="G40" s="1087"/>
      <c r="H40" s="1051"/>
      <c r="K40" s="1101"/>
      <c r="L40" s="1093"/>
      <c r="N40" s="1102" t="s">
        <v>465</v>
      </c>
      <c r="O40" s="1103" t="s">
        <v>2</v>
      </c>
      <c r="P40" s="1103"/>
      <c r="Q40" s="1104" t="s">
        <v>101</v>
      </c>
      <c r="R40" s="1046"/>
      <c r="T40" s="1102" t="s">
        <v>465</v>
      </c>
      <c r="U40" s="1103" t="s">
        <v>2</v>
      </c>
      <c r="V40" s="1103"/>
      <c r="W40" s="1104" t="s">
        <v>101</v>
      </c>
      <c r="X40" s="1046"/>
    </row>
    <row r="41" spans="2:24">
      <c r="F41" s="1090"/>
      <c r="G41" s="1051"/>
      <c r="H41" s="1051"/>
      <c r="I41" s="1051"/>
      <c r="J41" s="1051"/>
      <c r="K41" s="1051"/>
      <c r="N41" s="1080" t="s">
        <v>754</v>
      </c>
      <c r="O41" s="1105">
        <f>F8</f>
        <v>9.2585422316775898E-2</v>
      </c>
      <c r="P41" s="1106"/>
      <c r="Q41" s="1105">
        <f>H8</f>
        <v>0.10434357565963015</v>
      </c>
      <c r="R41" s="1106"/>
      <c r="T41" s="1106" t="s">
        <v>754</v>
      </c>
      <c r="U41" s="1105">
        <f>'[81]12 (3)'!E54</f>
        <v>0.10367815311985579</v>
      </c>
      <c r="V41" s="1106"/>
      <c r="W41" s="1105">
        <f>'[81]12 (3)'!E55</f>
        <v>0.10360661806574384</v>
      </c>
    </row>
    <row r="42" spans="2:24">
      <c r="E42" s="1083"/>
      <c r="F42" s="1090"/>
      <c r="G42" s="1051"/>
      <c r="H42" s="1051"/>
      <c r="I42" s="1051"/>
      <c r="J42" s="1051"/>
      <c r="K42" s="1051"/>
      <c r="L42" s="1107"/>
      <c r="N42" s="1080" t="s">
        <v>755</v>
      </c>
      <c r="O42" s="1105">
        <f>F9</f>
        <v>9.4327778486256772E-2</v>
      </c>
      <c r="P42" s="1106"/>
      <c r="Q42" s="1105">
        <f>H9</f>
        <v>9.7795290783031522E-2</v>
      </c>
      <c r="R42" s="1106"/>
      <c r="T42" s="1106" t="s">
        <v>755</v>
      </c>
      <c r="U42" s="1105">
        <f>'[81]12 (3)'!G54</f>
        <v>9.480797337938919E-2</v>
      </c>
      <c r="V42" s="1106"/>
      <c r="W42" s="1105">
        <f>'[81]12 (3)'!G55</f>
        <v>9.9299551583178297E-2</v>
      </c>
    </row>
    <row r="43" spans="2:24">
      <c r="F43" s="1090"/>
      <c r="G43" s="1051"/>
      <c r="H43" s="1051"/>
      <c r="I43" s="1051"/>
      <c r="J43" s="1051"/>
      <c r="K43" s="1051"/>
      <c r="N43" s="1106" t="s">
        <v>210</v>
      </c>
      <c r="O43" s="1105">
        <f>F10</f>
        <v>9.3010426170854602E-2</v>
      </c>
      <c r="P43" s="1106"/>
      <c r="Q43" s="1105">
        <f>H10</f>
        <v>0.10076282280866747</v>
      </c>
      <c r="T43" s="1106" t="s">
        <v>210</v>
      </c>
      <c r="U43" s="1105">
        <f>'[81]12 (3)'!I54</f>
        <v>9.6378595764929423E-2</v>
      </c>
      <c r="V43" s="1106"/>
      <c r="W43" s="1105">
        <f>'[81]12 (3)'!I55</f>
        <v>9.8923472510986238E-2</v>
      </c>
    </row>
    <row r="44" spans="2:24">
      <c r="F44" s="1090"/>
      <c r="G44" s="1051"/>
      <c r="H44" s="1051"/>
      <c r="I44" s="1051"/>
      <c r="J44" s="1051"/>
      <c r="K44" s="1051"/>
      <c r="N44" s="1106" t="s">
        <v>792</v>
      </c>
      <c r="O44" s="1105">
        <f>F11</f>
        <v>8.8209834331551079E-2</v>
      </c>
      <c r="P44" s="1106"/>
      <c r="Q44" s="1105">
        <f>H11</f>
        <v>8.8322204542593749E-2</v>
      </c>
      <c r="T44" s="1106"/>
      <c r="U44" s="1105"/>
      <c r="V44" s="1106"/>
      <c r="W44" s="1105"/>
    </row>
    <row r="45" spans="2:24">
      <c r="F45" s="1090"/>
      <c r="G45" s="1051"/>
      <c r="H45" s="1051"/>
      <c r="I45" s="1051"/>
      <c r="J45" s="1051"/>
      <c r="K45" s="1051"/>
      <c r="O45" s="1105"/>
      <c r="P45" s="1106"/>
      <c r="Q45" s="1105"/>
      <c r="U45" s="1105"/>
      <c r="V45" s="1106"/>
      <c r="W45" s="1105"/>
    </row>
    <row r="46" spans="2:24">
      <c r="F46" s="1090"/>
      <c r="G46" s="1051"/>
      <c r="H46" s="1051"/>
      <c r="I46" s="1051"/>
      <c r="J46" s="1051"/>
      <c r="K46" s="1051"/>
      <c r="O46" s="1105"/>
      <c r="P46" s="1106"/>
      <c r="Q46" s="1105"/>
      <c r="U46" s="1105"/>
      <c r="V46" s="1106"/>
      <c r="W46" s="1105"/>
    </row>
    <row r="47" spans="2:24">
      <c r="F47" s="1090"/>
      <c r="G47" s="1051"/>
      <c r="H47" s="1051"/>
      <c r="I47" s="1051"/>
      <c r="J47" s="1051"/>
      <c r="K47" s="1051"/>
    </row>
    <row r="48" spans="2:24">
      <c r="F48" s="1090"/>
      <c r="G48" s="1051"/>
      <c r="H48" s="1051"/>
      <c r="I48" s="1051"/>
      <c r="J48" s="1051"/>
      <c r="K48" s="1051"/>
      <c r="L48" s="1107"/>
    </row>
    <row r="49" spans="6:12">
      <c r="F49" s="1090"/>
      <c r="G49" s="1051"/>
      <c r="H49" s="1051"/>
      <c r="I49" s="1051"/>
      <c r="J49" s="1051"/>
      <c r="K49" s="1051"/>
    </row>
    <row r="50" spans="6:12">
      <c r="F50" s="1090"/>
      <c r="G50" s="1051"/>
      <c r="H50" s="1051"/>
      <c r="I50" s="1051"/>
      <c r="J50" s="1051"/>
      <c r="K50" s="1051"/>
      <c r="L50" s="1080"/>
    </row>
    <row r="51" spans="6:12">
      <c r="F51" s="1090"/>
      <c r="G51" s="1051"/>
      <c r="H51" s="1051"/>
      <c r="I51" s="1051"/>
      <c r="J51" s="1051"/>
      <c r="K51" s="1051"/>
      <c r="L51" s="1080"/>
    </row>
    <row r="52" spans="6:12">
      <c r="F52" s="1090"/>
      <c r="G52" s="1051"/>
      <c r="H52" s="1051"/>
      <c r="I52" s="1051"/>
      <c r="J52" s="1051"/>
      <c r="K52" s="1051"/>
      <c r="L52" s="1080"/>
    </row>
    <row r="53" spans="6:12">
      <c r="F53" s="1090"/>
      <c r="G53" s="1051"/>
      <c r="H53" s="1051"/>
      <c r="I53" s="1051"/>
      <c r="J53" s="1051"/>
      <c r="K53" s="1051"/>
      <c r="L53" s="1080"/>
    </row>
    <row r="54" spans="6:12">
      <c r="F54" s="1090"/>
      <c r="G54" s="1051"/>
      <c r="H54" s="1051"/>
      <c r="I54" s="1051"/>
      <c r="J54" s="1051"/>
      <c r="K54" s="1051"/>
      <c r="L54" s="1080"/>
    </row>
    <row r="55" spans="6:12">
      <c r="F55" s="1090"/>
      <c r="G55" s="1051"/>
      <c r="H55" s="1051"/>
      <c r="I55" s="1051"/>
      <c r="J55" s="1051"/>
      <c r="K55" s="1051"/>
      <c r="L55" s="1080"/>
    </row>
    <row r="56" spans="6:12">
      <c r="F56" s="1090"/>
      <c r="G56" s="1051"/>
      <c r="H56" s="1051"/>
      <c r="I56" s="1051"/>
      <c r="J56" s="1051"/>
      <c r="K56" s="1051"/>
      <c r="L56" s="1080"/>
    </row>
    <row r="57" spans="6:12">
      <c r="G57" s="1051"/>
      <c r="H57" s="1051"/>
      <c r="I57" s="1051"/>
      <c r="J57" s="1051"/>
      <c r="K57" s="1051"/>
      <c r="L57" s="1080"/>
    </row>
    <row r="58" spans="6:12">
      <c r="G58" s="1051"/>
      <c r="H58" s="1051"/>
      <c r="I58" s="1051"/>
      <c r="J58" s="1051"/>
      <c r="K58" s="1051"/>
      <c r="L58" s="1080"/>
    </row>
    <row r="59" spans="6:12">
      <c r="H59" s="1082"/>
      <c r="K59" s="1080"/>
      <c r="L59" s="1080"/>
    </row>
    <row r="61" spans="6:12">
      <c r="K61" s="1080"/>
      <c r="L61" s="1080"/>
    </row>
    <row r="62" spans="6:12">
      <c r="K62" s="1080"/>
      <c r="L62" s="1080"/>
    </row>
    <row r="63" spans="6:12">
      <c r="K63" s="1080"/>
      <c r="L63" s="1080"/>
    </row>
    <row r="64" spans="6:12">
      <c r="K64" s="1080"/>
      <c r="L64" s="1080"/>
    </row>
    <row r="65" spans="7:12">
      <c r="K65" s="1080"/>
      <c r="L65" s="1080"/>
    </row>
    <row r="66" spans="7:12">
      <c r="K66" s="1080"/>
      <c r="L66" s="1080"/>
    </row>
    <row r="67" spans="7:12">
      <c r="K67" s="1080"/>
      <c r="L67" s="1080"/>
    </row>
    <row r="68" spans="7:12">
      <c r="K68" s="1080"/>
      <c r="L68" s="1080"/>
    </row>
    <row r="69" spans="7:12">
      <c r="K69" s="1080"/>
      <c r="L69" s="1080"/>
    </row>
    <row r="70" spans="7:12">
      <c r="K70" s="1080"/>
      <c r="L70" s="1080"/>
    </row>
    <row r="71" spans="7:12">
      <c r="K71" s="1080"/>
      <c r="L71" s="1080"/>
    </row>
    <row r="72" spans="7:12">
      <c r="K72" s="1080"/>
      <c r="L72" s="1080"/>
    </row>
    <row r="73" spans="7:12">
      <c r="K73" s="1080"/>
      <c r="L73" s="1080"/>
    </row>
    <row r="74" spans="7:12">
      <c r="K74" s="1080"/>
      <c r="L74" s="1080"/>
    </row>
    <row r="75" spans="7:12">
      <c r="K75" s="1080"/>
      <c r="L75" s="1080"/>
    </row>
    <row r="77" spans="7:12">
      <c r="H77" s="1082"/>
    </row>
    <row r="78" spans="7:12">
      <c r="G78" s="1082"/>
    </row>
  </sheetData>
  <mergeCells count="1">
    <mergeCell ref="B24:I24"/>
  </mergeCells>
  <printOptions horizontalCentered="1"/>
  <pageMargins left="0.75" right="0.75" top="1" bottom="1" header="0.5" footer="0.5"/>
  <pageSetup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view="pageBreakPreview" zoomScaleNormal="100" zoomScaleSheetLayoutView="100" workbookViewId="0">
      <selection activeCell="J13" sqref="J13"/>
    </sheetView>
  </sheetViews>
  <sheetFormatPr defaultColWidth="9.21875" defaultRowHeight="15.6"/>
  <cols>
    <col min="1" max="1" width="4.5546875" style="1061" customWidth="1"/>
    <col min="2" max="2" width="27.109375" style="1046" customWidth="1"/>
    <col min="3" max="3" width="10.5546875" style="1055" customWidth="1"/>
    <col min="4" max="5" width="10.5546875" style="1048" customWidth="1"/>
    <col min="6" max="6" width="11.44140625" style="1046" customWidth="1"/>
    <col min="7" max="7" width="7.77734375" style="1060" customWidth="1"/>
    <col min="8" max="16384" width="9.21875" style="1047"/>
  </cols>
  <sheetData>
    <row r="1" spans="1:7">
      <c r="A1" s="1054"/>
      <c r="G1" s="121"/>
    </row>
    <row r="2" spans="1:7">
      <c r="A2" s="1054"/>
      <c r="G2" s="1" t="s">
        <v>655</v>
      </c>
    </row>
    <row r="3" spans="1:7">
      <c r="A3" s="1054"/>
      <c r="G3" s="22" t="s">
        <v>809</v>
      </c>
    </row>
    <row r="4" spans="1:7">
      <c r="A4" s="1054"/>
      <c r="G4" s="109" t="s">
        <v>22</v>
      </c>
    </row>
    <row r="5" spans="1:7">
      <c r="A5" s="1054"/>
      <c r="G5" s="1056"/>
    </row>
    <row r="6" spans="1:7">
      <c r="A6" s="1057"/>
      <c r="B6" s="587" t="s">
        <v>771</v>
      </c>
      <c r="C6" s="1058"/>
      <c r="D6" s="1059"/>
      <c r="E6" s="1059"/>
      <c r="F6" s="1059"/>
    </row>
    <row r="7" spans="1:7" ht="16.2" thickBot="1">
      <c r="A7" s="1057"/>
      <c r="F7" s="1056"/>
      <c r="G7" s="1056"/>
    </row>
    <row r="8" spans="1:7" ht="16.350000000000001" customHeight="1">
      <c r="B8" s="1112"/>
      <c r="C8" s="1170" t="s">
        <v>772</v>
      </c>
      <c r="D8" s="1170"/>
      <c r="E8" s="1170"/>
      <c r="F8" s="1113" t="s">
        <v>773</v>
      </c>
    </row>
    <row r="9" spans="1:7">
      <c r="B9" s="1114" t="s">
        <v>774</v>
      </c>
      <c r="C9" s="1109" t="s">
        <v>775</v>
      </c>
      <c r="D9" s="1110" t="s">
        <v>755</v>
      </c>
      <c r="E9" s="1110" t="s">
        <v>210</v>
      </c>
      <c r="F9" s="1115" t="s">
        <v>12</v>
      </c>
    </row>
    <row r="10" spans="1:7">
      <c r="A10" s="1062">
        <f>A9+1</f>
        <v>1</v>
      </c>
      <c r="B10" s="1116" t="s">
        <v>793</v>
      </c>
      <c r="C10" s="1111" t="s">
        <v>783</v>
      </c>
      <c r="D10" s="1111">
        <v>0.10108941143006139</v>
      </c>
      <c r="E10" s="1111">
        <v>0.12278941143006139</v>
      </c>
      <c r="F10" s="1117" t="s">
        <v>783</v>
      </c>
    </row>
    <row r="11" spans="1:7">
      <c r="A11" s="1062">
        <f t="shared" ref="A11:A30" si="0">A10+1</f>
        <v>2</v>
      </c>
      <c r="B11" s="1116" t="s">
        <v>794</v>
      </c>
      <c r="C11" s="1111">
        <v>9.3386790722386315E-2</v>
      </c>
      <c r="D11" s="1111">
        <v>0.11838679072238632</v>
      </c>
      <c r="E11" s="1111" t="s">
        <v>783</v>
      </c>
      <c r="F11" s="1117">
        <v>7.9897218009606613E-2</v>
      </c>
    </row>
    <row r="12" spans="1:7">
      <c r="A12" s="1062">
        <f t="shared" si="0"/>
        <v>3</v>
      </c>
      <c r="B12" s="1116" t="s">
        <v>776</v>
      </c>
      <c r="C12" s="1111">
        <v>8.6557598920671941E-2</v>
      </c>
      <c r="D12" s="1111">
        <v>8.6557598920671941E-2</v>
      </c>
      <c r="E12" s="1111">
        <v>9.5457598920671946E-2</v>
      </c>
      <c r="F12" s="1117">
        <v>8.6178781005952346E-2</v>
      </c>
    </row>
    <row r="13" spans="1:7">
      <c r="A13" s="1062">
        <f t="shared" si="0"/>
        <v>4</v>
      </c>
      <c r="B13" s="1116" t="s">
        <v>777</v>
      </c>
      <c r="C13" s="1111">
        <v>7.5814578161246995E-2</v>
      </c>
      <c r="D13" s="1111">
        <v>8.1814578161246987E-2</v>
      </c>
      <c r="E13" s="1111">
        <v>8.8914578161246996E-2</v>
      </c>
      <c r="F13" s="1117">
        <v>4.9407273123418492E-2</v>
      </c>
    </row>
    <row r="14" spans="1:7">
      <c r="A14" s="1062">
        <f t="shared" si="0"/>
        <v>5</v>
      </c>
      <c r="B14" s="1116" t="s">
        <v>795</v>
      </c>
      <c r="C14" s="1111">
        <v>5.6399336074540729E-2</v>
      </c>
      <c r="D14" s="1111">
        <v>0.10439933607454073</v>
      </c>
      <c r="E14" s="1111">
        <v>9.7799336074540721E-2</v>
      </c>
      <c r="F14" s="1117">
        <v>7.6591283887198325E-2</v>
      </c>
    </row>
    <row r="15" spans="1:7">
      <c r="A15" s="1062">
        <f t="shared" si="0"/>
        <v>6</v>
      </c>
      <c r="B15" s="1116" t="s">
        <v>778</v>
      </c>
      <c r="C15" s="1111">
        <v>7.5771054379688813E-2</v>
      </c>
      <c r="D15" s="1111">
        <v>8.7671054379688806E-2</v>
      </c>
      <c r="E15" s="1111">
        <v>9.8371054379688821E-2</v>
      </c>
      <c r="F15" s="1117">
        <v>7.8905837578384791E-2</v>
      </c>
    </row>
    <row r="16" spans="1:7">
      <c r="A16" s="1062">
        <f t="shared" si="0"/>
        <v>7</v>
      </c>
      <c r="B16" s="1116" t="s">
        <v>796</v>
      </c>
      <c r="C16" s="1111">
        <v>7.2281205164992826E-2</v>
      </c>
      <c r="D16" s="1111">
        <v>-3.4218794835007178E-2</v>
      </c>
      <c r="E16" s="1111">
        <v>8.2281205164992821E-2</v>
      </c>
      <c r="F16" s="1117">
        <v>0.10711295349796912</v>
      </c>
    </row>
    <row r="17" spans="1:10">
      <c r="A17" s="1062">
        <f t="shared" si="0"/>
        <v>8</v>
      </c>
      <c r="B17" s="1116" t="s">
        <v>779</v>
      </c>
      <c r="C17" s="1111">
        <v>0.1030958874850073</v>
      </c>
      <c r="D17" s="1111">
        <v>9.88958874850073E-2</v>
      </c>
      <c r="E17" s="1111">
        <v>9.8195887485007294E-2</v>
      </c>
      <c r="F17" s="1117">
        <v>0.10053412667922926</v>
      </c>
    </row>
    <row r="18" spans="1:10">
      <c r="A18" s="1062">
        <f t="shared" si="0"/>
        <v>9</v>
      </c>
      <c r="B18" s="1116" t="s">
        <v>780</v>
      </c>
      <c r="C18" s="1111">
        <v>9.7284582739128198E-2</v>
      </c>
      <c r="D18" s="1111">
        <v>9.6784582739128197E-2</v>
      </c>
      <c r="E18" s="1111">
        <v>9.39845827391282E-2</v>
      </c>
      <c r="F18" s="1117">
        <v>9.022411729934926E-2</v>
      </c>
    </row>
    <row r="19" spans="1:10">
      <c r="A19" s="1062">
        <f t="shared" si="0"/>
        <v>10</v>
      </c>
      <c r="B19" s="1116" t="s">
        <v>797</v>
      </c>
      <c r="C19" s="1111" t="s">
        <v>783</v>
      </c>
      <c r="D19" s="1111">
        <v>6.4515517330708261E-2</v>
      </c>
      <c r="E19" s="1111">
        <v>7.9415517330708257E-2</v>
      </c>
      <c r="F19" s="1117">
        <v>0.10654404064766043</v>
      </c>
    </row>
    <row r="20" spans="1:10">
      <c r="A20" s="1062">
        <f t="shared" si="0"/>
        <v>11</v>
      </c>
      <c r="B20" s="1116" t="s">
        <v>798</v>
      </c>
      <c r="C20" s="1111">
        <v>0.10527757917039751</v>
      </c>
      <c r="D20" s="1111">
        <v>0.10267757917039752</v>
      </c>
      <c r="E20" s="1111" t="s">
        <v>783</v>
      </c>
      <c r="F20" s="1117">
        <v>8.31369942615649E-2</v>
      </c>
    </row>
    <row r="21" spans="1:10">
      <c r="A21" s="1062">
        <f t="shared" si="0"/>
        <v>12</v>
      </c>
      <c r="B21" s="1116" t="s">
        <v>781</v>
      </c>
      <c r="C21" s="1111">
        <v>6.8947594986009608E-2</v>
      </c>
      <c r="D21" s="1111">
        <v>9.2947594986009602E-2</v>
      </c>
      <c r="E21" s="1111">
        <v>9.324759498600961E-2</v>
      </c>
      <c r="F21" s="1117">
        <v>8.7999973408730586E-2</v>
      </c>
      <c r="J21" s="1047">
        <f>23*4</f>
        <v>92</v>
      </c>
    </row>
    <row r="22" spans="1:10">
      <c r="A22" s="1062">
        <f t="shared" si="0"/>
        <v>13</v>
      </c>
      <c r="B22" s="1116" t="s">
        <v>799</v>
      </c>
      <c r="C22" s="1111">
        <v>9.3370165745856354E-2</v>
      </c>
      <c r="D22" s="1111">
        <v>8.5701657458563535E-3</v>
      </c>
      <c r="E22" s="1111">
        <v>8.3370165745856345E-2</v>
      </c>
      <c r="F22" s="1117">
        <v>8.4835956754785211E-2</v>
      </c>
      <c r="J22" s="1047">
        <f>6/J21</f>
        <v>6.5217391304347824E-2</v>
      </c>
    </row>
    <row r="23" spans="1:10">
      <c r="A23" s="1062">
        <f t="shared" si="0"/>
        <v>14</v>
      </c>
      <c r="B23" s="1116" t="s">
        <v>800</v>
      </c>
      <c r="C23" s="1111">
        <v>0.14025181856090443</v>
      </c>
      <c r="D23" s="1111">
        <v>3.1251818560904421E-2</v>
      </c>
      <c r="E23" s="1111" t="s">
        <v>783</v>
      </c>
      <c r="F23" s="1117">
        <v>0.14499000816184679</v>
      </c>
    </row>
    <row r="24" spans="1:10">
      <c r="A24" s="1062">
        <f t="shared" si="0"/>
        <v>15</v>
      </c>
      <c r="B24" s="1116" t="s">
        <v>801</v>
      </c>
      <c r="C24" s="1111">
        <v>3.683773350796167E-2</v>
      </c>
      <c r="D24" s="1111">
        <v>5.4837733507961672E-2</v>
      </c>
      <c r="E24" s="1111">
        <v>3.853773350796167E-2</v>
      </c>
      <c r="F24" s="1117">
        <v>5.071003094390051E-2</v>
      </c>
    </row>
    <row r="25" spans="1:10">
      <c r="A25" s="1062">
        <f t="shared" si="0"/>
        <v>16</v>
      </c>
      <c r="B25" s="1116" t="s">
        <v>802</v>
      </c>
      <c r="C25" s="1111">
        <v>6.8435332758355866E-2</v>
      </c>
      <c r="D25" s="1111">
        <v>5.9435332758355872E-2</v>
      </c>
      <c r="E25" s="1111">
        <v>5.9735332758355866E-2</v>
      </c>
      <c r="F25" s="1117">
        <v>6.7561536155493984E-2</v>
      </c>
    </row>
    <row r="26" spans="1:10">
      <c r="A26" s="1062">
        <f t="shared" si="0"/>
        <v>17</v>
      </c>
      <c r="B26" s="1116" t="s">
        <v>803</v>
      </c>
      <c r="C26" s="1111">
        <v>6.3411956106493139E-2</v>
      </c>
      <c r="D26" s="1111">
        <v>8.6411956106493132E-2</v>
      </c>
      <c r="E26" s="1111">
        <v>8.2311956106493139E-2</v>
      </c>
      <c r="F26" s="1117">
        <v>7.5863895466792591E-2</v>
      </c>
    </row>
    <row r="27" spans="1:10">
      <c r="A27" s="1062">
        <f t="shared" si="0"/>
        <v>18</v>
      </c>
      <c r="B27" s="1116" t="s">
        <v>782</v>
      </c>
      <c r="C27" s="1111">
        <v>8.3711790393013102E-2</v>
      </c>
      <c r="D27" s="1111">
        <v>7.7711790393013097E-2</v>
      </c>
      <c r="E27" s="1111">
        <v>9.0611790393013092E-2</v>
      </c>
      <c r="F27" s="1117">
        <v>8.0389032968185892E-2</v>
      </c>
    </row>
    <row r="28" spans="1:10">
      <c r="A28" s="1062">
        <f t="shared" si="0"/>
        <v>19</v>
      </c>
      <c r="B28" s="1116" t="s">
        <v>804</v>
      </c>
      <c r="C28" s="1111">
        <v>9.1075064235354788E-2</v>
      </c>
      <c r="D28" s="1111">
        <v>0.13107506423535478</v>
      </c>
      <c r="E28" s="1111" t="s">
        <v>783</v>
      </c>
      <c r="F28" s="1117">
        <v>9.4186269526348981E-2</v>
      </c>
    </row>
    <row r="29" spans="1:10">
      <c r="A29" s="1062">
        <f t="shared" si="0"/>
        <v>20</v>
      </c>
      <c r="B29" s="1116" t="s">
        <v>805</v>
      </c>
      <c r="C29" s="1111">
        <v>9.0036234187273537E-2</v>
      </c>
      <c r="D29" s="1111">
        <v>7.9536234187273541E-2</v>
      </c>
      <c r="E29" s="1111">
        <v>7.8736234187273532E-2</v>
      </c>
      <c r="F29" s="1117">
        <v>9.0522293559423053E-2</v>
      </c>
    </row>
    <row r="30" spans="1:10" ht="16.2" thickBot="1">
      <c r="A30" s="1062">
        <f t="shared" si="0"/>
        <v>21</v>
      </c>
      <c r="B30" s="1118" t="s">
        <v>784</v>
      </c>
      <c r="C30" s="1119">
        <v>0.1360694794581267</v>
      </c>
      <c r="D30" s="1119">
        <v>9.876947945812671E-2</v>
      </c>
      <c r="E30" s="1119">
        <v>0.1096694794581267</v>
      </c>
      <c r="F30" s="1120">
        <v>0.10908287292969351</v>
      </c>
    </row>
    <row r="31" spans="1:10" ht="15" customHeight="1" thickBot="1">
      <c r="B31" s="1063" t="s">
        <v>785</v>
      </c>
      <c r="C31" s="1124"/>
      <c r="D31" s="1124"/>
      <c r="E31" s="1124"/>
      <c r="F31" s="1127"/>
      <c r="G31" s="1064" t="s">
        <v>1</v>
      </c>
    </row>
    <row r="32" spans="1:10" s="1046" customFormat="1" ht="16.2" thickBot="1">
      <c r="A32" s="588"/>
      <c r="B32" s="1065" t="s">
        <v>1</v>
      </c>
      <c r="C32" s="1066">
        <v>9.2585422316775898E-2</v>
      </c>
      <c r="D32" s="1066">
        <v>9.4327778486256772E-2</v>
      </c>
      <c r="E32" s="1066">
        <v>9.3010426170854602E-2</v>
      </c>
      <c r="F32" s="1128">
        <v>8.8209834331551079E-2</v>
      </c>
      <c r="G32" s="1067">
        <f>AVERAGE(C32:F32)</f>
        <v>9.2033365326359584E-2</v>
      </c>
      <c r="I32" s="1047" t="s">
        <v>786</v>
      </c>
    </row>
    <row r="33" spans="1:9" ht="16.2" thickBot="1">
      <c r="B33" s="1068" t="s">
        <v>787</v>
      </c>
      <c r="C33" s="1125"/>
      <c r="D33" s="1125"/>
      <c r="E33" s="1125"/>
      <c r="F33" s="1129"/>
      <c r="G33" s="1069"/>
    </row>
    <row r="34" spans="1:9" ht="16.2" thickBot="1">
      <c r="A34" s="588"/>
      <c r="B34" s="1065" t="s">
        <v>1</v>
      </c>
      <c r="C34" s="1126">
        <f>AVERAGE(C10:C30)</f>
        <v>8.6211356987232104E-2</v>
      </c>
      <c r="D34" s="1126">
        <f>AVERAGE(D10:D30)</f>
        <v>7.7577176738960932E-2</v>
      </c>
      <c r="E34" s="1126">
        <f>AVERAGE(E10:E30)</f>
        <v>8.7848791695831568E-2</v>
      </c>
      <c r="F34" s="1130">
        <f>AVERAGE(F10:F30)</f>
        <v>8.7233724793276721E-2</v>
      </c>
      <c r="G34" s="1067">
        <f>AVERAGE(C34:F34)</f>
        <v>8.4717762553825335E-2</v>
      </c>
    </row>
    <row r="35" spans="1:9" s="1075" customFormat="1" ht="13.8">
      <c r="A35" s="1070"/>
      <c r="B35" s="1071"/>
      <c r="C35" s="1072"/>
      <c r="D35" s="1073"/>
      <c r="E35" s="1073"/>
      <c r="F35" s="1071"/>
      <c r="G35" s="1074"/>
    </row>
    <row r="36" spans="1:9" s="1060" customFormat="1">
      <c r="A36" s="1061"/>
      <c r="B36" s="141"/>
      <c r="C36" s="1076"/>
      <c r="D36" s="1076"/>
      <c r="E36" s="1076"/>
      <c r="F36" s="1076"/>
      <c r="H36" s="1047"/>
      <c r="I36" s="1047"/>
    </row>
    <row r="37" spans="1:9" s="1060" customFormat="1" hidden="1">
      <c r="A37" s="1061"/>
      <c r="B37" s="1046" t="s">
        <v>788</v>
      </c>
      <c r="C37" s="1077">
        <v>6.5000000000000002E-2</v>
      </c>
      <c r="D37" s="1048"/>
      <c r="E37" s="1048"/>
      <c r="F37" s="1046"/>
      <c r="H37" s="1047"/>
      <c r="I37" s="1047"/>
    </row>
    <row r="38" spans="1:9" s="1060" customFormat="1" hidden="1">
      <c r="A38" s="1061"/>
      <c r="B38" s="1046" t="s">
        <v>789</v>
      </c>
      <c r="C38" s="1078">
        <v>0.15</v>
      </c>
      <c r="D38" s="1048"/>
      <c r="E38" s="1048"/>
      <c r="F38" s="1046"/>
      <c r="H38" s="1047"/>
      <c r="I38" s="1047"/>
    </row>
    <row r="39" spans="1:9" s="1060" customFormat="1">
      <c r="A39" s="1061"/>
      <c r="B39" s="1046"/>
      <c r="C39" s="1076"/>
      <c r="D39" s="1048"/>
      <c r="E39" s="1048"/>
      <c r="F39" s="1046"/>
      <c r="H39" s="1047"/>
      <c r="I39" s="1047"/>
    </row>
    <row r="40" spans="1:9" s="1060" customFormat="1">
      <c r="A40" s="1061"/>
      <c r="B40" s="1046"/>
      <c r="C40" s="1055"/>
      <c r="D40" s="1052"/>
      <c r="E40" s="1048"/>
      <c r="F40" s="1046"/>
      <c r="H40" s="1047"/>
      <c r="I40" s="1047"/>
    </row>
  </sheetData>
  <mergeCells count="1">
    <mergeCell ref="C8:E8"/>
  </mergeCells>
  <conditionalFormatting sqref="C10:C30">
    <cfRule type="containsText" dxfId="30" priority="29" operator="containsText" text="n/a">
      <formula>NOT(ISERROR(SEARCH("n/a",C10)))</formula>
    </cfRule>
  </conditionalFormatting>
  <conditionalFormatting sqref="C10:C30">
    <cfRule type="cellIs" dxfId="29" priority="30" operator="lessThan">
      <formula>$C$40</formula>
    </cfRule>
    <cfRule type="cellIs" dxfId="28" priority="31" operator="greaterThan">
      <formula>$C$41</formula>
    </cfRule>
  </conditionalFormatting>
  <conditionalFormatting sqref="D10:D30">
    <cfRule type="containsText" dxfId="27" priority="25" operator="containsText" text="n/a">
      <formula>NOT(ISERROR(SEARCH("n/a",D10)))</formula>
    </cfRule>
    <cfRule type="cellIs" dxfId="26" priority="28" operator="lessThan">
      <formula>$C$40</formula>
    </cfRule>
  </conditionalFormatting>
  <conditionalFormatting sqref="D10:D30">
    <cfRule type="cellIs" dxfId="25" priority="26" operator="lessThan">
      <formula>$C$40</formula>
    </cfRule>
    <cfRule type="cellIs" dxfId="24" priority="27" operator="greaterThan">
      <formula>$C$41</formula>
    </cfRule>
  </conditionalFormatting>
  <conditionalFormatting sqref="E10:E30">
    <cfRule type="containsText" dxfId="23" priority="21" operator="containsText" text="n/a">
      <formula>NOT(ISERROR(SEARCH("n/a",E10)))</formula>
    </cfRule>
    <cfRule type="cellIs" dxfId="22" priority="24" operator="lessThan">
      <formula>$C$40</formula>
    </cfRule>
  </conditionalFormatting>
  <conditionalFormatting sqref="E10:E30">
    <cfRule type="cellIs" dxfId="21" priority="22" operator="lessThan">
      <formula>$C$40</formula>
    </cfRule>
    <cfRule type="cellIs" dxfId="20" priority="23" operator="greaterThan">
      <formula>$C$41</formula>
    </cfRule>
  </conditionalFormatting>
  <conditionalFormatting sqref="F10:F30">
    <cfRule type="containsText" dxfId="19" priority="17" operator="containsText" text="n/a">
      <formula>NOT(ISERROR(SEARCH("n/a",F10)))</formula>
    </cfRule>
    <cfRule type="cellIs" dxfId="18" priority="20" operator="lessThan">
      <formula>$C$40</formula>
    </cfRule>
  </conditionalFormatting>
  <conditionalFormatting sqref="F10:F30">
    <cfRule type="cellIs" dxfId="17" priority="18" operator="lessThan">
      <formula>$C$40</formula>
    </cfRule>
    <cfRule type="cellIs" dxfId="16" priority="19" operator="greaterThan">
      <formula>$C$41</formula>
    </cfRule>
  </conditionalFormatting>
  <conditionalFormatting sqref="C12:C30">
    <cfRule type="containsText" dxfId="15" priority="13" operator="containsText" text="n/a">
      <formula>NOT(ISERROR(SEARCH("n/a",C12)))</formula>
    </cfRule>
    <cfRule type="cellIs" dxfId="14" priority="16" operator="lessThan">
      <formula>$C$40</formula>
    </cfRule>
  </conditionalFormatting>
  <conditionalFormatting sqref="C12:C30">
    <cfRule type="cellIs" dxfId="13" priority="14" operator="lessThan">
      <formula>$C$40</formula>
    </cfRule>
    <cfRule type="cellIs" dxfId="12" priority="15" operator="greaterThan">
      <formula>$C$41</formula>
    </cfRule>
  </conditionalFormatting>
  <conditionalFormatting sqref="D12:D30">
    <cfRule type="containsText" dxfId="11" priority="9" operator="containsText" text="n/a">
      <formula>NOT(ISERROR(SEARCH("n/a",D12)))</formula>
    </cfRule>
    <cfRule type="cellIs" dxfId="10" priority="12" operator="lessThan">
      <formula>$C$40</formula>
    </cfRule>
  </conditionalFormatting>
  <conditionalFormatting sqref="D12:D30">
    <cfRule type="cellIs" dxfId="9" priority="10" operator="lessThan">
      <formula>$C$40</formula>
    </cfRule>
    <cfRule type="cellIs" dxfId="8" priority="11" operator="greaterThan">
      <formula>$C$41</formula>
    </cfRule>
  </conditionalFormatting>
  <conditionalFormatting sqref="E12:E30">
    <cfRule type="containsText" dxfId="7" priority="5" operator="containsText" text="n/a">
      <formula>NOT(ISERROR(SEARCH("n/a",E12)))</formula>
    </cfRule>
    <cfRule type="cellIs" dxfId="6" priority="8" operator="lessThan">
      <formula>$C$40</formula>
    </cfRule>
  </conditionalFormatting>
  <conditionalFormatting sqref="E12:E30">
    <cfRule type="cellIs" dxfId="5" priority="6" operator="lessThan">
      <formula>$C$40</formula>
    </cfRule>
    <cfRule type="cellIs" dxfId="4" priority="7" operator="greaterThan">
      <formula>$C$41</formula>
    </cfRule>
  </conditionalFormatting>
  <conditionalFormatting sqref="F12:F30">
    <cfRule type="containsText" dxfId="3" priority="1" operator="containsText" text="n/a">
      <formula>NOT(ISERROR(SEARCH("n/a",F12)))</formula>
    </cfRule>
    <cfRule type="cellIs" dxfId="2" priority="4" operator="lessThan">
      <formula>$C$40</formula>
    </cfRule>
  </conditionalFormatting>
  <conditionalFormatting sqref="F12:F30">
    <cfRule type="cellIs" dxfId="1" priority="2" operator="lessThan">
      <formula>$C$40</formula>
    </cfRule>
    <cfRule type="cellIs" dxfId="0" priority="3" operator="greaterThan">
      <formula>$C$41</formula>
    </cfRule>
  </conditionalFormatting>
  <printOptions horizontalCentered="1"/>
  <pageMargins left="1" right="0.75" top="0.75" bottom="0.25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N79"/>
  <sheetViews>
    <sheetView workbookViewId="0">
      <selection activeCell="C70" sqref="C70"/>
    </sheetView>
  </sheetViews>
  <sheetFormatPr defaultRowHeight="15.6"/>
  <cols>
    <col min="2" max="2" width="15.44140625" customWidth="1"/>
    <col min="3" max="3" width="12.21875" customWidth="1"/>
    <col min="4" max="4" width="10.6640625" customWidth="1"/>
    <col min="5" max="5" width="16.44140625" customWidth="1"/>
    <col min="6" max="6" width="18.44140625" customWidth="1"/>
    <col min="8" max="8" width="3.21875" customWidth="1"/>
    <col min="10" max="10" width="8.6640625" style="7"/>
    <col min="11" max="11" width="25.5546875" style="7" customWidth="1"/>
    <col min="12" max="12" width="10.5546875" style="7" customWidth="1"/>
    <col min="13" max="14" width="8.6640625" style="7"/>
  </cols>
  <sheetData>
    <row r="1" spans="1:8">
      <c r="A1" s="203"/>
      <c r="G1" s="1" t="s">
        <v>655</v>
      </c>
      <c r="H1" s="22"/>
    </row>
    <row r="2" spans="1:8">
      <c r="A2" s="203"/>
      <c r="E2" s="23"/>
      <c r="G2" s="22" t="s">
        <v>810</v>
      </c>
      <c r="H2" s="1"/>
    </row>
    <row r="3" spans="1:8">
      <c r="A3" s="203"/>
      <c r="E3" s="23"/>
      <c r="F3" s="1"/>
      <c r="G3" s="1" t="s">
        <v>205</v>
      </c>
    </row>
    <row r="4" spans="1:8" ht="20.399999999999999">
      <c r="A4" s="203"/>
      <c r="B4" s="1166"/>
      <c r="C4" s="1166"/>
      <c r="D4" s="1166"/>
      <c r="E4" s="1166"/>
      <c r="F4" s="1166"/>
      <c r="G4" s="1166"/>
      <c r="H4" s="109"/>
    </row>
    <row r="5" spans="1:8">
      <c r="A5" s="203"/>
      <c r="B5" s="1171" t="s">
        <v>447</v>
      </c>
      <c r="C5" s="1171"/>
      <c r="D5" s="1171"/>
      <c r="E5" s="1171"/>
      <c r="F5" s="1171"/>
      <c r="G5" s="1171"/>
      <c r="H5" s="109"/>
    </row>
    <row r="6" spans="1:8">
      <c r="A6" s="203"/>
      <c r="B6" s="203"/>
      <c r="C6" s="203"/>
      <c r="D6" s="203"/>
      <c r="E6" s="203"/>
      <c r="F6" s="203"/>
      <c r="G6" s="203"/>
      <c r="H6" s="109"/>
    </row>
    <row r="7" spans="1:8">
      <c r="A7" s="203"/>
      <c r="B7" s="204" t="s">
        <v>448</v>
      </c>
      <c r="C7" s="205"/>
      <c r="D7" s="205"/>
      <c r="E7" s="205"/>
      <c r="F7" s="205"/>
      <c r="G7" s="206"/>
      <c r="H7" s="203"/>
    </row>
    <row r="8" spans="1:8" ht="16.2" thickBot="1">
      <c r="A8" s="203"/>
      <c r="B8" s="207" t="s">
        <v>449</v>
      </c>
      <c r="C8" s="205"/>
      <c r="D8" s="205"/>
      <c r="E8" s="205"/>
      <c r="F8" s="205"/>
      <c r="G8" s="206"/>
      <c r="H8" s="203"/>
    </row>
    <row r="9" spans="1:8" ht="16.2" thickBot="1">
      <c r="A9" s="203"/>
      <c r="B9" s="612"/>
      <c r="C9" s="613" t="s">
        <v>450</v>
      </c>
      <c r="D9" s="613" t="s">
        <v>451</v>
      </c>
      <c r="E9" s="613" t="s">
        <v>473</v>
      </c>
      <c r="F9" s="614" t="s">
        <v>474</v>
      </c>
      <c r="G9" s="208"/>
      <c r="H9" s="203"/>
    </row>
    <row r="10" spans="1:8">
      <c r="A10" s="203"/>
      <c r="B10" s="607">
        <v>1960</v>
      </c>
      <c r="C10" s="608">
        <v>542.38199999999995</v>
      </c>
      <c r="D10" s="609">
        <v>58.11</v>
      </c>
      <c r="E10" s="610">
        <v>3.1030739999999999</v>
      </c>
      <c r="F10" s="611">
        <v>1.9815509999999998</v>
      </c>
      <c r="G10" s="208"/>
      <c r="H10" s="203"/>
    </row>
    <row r="11" spans="1:8">
      <c r="A11" s="203">
        <v>1</v>
      </c>
      <c r="B11" s="602">
        <v>1961</v>
      </c>
      <c r="C11" s="590">
        <v>562.21</v>
      </c>
      <c r="D11" s="591">
        <v>71.55</v>
      </c>
      <c r="E11" s="592">
        <v>3.3700049999999999</v>
      </c>
      <c r="F11" s="603">
        <v>2.0391750000000002</v>
      </c>
      <c r="G11" s="208"/>
      <c r="H11" s="203"/>
    </row>
    <row r="12" spans="1:8">
      <c r="A12" s="203">
        <f>A11+1</f>
        <v>2</v>
      </c>
      <c r="B12" s="602">
        <v>1962</v>
      </c>
      <c r="C12" s="590">
        <v>603.92100000000005</v>
      </c>
      <c r="D12" s="591">
        <v>63.1</v>
      </c>
      <c r="E12" s="592">
        <v>3.6661100000000002</v>
      </c>
      <c r="F12" s="603">
        <v>2.1454000000000004</v>
      </c>
      <c r="G12" s="208"/>
      <c r="H12" s="203"/>
    </row>
    <row r="13" spans="1:8">
      <c r="A13" s="203">
        <f t="shared" ref="A13:A58" si="0">A12+1</f>
        <v>3</v>
      </c>
      <c r="B13" s="602">
        <v>1963</v>
      </c>
      <c r="C13" s="590">
        <v>637.45100000000002</v>
      </c>
      <c r="D13" s="591">
        <v>75.02</v>
      </c>
      <c r="E13" s="592">
        <v>4.1336019999999998</v>
      </c>
      <c r="F13" s="603">
        <v>2.3481260000000002</v>
      </c>
      <c r="G13" s="208"/>
      <c r="H13" s="203"/>
    </row>
    <row r="14" spans="1:8">
      <c r="A14" s="203">
        <f t="shared" si="0"/>
        <v>4</v>
      </c>
      <c r="B14" s="602">
        <v>1964</v>
      </c>
      <c r="C14" s="590">
        <v>684.46</v>
      </c>
      <c r="D14" s="591">
        <v>84.75</v>
      </c>
      <c r="E14" s="592">
        <v>4.76295</v>
      </c>
      <c r="F14" s="603">
        <v>2.5848749999999998</v>
      </c>
      <c r="G14" s="208"/>
      <c r="H14" s="203"/>
    </row>
    <row r="15" spans="1:8">
      <c r="A15" s="203">
        <f t="shared" si="0"/>
        <v>5</v>
      </c>
      <c r="B15" s="602">
        <v>1965</v>
      </c>
      <c r="C15" s="590">
        <v>742.28899999999999</v>
      </c>
      <c r="D15" s="591">
        <v>92.43</v>
      </c>
      <c r="E15" s="592">
        <v>5.2962389999999999</v>
      </c>
      <c r="F15" s="603">
        <v>2.8283580000000001</v>
      </c>
      <c r="G15" s="208"/>
      <c r="H15" s="203"/>
    </row>
    <row r="16" spans="1:8">
      <c r="A16" s="203">
        <f t="shared" si="0"/>
        <v>6</v>
      </c>
      <c r="B16" s="602">
        <v>1966</v>
      </c>
      <c r="C16" s="590">
        <v>813.41399999999999</v>
      </c>
      <c r="D16" s="591">
        <v>80.33</v>
      </c>
      <c r="E16" s="592">
        <v>5.4142419999999998</v>
      </c>
      <c r="F16" s="603">
        <v>2.8838469999999998</v>
      </c>
      <c r="G16" s="208"/>
      <c r="H16" s="203"/>
    </row>
    <row r="17" spans="1:8">
      <c r="A17" s="203">
        <f t="shared" si="0"/>
        <v>7</v>
      </c>
      <c r="B17" s="602">
        <v>1967</v>
      </c>
      <c r="C17" s="590">
        <v>859.95799999999997</v>
      </c>
      <c r="D17" s="591">
        <v>96.47</v>
      </c>
      <c r="E17" s="592">
        <v>5.4602019999999998</v>
      </c>
      <c r="F17" s="603">
        <v>2.9809230000000002</v>
      </c>
      <c r="G17" s="208"/>
      <c r="H17" s="203"/>
    </row>
    <row r="18" spans="1:8">
      <c r="A18" s="203">
        <f t="shared" si="0"/>
        <v>8</v>
      </c>
      <c r="B18" s="602">
        <v>1968</v>
      </c>
      <c r="C18" s="590">
        <v>940.65099999999995</v>
      </c>
      <c r="D18" s="591">
        <v>103.86</v>
      </c>
      <c r="E18" s="592">
        <v>5.7226860000000004</v>
      </c>
      <c r="F18" s="603">
        <v>3.0430980000000001</v>
      </c>
      <c r="G18" s="208"/>
      <c r="H18" s="203"/>
    </row>
    <row r="19" spans="1:8">
      <c r="A19" s="203">
        <f t="shared" si="0"/>
        <v>9</v>
      </c>
      <c r="B19" s="602">
        <v>1969</v>
      </c>
      <c r="C19" s="590">
        <v>1017.615</v>
      </c>
      <c r="D19" s="591">
        <v>92.06</v>
      </c>
      <c r="E19" s="592">
        <v>6.1035779999999997</v>
      </c>
      <c r="F19" s="603">
        <v>3.2405120000000003</v>
      </c>
      <c r="G19" s="208"/>
      <c r="H19" s="203"/>
    </row>
    <row r="20" spans="1:8">
      <c r="A20" s="203">
        <f t="shared" si="0"/>
        <v>10</v>
      </c>
      <c r="B20" s="602">
        <v>1970</v>
      </c>
      <c r="C20" s="590">
        <v>1073.3030000000001</v>
      </c>
      <c r="D20" s="591">
        <v>92.15</v>
      </c>
      <c r="E20" s="592">
        <v>5.5105700000000004</v>
      </c>
      <c r="F20" s="603">
        <v>3.1883900000000001</v>
      </c>
      <c r="G20" s="208"/>
      <c r="H20" s="203"/>
    </row>
    <row r="21" spans="1:8">
      <c r="A21" s="203">
        <f t="shared" si="0"/>
        <v>11</v>
      </c>
      <c r="B21" s="602">
        <v>1971</v>
      </c>
      <c r="C21" s="590">
        <v>1164.8499999999999</v>
      </c>
      <c r="D21" s="591">
        <v>102.09</v>
      </c>
      <c r="E21" s="592">
        <v>5.5741139999999998</v>
      </c>
      <c r="F21" s="603">
        <v>3.16479</v>
      </c>
      <c r="G21" s="208"/>
      <c r="H21" s="203"/>
    </row>
    <row r="22" spans="1:8">
      <c r="A22" s="203">
        <f t="shared" si="0"/>
        <v>12</v>
      </c>
      <c r="B22" s="602">
        <v>1972</v>
      </c>
      <c r="C22" s="590">
        <v>1279.1099999999999</v>
      </c>
      <c r="D22" s="591">
        <v>118.05</v>
      </c>
      <c r="E22" s="592">
        <v>6.1740149999999998</v>
      </c>
      <c r="F22" s="603">
        <v>3.1873499999999999</v>
      </c>
      <c r="G22" s="208"/>
      <c r="H22" s="203"/>
    </row>
    <row r="23" spans="1:8">
      <c r="A23" s="203">
        <f t="shared" si="0"/>
        <v>13</v>
      </c>
      <c r="B23" s="602">
        <v>1973</v>
      </c>
      <c r="C23" s="590">
        <v>1425.376</v>
      </c>
      <c r="D23" s="591">
        <v>97.55</v>
      </c>
      <c r="E23" s="592">
        <v>7.9600799999999996</v>
      </c>
      <c r="F23" s="603">
        <v>3.6093499999999996</v>
      </c>
      <c r="G23" s="208"/>
      <c r="H23" s="203"/>
    </row>
    <row r="24" spans="1:8">
      <c r="A24" s="203">
        <f t="shared" si="0"/>
        <v>14</v>
      </c>
      <c r="B24" s="602">
        <v>1974</v>
      </c>
      <c r="C24" s="590">
        <v>1545.2429999999999</v>
      </c>
      <c r="D24" s="591">
        <v>68.56</v>
      </c>
      <c r="E24" s="592">
        <v>9.3515840000000008</v>
      </c>
      <c r="F24" s="603">
        <v>3.7228080000000001</v>
      </c>
      <c r="G24" s="208"/>
      <c r="H24" s="203"/>
    </row>
    <row r="25" spans="1:8">
      <c r="A25" s="203">
        <f t="shared" si="0"/>
        <v>15</v>
      </c>
      <c r="B25" s="602">
        <v>1975</v>
      </c>
      <c r="C25" s="590">
        <v>1684.904</v>
      </c>
      <c r="D25" s="591">
        <v>90.19</v>
      </c>
      <c r="E25" s="592">
        <v>7.7112449999999999</v>
      </c>
      <c r="F25" s="603">
        <v>3.7338659999999999</v>
      </c>
      <c r="G25" s="208"/>
      <c r="H25" s="203"/>
    </row>
    <row r="26" spans="1:8">
      <c r="A26" s="203">
        <f t="shared" si="0"/>
        <v>16</v>
      </c>
      <c r="B26" s="602">
        <v>1976</v>
      </c>
      <c r="C26" s="590">
        <v>1873.412</v>
      </c>
      <c r="D26" s="591">
        <v>107.46</v>
      </c>
      <c r="E26" s="592">
        <v>9.7466220000000003</v>
      </c>
      <c r="F26" s="603">
        <v>4.2231779999999999</v>
      </c>
      <c r="G26" s="208"/>
      <c r="H26" s="203"/>
    </row>
    <row r="27" spans="1:8">
      <c r="A27" s="203">
        <f t="shared" si="0"/>
        <v>17</v>
      </c>
      <c r="B27" s="602">
        <v>1977</v>
      </c>
      <c r="C27" s="590">
        <v>2081.826</v>
      </c>
      <c r="D27" s="591">
        <v>95.1</v>
      </c>
      <c r="E27" s="592">
        <v>10.86993</v>
      </c>
      <c r="F27" s="603">
        <v>4.85961</v>
      </c>
      <c r="G27" s="208"/>
      <c r="H27" s="203"/>
    </row>
    <row r="28" spans="1:8">
      <c r="A28" s="203">
        <f t="shared" si="0"/>
        <v>18</v>
      </c>
      <c r="B28" s="602">
        <v>1978</v>
      </c>
      <c r="C28" s="590">
        <v>2351.5990000000002</v>
      </c>
      <c r="D28" s="591">
        <v>96.11</v>
      </c>
      <c r="E28" s="592">
        <v>11.638921</v>
      </c>
      <c r="F28" s="603">
        <v>5.1803290000000004</v>
      </c>
      <c r="G28" s="208"/>
      <c r="H28" s="203"/>
    </row>
    <row r="29" spans="1:8">
      <c r="A29" s="203">
        <f t="shared" si="0"/>
        <v>19</v>
      </c>
      <c r="B29" s="602">
        <v>1979</v>
      </c>
      <c r="C29" s="590">
        <v>2627.3339999999998</v>
      </c>
      <c r="D29" s="591">
        <v>107.94</v>
      </c>
      <c r="E29" s="592">
        <v>14.550312</v>
      </c>
      <c r="F29" s="603">
        <v>5.9690820000000002</v>
      </c>
      <c r="G29" s="208"/>
      <c r="H29" s="203"/>
    </row>
    <row r="30" spans="1:8">
      <c r="A30" s="203">
        <f t="shared" si="0"/>
        <v>20</v>
      </c>
      <c r="B30" s="602">
        <v>1980</v>
      </c>
      <c r="C30" s="590">
        <v>2857.3069999999998</v>
      </c>
      <c r="D30" s="591">
        <v>135.76</v>
      </c>
      <c r="E30" s="592">
        <v>14.987904</v>
      </c>
      <c r="F30" s="603">
        <v>6.4350239999999994</v>
      </c>
      <c r="G30" s="208"/>
      <c r="H30" s="203"/>
    </row>
    <row r="31" spans="1:8">
      <c r="A31" s="203">
        <f t="shared" si="0"/>
        <v>21</v>
      </c>
      <c r="B31" s="602">
        <v>1981</v>
      </c>
      <c r="C31" s="590">
        <v>3207.0419999999999</v>
      </c>
      <c r="D31" s="591">
        <v>122.55</v>
      </c>
      <c r="E31" s="592">
        <v>15.183945</v>
      </c>
      <c r="F31" s="603">
        <v>6.8260350000000001</v>
      </c>
      <c r="G31" s="208"/>
      <c r="H31" s="203"/>
    </row>
    <row r="32" spans="1:8">
      <c r="A32" s="203">
        <f t="shared" si="0"/>
        <v>22</v>
      </c>
      <c r="B32" s="602">
        <v>1982</v>
      </c>
      <c r="C32" s="590">
        <v>3343.7890000000002</v>
      </c>
      <c r="D32" s="591">
        <v>140.63999999999999</v>
      </c>
      <c r="E32" s="592">
        <v>13.824911999999999</v>
      </c>
      <c r="F32" s="603">
        <v>6.9335519999999988</v>
      </c>
      <c r="G32" s="208"/>
      <c r="H32" s="203"/>
    </row>
    <row r="33" spans="1:8">
      <c r="A33" s="203">
        <f t="shared" si="0"/>
        <v>23</v>
      </c>
      <c r="B33" s="602">
        <v>1983</v>
      </c>
      <c r="C33" s="590">
        <v>3634.038</v>
      </c>
      <c r="D33" s="591">
        <v>164.93</v>
      </c>
      <c r="E33" s="592">
        <v>13.293358</v>
      </c>
      <c r="F33" s="603">
        <v>7.1249760000000011</v>
      </c>
      <c r="G33" s="208"/>
      <c r="H33" s="203"/>
    </row>
    <row r="34" spans="1:8">
      <c r="A34" s="203">
        <f t="shared" si="0"/>
        <v>24</v>
      </c>
      <c r="B34" s="602">
        <v>1984</v>
      </c>
      <c r="C34" s="590">
        <v>4037.6129999999998</v>
      </c>
      <c r="D34" s="591">
        <v>167.24</v>
      </c>
      <c r="E34" s="592">
        <v>16.841068</v>
      </c>
      <c r="F34" s="603">
        <v>7.8268320000000005</v>
      </c>
      <c r="G34" s="208"/>
      <c r="H34" s="203"/>
    </row>
    <row r="35" spans="1:8">
      <c r="A35" s="203">
        <f t="shared" si="0"/>
        <v>25</v>
      </c>
      <c r="B35" s="602">
        <v>1985</v>
      </c>
      <c r="C35" s="590">
        <v>4338.9790000000003</v>
      </c>
      <c r="D35" s="591">
        <v>211.28</v>
      </c>
      <c r="E35" s="592">
        <v>15.676976</v>
      </c>
      <c r="F35" s="603">
        <v>8.1976639999999996</v>
      </c>
      <c r="G35" s="208"/>
      <c r="H35" s="203"/>
    </row>
    <row r="36" spans="1:8">
      <c r="A36" s="203">
        <f t="shared" si="0"/>
        <v>26</v>
      </c>
      <c r="B36" s="602">
        <v>1986</v>
      </c>
      <c r="C36" s="590">
        <v>4579.6310000000003</v>
      </c>
      <c r="D36" s="591">
        <v>242.17</v>
      </c>
      <c r="E36" s="592">
        <v>14.433332</v>
      </c>
      <c r="F36" s="603">
        <v>8.1853459999999991</v>
      </c>
      <c r="G36" s="208"/>
      <c r="H36" s="203"/>
    </row>
    <row r="37" spans="1:8">
      <c r="A37" s="203">
        <f t="shared" si="0"/>
        <v>27</v>
      </c>
      <c r="B37" s="602">
        <v>1987</v>
      </c>
      <c r="C37" s="590">
        <v>4855.2150000000001</v>
      </c>
      <c r="D37" s="591">
        <v>247.08</v>
      </c>
      <c r="E37" s="592">
        <v>16.035492000000001</v>
      </c>
      <c r="F37" s="603">
        <v>9.1666680000000014</v>
      </c>
      <c r="G37" s="208"/>
      <c r="H37" s="203"/>
    </row>
    <row r="38" spans="1:8">
      <c r="A38" s="203">
        <f t="shared" si="0"/>
        <v>28</v>
      </c>
      <c r="B38" s="602">
        <v>1988</v>
      </c>
      <c r="C38" s="590">
        <v>5236.4380000000001</v>
      </c>
      <c r="D38" s="591">
        <v>277.72000000000003</v>
      </c>
      <c r="E38" s="592">
        <v>24.12</v>
      </c>
      <c r="F38" s="603">
        <v>10.220096000000002</v>
      </c>
      <c r="G38" s="208"/>
      <c r="H38" s="203"/>
    </row>
    <row r="39" spans="1:8">
      <c r="A39" s="203">
        <f t="shared" si="0"/>
        <v>29</v>
      </c>
      <c r="B39" s="602">
        <v>1989</v>
      </c>
      <c r="C39" s="590">
        <v>5641.58</v>
      </c>
      <c r="D39" s="591">
        <v>353.4</v>
      </c>
      <c r="E39" s="592">
        <v>24.32</v>
      </c>
      <c r="F39" s="603">
        <v>11.73288</v>
      </c>
      <c r="G39" s="208"/>
      <c r="H39" s="203"/>
    </row>
    <row r="40" spans="1:8">
      <c r="A40" s="203">
        <f t="shared" si="0"/>
        <v>30</v>
      </c>
      <c r="B40" s="602">
        <v>1990</v>
      </c>
      <c r="C40" s="590">
        <v>5963.1440000000002</v>
      </c>
      <c r="D40" s="591">
        <v>330.22</v>
      </c>
      <c r="E40" s="592">
        <v>22.65</v>
      </c>
      <c r="F40" s="603">
        <v>12.350228000000001</v>
      </c>
      <c r="G40" s="208"/>
      <c r="H40" s="203"/>
    </row>
    <row r="41" spans="1:8">
      <c r="A41" s="203">
        <f t="shared" si="0"/>
        <v>31</v>
      </c>
      <c r="B41" s="602">
        <v>1991</v>
      </c>
      <c r="C41" s="590">
        <v>6158.1289999999999</v>
      </c>
      <c r="D41" s="591">
        <v>417.09</v>
      </c>
      <c r="E41" s="592">
        <v>19.3</v>
      </c>
      <c r="F41" s="603">
        <v>12.971499</v>
      </c>
      <c r="G41" s="208"/>
      <c r="H41" s="203"/>
    </row>
    <row r="42" spans="1:8">
      <c r="A42" s="203">
        <f t="shared" si="0"/>
        <v>32</v>
      </c>
      <c r="B42" s="602">
        <v>1992</v>
      </c>
      <c r="C42" s="590">
        <v>6520.3270000000002</v>
      </c>
      <c r="D42" s="591">
        <v>435.71</v>
      </c>
      <c r="E42" s="592">
        <v>20.87</v>
      </c>
      <c r="F42" s="603">
        <v>12.635590000000001</v>
      </c>
      <c r="G42" s="208"/>
      <c r="H42" s="203"/>
    </row>
    <row r="43" spans="1:8">
      <c r="A43" s="203">
        <f t="shared" si="0"/>
        <v>33</v>
      </c>
      <c r="B43" s="602">
        <v>1993</v>
      </c>
      <c r="C43" s="590">
        <v>6858.5590000000002</v>
      </c>
      <c r="D43" s="591">
        <v>466.45</v>
      </c>
      <c r="E43" s="592">
        <v>26.9</v>
      </c>
      <c r="F43" s="603">
        <v>12.687439999999999</v>
      </c>
      <c r="G43" s="208"/>
      <c r="H43" s="203"/>
    </row>
    <row r="44" spans="1:8">
      <c r="A44" s="203">
        <f t="shared" si="0"/>
        <v>34</v>
      </c>
      <c r="B44" s="602">
        <v>1994</v>
      </c>
      <c r="C44" s="590">
        <v>7287.2359999999999</v>
      </c>
      <c r="D44" s="591">
        <v>459.27</v>
      </c>
      <c r="E44" s="592">
        <v>31.75</v>
      </c>
      <c r="F44" s="603">
        <v>13.364756999999999</v>
      </c>
      <c r="G44" s="208"/>
      <c r="H44" s="203"/>
    </row>
    <row r="45" spans="1:8">
      <c r="A45" s="203">
        <f t="shared" si="0"/>
        <v>35</v>
      </c>
      <c r="B45" s="602">
        <v>1995</v>
      </c>
      <c r="C45" s="590">
        <v>7639.7489999999998</v>
      </c>
      <c r="D45" s="591">
        <v>615.92999999999995</v>
      </c>
      <c r="E45" s="592">
        <v>37.700000000000003</v>
      </c>
      <c r="F45" s="603">
        <v>14.166389999999998</v>
      </c>
      <c r="G45" s="208"/>
      <c r="H45" s="203"/>
    </row>
    <row r="46" spans="1:8">
      <c r="A46" s="203">
        <f t="shared" si="0"/>
        <v>36</v>
      </c>
      <c r="B46" s="602">
        <v>1996</v>
      </c>
      <c r="C46" s="590">
        <v>8073.1220000000003</v>
      </c>
      <c r="D46" s="591">
        <v>740.74</v>
      </c>
      <c r="E46" s="592">
        <v>40.630000000000003</v>
      </c>
      <c r="F46" s="603">
        <v>14.888873999999999</v>
      </c>
      <c r="G46" s="208"/>
      <c r="H46" s="203"/>
    </row>
    <row r="47" spans="1:8">
      <c r="A47" s="203">
        <f t="shared" si="0"/>
        <v>37</v>
      </c>
      <c r="B47" s="602">
        <v>1997</v>
      </c>
      <c r="C47" s="590">
        <v>8577.5519999999997</v>
      </c>
      <c r="D47" s="591">
        <v>970.43</v>
      </c>
      <c r="E47" s="592">
        <v>44.09</v>
      </c>
      <c r="F47" s="603">
        <v>15.522000000000002</v>
      </c>
      <c r="G47" s="208"/>
      <c r="H47" s="203"/>
    </row>
    <row r="48" spans="1:8">
      <c r="A48" s="203">
        <f t="shared" si="0"/>
        <v>38</v>
      </c>
      <c r="B48" s="602">
        <v>1998</v>
      </c>
      <c r="C48" s="590">
        <v>9062.8169999999991</v>
      </c>
      <c r="D48" s="591">
        <v>1229.23</v>
      </c>
      <c r="E48" s="592">
        <v>44.27</v>
      </c>
      <c r="F48" s="603">
        <v>16.2</v>
      </c>
      <c r="G48" s="208"/>
      <c r="H48" s="203"/>
    </row>
    <row r="49" spans="1:12">
      <c r="A49" s="203">
        <f t="shared" si="0"/>
        <v>39</v>
      </c>
      <c r="B49" s="602">
        <v>1999</v>
      </c>
      <c r="C49" s="590">
        <v>9630.6630000000005</v>
      </c>
      <c r="D49" s="591">
        <v>1469.25</v>
      </c>
      <c r="E49" s="592">
        <v>51.68</v>
      </c>
      <c r="F49" s="603">
        <v>16.711843601089175</v>
      </c>
      <c r="G49" s="208"/>
      <c r="H49" s="203"/>
    </row>
    <row r="50" spans="1:12">
      <c r="A50" s="203">
        <f t="shared" si="0"/>
        <v>40</v>
      </c>
      <c r="B50" s="602">
        <v>2000</v>
      </c>
      <c r="C50" s="590">
        <v>10252.347</v>
      </c>
      <c r="D50" s="591">
        <v>1320.28</v>
      </c>
      <c r="E50" s="592">
        <v>56.13</v>
      </c>
      <c r="F50" s="603">
        <v>16.26845015151515</v>
      </c>
      <c r="G50" s="208"/>
      <c r="H50" s="203"/>
    </row>
    <row r="51" spans="1:12">
      <c r="A51" s="203">
        <f t="shared" si="0"/>
        <v>41</v>
      </c>
      <c r="B51" s="602">
        <v>2001</v>
      </c>
      <c r="C51" s="590">
        <v>10581.822</v>
      </c>
      <c r="D51" s="591">
        <v>1148.0899999999999</v>
      </c>
      <c r="E51" s="592">
        <v>38.85</v>
      </c>
      <c r="F51" s="603">
        <v>15.741</v>
      </c>
      <c r="G51" s="208"/>
      <c r="H51" s="203"/>
    </row>
    <row r="52" spans="1:12">
      <c r="A52" s="203">
        <f t="shared" si="0"/>
        <v>42</v>
      </c>
      <c r="B52" s="602">
        <v>2002</v>
      </c>
      <c r="C52" s="590">
        <v>10936.418</v>
      </c>
      <c r="D52" s="591">
        <v>879.82</v>
      </c>
      <c r="E52" s="591">
        <v>46.04</v>
      </c>
      <c r="F52" s="604">
        <v>16.079999999999998</v>
      </c>
      <c r="G52" s="208"/>
      <c r="H52" s="203"/>
    </row>
    <row r="53" spans="1:12">
      <c r="A53" s="203">
        <f t="shared" si="0"/>
        <v>43</v>
      </c>
      <c r="B53" s="602">
        <v>2003</v>
      </c>
      <c r="C53" s="590">
        <v>11458.245999999999</v>
      </c>
      <c r="D53" s="591">
        <v>1111.9100000000001</v>
      </c>
      <c r="E53" s="591">
        <v>54.69</v>
      </c>
      <c r="F53" s="604">
        <v>17.88</v>
      </c>
      <c r="G53" s="208"/>
      <c r="H53" s="203"/>
    </row>
    <row r="54" spans="1:12">
      <c r="A54" s="203">
        <f t="shared" si="0"/>
        <v>44</v>
      </c>
      <c r="B54" s="602">
        <v>2004</v>
      </c>
      <c r="C54" s="590">
        <v>12213.73</v>
      </c>
      <c r="D54" s="591">
        <v>1211.92</v>
      </c>
      <c r="E54" s="591">
        <v>67.680000000000007</v>
      </c>
      <c r="F54" s="604">
        <v>19.407</v>
      </c>
      <c r="G54" s="203"/>
      <c r="H54" s="203"/>
    </row>
    <row r="55" spans="1:12">
      <c r="A55" s="203">
        <f t="shared" si="0"/>
        <v>45</v>
      </c>
      <c r="B55" s="602">
        <v>2005</v>
      </c>
      <c r="C55" s="590">
        <v>13036.637000000001</v>
      </c>
      <c r="D55" s="591">
        <v>1248.29</v>
      </c>
      <c r="E55" s="591">
        <v>76.45</v>
      </c>
      <c r="F55" s="604">
        <v>22.38</v>
      </c>
      <c r="G55" s="214"/>
      <c r="H55" s="203"/>
    </row>
    <row r="56" spans="1:12">
      <c r="A56" s="203">
        <f t="shared" si="0"/>
        <v>46</v>
      </c>
      <c r="B56" s="602">
        <v>2006</v>
      </c>
      <c r="C56" s="590">
        <v>13814.609</v>
      </c>
      <c r="D56" s="591">
        <v>1418.3</v>
      </c>
      <c r="E56" s="591">
        <v>87.72</v>
      </c>
      <c r="F56" s="604">
        <v>25.05</v>
      </c>
      <c r="G56" s="214"/>
      <c r="H56" s="203"/>
    </row>
    <row r="57" spans="1:12">
      <c r="A57" s="203">
        <f t="shared" si="0"/>
        <v>47</v>
      </c>
      <c r="B57" s="602">
        <v>2007</v>
      </c>
      <c r="C57" s="590">
        <v>14451.86</v>
      </c>
      <c r="D57" s="591">
        <v>1468.36</v>
      </c>
      <c r="E57" s="591">
        <v>82.54</v>
      </c>
      <c r="F57" s="604">
        <v>27.73</v>
      </c>
      <c r="G57" s="203"/>
      <c r="H57" s="203"/>
    </row>
    <row r="58" spans="1:12">
      <c r="A58" s="203">
        <f t="shared" si="0"/>
        <v>48</v>
      </c>
      <c r="B58" s="602">
        <v>2008</v>
      </c>
      <c r="C58" s="590">
        <v>14712.844999999999</v>
      </c>
      <c r="D58" s="592">
        <v>903.25</v>
      </c>
      <c r="E58" s="592">
        <v>65.39</v>
      </c>
      <c r="F58" s="603">
        <v>28.05</v>
      </c>
      <c r="G58" s="203"/>
      <c r="H58" s="203"/>
    </row>
    <row r="59" spans="1:12">
      <c r="A59" s="203">
        <v>49</v>
      </c>
      <c r="B59" s="602">
        <v>2009</v>
      </c>
      <c r="C59" s="590">
        <v>14448.932000000001</v>
      </c>
      <c r="D59" s="592">
        <v>1115.0999999999999</v>
      </c>
      <c r="E59" s="592">
        <v>59.65</v>
      </c>
      <c r="F59" s="603">
        <v>22.31</v>
      </c>
      <c r="G59" s="203"/>
      <c r="H59" s="203"/>
    </row>
    <row r="60" spans="1:12">
      <c r="A60" s="203">
        <v>50</v>
      </c>
      <c r="B60" s="602">
        <v>2010</v>
      </c>
      <c r="C60" s="590">
        <v>14992.052</v>
      </c>
      <c r="D60" s="592">
        <v>1257.6400000000001</v>
      </c>
      <c r="E60" s="592">
        <v>83.66</v>
      </c>
      <c r="F60" s="603">
        <v>23.12</v>
      </c>
      <c r="G60" s="203"/>
      <c r="H60" s="203"/>
    </row>
    <row r="61" spans="1:12">
      <c r="A61" s="203">
        <v>51</v>
      </c>
      <c r="B61" s="602">
        <v>2011</v>
      </c>
      <c r="C61" s="590">
        <v>15542.582</v>
      </c>
      <c r="D61" s="593">
        <v>1257.5999999999999</v>
      </c>
      <c r="E61" s="593">
        <v>97.05</v>
      </c>
      <c r="F61" s="605">
        <v>26.02</v>
      </c>
      <c r="G61" s="550"/>
      <c r="H61" s="551"/>
    </row>
    <row r="62" spans="1:12">
      <c r="A62" s="203">
        <v>52</v>
      </c>
      <c r="B62" s="602">
        <v>2012</v>
      </c>
      <c r="C62" s="590">
        <v>16197.007</v>
      </c>
      <c r="D62" s="593">
        <v>1426.19</v>
      </c>
      <c r="E62" s="593">
        <v>102.47</v>
      </c>
      <c r="F62" s="605">
        <v>30.44</v>
      </c>
      <c r="G62" s="550"/>
      <c r="H62" s="551"/>
    </row>
    <row r="63" spans="1:12" ht="16.2" thickBot="1">
      <c r="A63" s="203">
        <f>A62+1</f>
        <v>53</v>
      </c>
      <c r="B63" s="602">
        <v>2013</v>
      </c>
      <c r="C63" s="590">
        <v>16784.850999999999</v>
      </c>
      <c r="D63" s="593">
        <v>1848.36</v>
      </c>
      <c r="E63" s="593">
        <v>107.45</v>
      </c>
      <c r="F63" s="605">
        <v>36.28</v>
      </c>
      <c r="G63" s="550"/>
      <c r="H63" s="551"/>
    </row>
    <row r="64" spans="1:12" ht="16.2" thickBot="1">
      <c r="A64" s="203">
        <f t="shared" ref="A64:B68" si="1">A63+1</f>
        <v>54</v>
      </c>
      <c r="B64" s="602">
        <v>2014</v>
      </c>
      <c r="C64" s="590">
        <v>17527.258000000002</v>
      </c>
      <c r="D64" s="593">
        <v>2058.9</v>
      </c>
      <c r="E64" s="593">
        <v>113.01</v>
      </c>
      <c r="F64" s="605">
        <v>39.44</v>
      </c>
      <c r="G64" s="550"/>
      <c r="H64" s="551"/>
      <c r="K64" s="521" t="s">
        <v>463</v>
      </c>
      <c r="L64" s="524">
        <f>C71</f>
        <v>6.2778458483589983</v>
      </c>
    </row>
    <row r="65" spans="1:12" ht="16.2" thickBot="1">
      <c r="A65" s="203">
        <f t="shared" si="1"/>
        <v>55</v>
      </c>
      <c r="B65" s="602">
        <f>B64+1</f>
        <v>2015</v>
      </c>
      <c r="C65" s="590">
        <v>18238.300999999999</v>
      </c>
      <c r="D65" s="593">
        <v>2043.94</v>
      </c>
      <c r="E65" s="593">
        <v>106.32</v>
      </c>
      <c r="F65" s="605">
        <v>43.16</v>
      </c>
      <c r="G65" s="550"/>
      <c r="H65" s="551"/>
      <c r="K65" s="523" t="s">
        <v>509</v>
      </c>
      <c r="L65" s="525">
        <f>D71</f>
        <v>7.1950456020615228</v>
      </c>
    </row>
    <row r="66" spans="1:12" ht="16.2" thickBot="1">
      <c r="A66" s="203">
        <f t="shared" si="1"/>
        <v>56</v>
      </c>
      <c r="B66" s="602">
        <f t="shared" si="1"/>
        <v>2016</v>
      </c>
      <c r="C66" s="590">
        <v>18745.075000000001</v>
      </c>
      <c r="D66" s="593">
        <v>2238.83</v>
      </c>
      <c r="E66" s="593">
        <v>108.86</v>
      </c>
      <c r="F66" s="605">
        <v>45.03</v>
      </c>
      <c r="G66" s="550"/>
      <c r="H66" s="551"/>
      <c r="K66" s="523" t="s">
        <v>473</v>
      </c>
      <c r="L66" s="525">
        <f>E71</f>
        <v>6.5306083969639772</v>
      </c>
    </row>
    <row r="67" spans="1:12" ht="16.2" thickBot="1">
      <c r="A67" s="203">
        <f t="shared" si="1"/>
        <v>57</v>
      </c>
      <c r="B67" s="602">
        <f t="shared" si="1"/>
        <v>2017</v>
      </c>
      <c r="C67" s="590">
        <v>19542.98</v>
      </c>
      <c r="D67" s="593">
        <v>2673.61</v>
      </c>
      <c r="E67" s="593">
        <v>124.94</v>
      </c>
      <c r="F67" s="605">
        <v>49.73</v>
      </c>
      <c r="H67" s="551"/>
      <c r="K67" s="526" t="s">
        <v>474</v>
      </c>
      <c r="L67" s="525">
        <f>F71</f>
        <v>5.7490067002758272</v>
      </c>
    </row>
    <row r="68" spans="1:12" ht="16.2" thickBot="1">
      <c r="A68" s="203">
        <f t="shared" si="1"/>
        <v>58</v>
      </c>
      <c r="B68" s="602">
        <f t="shared" si="1"/>
        <v>2018</v>
      </c>
      <c r="C68" s="590">
        <v>20611.861000000001</v>
      </c>
      <c r="D68" s="593">
        <v>2506.85</v>
      </c>
      <c r="E68" s="593">
        <v>148.34</v>
      </c>
      <c r="F68" s="605">
        <v>53.61</v>
      </c>
      <c r="G68" s="599"/>
      <c r="H68" s="551"/>
      <c r="K68" s="522" t="s">
        <v>2</v>
      </c>
      <c r="L68" s="527">
        <f>AVERAGE(L64:L67)</f>
        <v>6.4381266369150811</v>
      </c>
    </row>
    <row r="69" spans="1:12" ht="16.2">
      <c r="A69" s="203">
        <v>59</v>
      </c>
      <c r="B69" s="602">
        <v>2019</v>
      </c>
      <c r="C69" s="590">
        <v>21433.225999999999</v>
      </c>
      <c r="D69" s="593">
        <v>3230.78</v>
      </c>
      <c r="E69" s="594">
        <v>162.35</v>
      </c>
      <c r="F69" s="606">
        <v>58.8</v>
      </c>
      <c r="G69" s="600"/>
      <c r="H69" s="551"/>
    </row>
    <row r="70" spans="1:12" ht="16.2" thickBot="1">
      <c r="A70" s="203">
        <v>60</v>
      </c>
      <c r="B70" s="615">
        <v>2020</v>
      </c>
      <c r="C70" s="616">
        <v>20934.849999999999</v>
      </c>
      <c r="D70" s="617">
        <v>3756.07</v>
      </c>
      <c r="E70" s="617">
        <v>138.12</v>
      </c>
      <c r="F70" s="618">
        <v>56.7</v>
      </c>
      <c r="G70" s="601"/>
      <c r="H70" s="551"/>
    </row>
    <row r="71" spans="1:12" ht="16.2" thickBot="1">
      <c r="A71" s="203"/>
      <c r="B71" s="619" t="s">
        <v>448</v>
      </c>
      <c r="C71" s="620">
        <f>(((C70/C10)^(1/60))-1)*100</f>
        <v>6.2778458483589983</v>
      </c>
      <c r="D71" s="620">
        <f>(((D70/D10)^(1/60))-1)*100</f>
        <v>7.1950456020615228</v>
      </c>
      <c r="E71" s="620">
        <f>(((E70/E10)^(1/60))-1)*100</f>
        <v>6.5306083969639772</v>
      </c>
      <c r="F71" s="524">
        <f>(((F70/F10)^(1/60))-1)*100</f>
        <v>5.7490067002758272</v>
      </c>
      <c r="G71" s="495"/>
      <c r="H71" s="203"/>
      <c r="K71" s="521" t="str">
        <f t="shared" ref="K71:L75" si="2">B75</f>
        <v>10-Year Average</v>
      </c>
      <c r="L71" s="1121">
        <f t="shared" si="2"/>
        <v>3.3953189764231784E-2</v>
      </c>
    </row>
    <row r="72" spans="1:12">
      <c r="A72" s="598"/>
      <c r="B72" s="497" t="s">
        <v>452</v>
      </c>
      <c r="C72" s="218"/>
      <c r="D72" s="218"/>
      <c r="E72" s="218"/>
      <c r="F72" s="218"/>
      <c r="G72" s="203"/>
      <c r="K72" s="838" t="str">
        <f t="shared" si="2"/>
        <v>20-Year Average</v>
      </c>
      <c r="L72" s="1122">
        <f t="shared" si="2"/>
        <v>3.6340159230467517E-2</v>
      </c>
    </row>
    <row r="73" spans="1:12">
      <c r="A73" s="203"/>
      <c r="B73" s="497" t="s">
        <v>453</v>
      </c>
      <c r="C73" s="218"/>
      <c r="D73" s="218"/>
      <c r="E73" s="494"/>
      <c r="F73" s="494"/>
      <c r="G73" s="203"/>
      <c r="K73" s="838" t="str">
        <f t="shared" si="2"/>
        <v>30-Year Average</v>
      </c>
      <c r="L73" s="1122">
        <f t="shared" si="2"/>
        <v>4.2749087691318133E-2</v>
      </c>
    </row>
    <row r="74" spans="1:12" ht="16.2" thickBot="1">
      <c r="A74" s="203"/>
      <c r="B74" s="209"/>
      <c r="C74" s="218"/>
      <c r="D74" s="218"/>
      <c r="E74" s="218"/>
      <c r="F74" s="218"/>
      <c r="G74" s="203"/>
      <c r="K74" s="838" t="str">
        <f t="shared" si="2"/>
        <v>40-Year Average</v>
      </c>
      <c r="L74" s="1122">
        <f t="shared" si="2"/>
        <v>5.1048662052609384E-2</v>
      </c>
    </row>
    <row r="75" spans="1:12" ht="16.2" thickBot="1">
      <c r="A75" s="203"/>
      <c r="B75" s="496" t="s">
        <v>456</v>
      </c>
      <c r="C75" s="595">
        <f>(((C$70/C60)^(1/10))-1)</f>
        <v>3.3953189764231784E-2</v>
      </c>
      <c r="D75" s="595">
        <f>(((D$70/D60)^(1/10))-1)</f>
        <v>0.11562370468857441</v>
      </c>
      <c r="E75" s="595">
        <f>(((E$70/E60)^(1/10))-1)</f>
        <v>5.1414279420654019E-2</v>
      </c>
      <c r="F75" s="595">
        <f>(((F$70/F60)^(1/10))-1)</f>
        <v>9.3854412174481539E-2</v>
      </c>
      <c r="G75" s="203"/>
      <c r="K75" s="585" t="str">
        <f t="shared" si="2"/>
        <v>50-Year Average</v>
      </c>
      <c r="L75" s="1123">
        <f t="shared" si="2"/>
        <v>6.1213949793189171E-2</v>
      </c>
    </row>
    <row r="76" spans="1:12" ht="16.2" thickBot="1">
      <c r="A76" s="203"/>
      <c r="B76" s="596" t="s">
        <v>457</v>
      </c>
      <c r="C76" s="595">
        <f>(((C$70/C50)^(1/20))-1)</f>
        <v>3.6340159230467517E-2</v>
      </c>
      <c r="D76" s="595">
        <f>(((D$70/D50)^(1/20))-1)</f>
        <v>5.3667007601474692E-2</v>
      </c>
      <c r="E76" s="595">
        <f>(((E$70/E50)^(1/20))-1)</f>
        <v>4.6051523605219691E-2</v>
      </c>
      <c r="F76" s="595">
        <f>(((F$70/F50)^(1/20))-1)</f>
        <v>6.4417102366452594E-2</v>
      </c>
      <c r="G76" s="203"/>
    </row>
    <row r="77" spans="1:12" ht="16.2" thickBot="1">
      <c r="A77" s="203"/>
      <c r="B77" s="596" t="s">
        <v>458</v>
      </c>
      <c r="C77" s="595">
        <f>(((C$70/C40)^(1/30))-1)</f>
        <v>4.2749087691318133E-2</v>
      </c>
      <c r="D77" s="595">
        <f>(((D$70/D40)^(1/30))-1)</f>
        <v>8.4420394818048194E-2</v>
      </c>
      <c r="E77" s="595">
        <f>(((E$70/E40)^(1/30))-1)</f>
        <v>6.2118431497508286E-2</v>
      </c>
      <c r="F77" s="595">
        <f>(((F$70/F40)^(1/30))-1)</f>
        <v>5.2115945795028429E-2</v>
      </c>
      <c r="G77" s="203"/>
      <c r="H77" s="203"/>
    </row>
    <row r="78" spans="1:12" ht="16.2" thickBot="1">
      <c r="A78" s="203"/>
      <c r="B78" s="596" t="s">
        <v>459</v>
      </c>
      <c r="C78" s="595">
        <f>(((C$70/C30)^(1/40))-1)</f>
        <v>5.1048662052609384E-2</v>
      </c>
      <c r="D78" s="595">
        <f>(((D$70/D30)^(1/40))-1)</f>
        <v>8.6548323909143798E-2</v>
      </c>
      <c r="E78" s="595">
        <f>(((E$70/E30)^(1/40))-1)</f>
        <v>5.709225690394093E-2</v>
      </c>
      <c r="F78" s="595">
        <f>(((F$70/F30)^(1/40))-1)</f>
        <v>5.5907372501035946E-2</v>
      </c>
      <c r="G78" s="203"/>
      <c r="H78" s="203"/>
    </row>
    <row r="79" spans="1:12" ht="16.2" thickBot="1">
      <c r="A79" s="203"/>
      <c r="B79" s="597" t="s">
        <v>460</v>
      </c>
      <c r="C79" s="595">
        <f>(((C$70/C20)^(1/50))-1)</f>
        <v>6.1213949793189171E-2</v>
      </c>
      <c r="D79" s="595">
        <f>(((D$70/D20)^(1/50))-1)</f>
        <v>7.6972878986589999E-2</v>
      </c>
      <c r="E79" s="595">
        <f>(((E$70/E20)^(1/50))-1)</f>
        <v>6.6549953042940757E-2</v>
      </c>
      <c r="F79" s="595">
        <f>(((F$70/F20)^(1/50))-1)</f>
        <v>5.9254292032702605E-2</v>
      </c>
      <c r="G79" s="203"/>
    </row>
  </sheetData>
  <mergeCells count="2">
    <mergeCell ref="B4:G4"/>
    <mergeCell ref="B5:G5"/>
  </mergeCells>
  <pageMargins left="2.4500000000000002" right="0.7" top="0.5" bottom="0.5" header="0.3" footer="0.3"/>
  <pageSetup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1"/>
  <sheetViews>
    <sheetView topLeftCell="A17" workbookViewId="0">
      <selection activeCell="C70" sqref="C70"/>
    </sheetView>
  </sheetViews>
  <sheetFormatPr defaultRowHeight="13.2"/>
  <sheetData>
    <row r="1" spans="1:12" ht="15.6">
      <c r="L1" s="1" t="s">
        <v>655</v>
      </c>
    </row>
    <row r="2" spans="1:12" ht="15.6">
      <c r="L2" s="22" t="s">
        <v>637</v>
      </c>
    </row>
    <row r="3" spans="1:12" ht="15.6">
      <c r="L3" s="1" t="s">
        <v>195</v>
      </c>
    </row>
    <row r="4" spans="1:12" ht="15.6">
      <c r="A4" s="12"/>
      <c r="B4" s="107"/>
      <c r="C4" s="107"/>
      <c r="D4" s="107"/>
      <c r="E4" s="107"/>
      <c r="F4" s="107"/>
      <c r="G4" s="107"/>
      <c r="H4" s="112"/>
      <c r="I4" s="6"/>
      <c r="J4" s="6"/>
      <c r="K4" s="6"/>
      <c r="L4" s="6"/>
    </row>
    <row r="5" spans="1:12" ht="15.6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  <c r="K5" s="6"/>
      <c r="L5" s="6"/>
    </row>
    <row r="6" spans="1:12" ht="15.6">
      <c r="A6" s="5" t="s">
        <v>420</v>
      </c>
      <c r="B6" s="107"/>
      <c r="C6" s="107"/>
      <c r="D6" s="107"/>
      <c r="E6" s="107"/>
      <c r="F6" s="107"/>
      <c r="G6" s="107"/>
      <c r="H6" s="112"/>
      <c r="I6" s="6"/>
      <c r="J6" s="6"/>
      <c r="K6" s="6"/>
      <c r="L6" s="6"/>
    </row>
    <row r="31" spans="1:1" ht="8.25" customHeight="1"/>
    <row r="32" spans="1:1">
      <c r="A32" s="110" t="s">
        <v>186</v>
      </c>
    </row>
    <row r="34" spans="1:12" ht="15.6">
      <c r="A34" s="5" t="s">
        <v>166</v>
      </c>
      <c r="B34" s="107"/>
      <c r="C34" s="107"/>
      <c r="D34" s="107"/>
      <c r="E34" s="107"/>
      <c r="F34" s="107"/>
      <c r="G34" s="107"/>
      <c r="H34" s="112"/>
      <c r="I34" s="6"/>
      <c r="J34" s="6"/>
      <c r="K34" s="6"/>
      <c r="L34" s="6"/>
    </row>
    <row r="35" spans="1:12" ht="15.6">
      <c r="A35" s="5" t="s">
        <v>689</v>
      </c>
      <c r="B35" s="107"/>
      <c r="C35" s="107"/>
      <c r="D35" s="107"/>
      <c r="E35" s="107"/>
      <c r="F35" s="107"/>
      <c r="G35" s="107"/>
      <c r="H35" s="112"/>
      <c r="I35" s="6"/>
      <c r="J35" s="6"/>
      <c r="K35" s="6"/>
      <c r="L35" s="6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J33"/>
  <sheetViews>
    <sheetView workbookViewId="0">
      <selection activeCell="H1" sqref="H1:H3"/>
    </sheetView>
  </sheetViews>
  <sheetFormatPr defaultColWidth="9.109375" defaultRowHeight="13.2"/>
  <cols>
    <col min="1" max="1" width="20.44140625" style="203" customWidth="1"/>
    <col min="2" max="2" width="14.109375" style="203" customWidth="1"/>
    <col min="3" max="3" width="16.6640625" style="203" customWidth="1"/>
    <col min="4" max="4" width="15.5546875" style="203" customWidth="1"/>
    <col min="5" max="5" width="18" style="203" customWidth="1"/>
    <col min="6" max="6" width="17.21875" style="203" customWidth="1"/>
    <col min="7" max="7" width="8.109375" style="203" customWidth="1"/>
    <col min="8" max="8" width="5.109375" style="203" customWidth="1"/>
    <col min="9" max="11" width="9.109375" style="203"/>
    <col min="12" max="12" width="12.6640625" style="203" customWidth="1"/>
    <col min="13" max="16384" width="9.109375" style="203"/>
  </cols>
  <sheetData>
    <row r="1" spans="1:10" ht="15.6">
      <c r="A1"/>
      <c r="B1"/>
      <c r="C1"/>
      <c r="D1"/>
      <c r="H1" s="1" t="s">
        <v>655</v>
      </c>
    </row>
    <row r="2" spans="1:10" ht="15.6">
      <c r="A2"/>
      <c r="B2"/>
      <c r="C2"/>
      <c r="D2" s="23"/>
      <c r="H2" s="22" t="s">
        <v>810</v>
      </c>
    </row>
    <row r="3" spans="1:10" ht="15.6">
      <c r="A3"/>
      <c r="B3"/>
      <c r="C3"/>
      <c r="D3" s="23"/>
      <c r="E3" s="1"/>
      <c r="H3" s="1" t="s">
        <v>204</v>
      </c>
    </row>
    <row r="4" spans="1:10" ht="20.399999999999999">
      <c r="A4" s="1166"/>
      <c r="B4" s="1166"/>
      <c r="C4" s="1166"/>
      <c r="D4" s="1166"/>
      <c r="E4" s="1166"/>
      <c r="F4" s="1166"/>
      <c r="G4" s="1166"/>
      <c r="H4" s="1166"/>
    </row>
    <row r="5" spans="1:10" ht="13.8">
      <c r="A5" s="1172" t="s">
        <v>477</v>
      </c>
      <c r="B5" s="1172"/>
      <c r="C5" s="1172"/>
      <c r="D5" s="1172"/>
      <c r="E5" s="1172"/>
      <c r="F5" s="1172"/>
      <c r="G5" s="1172"/>
      <c r="H5" s="1172"/>
    </row>
    <row r="6" spans="1:10" ht="15.6">
      <c r="A6" s="5"/>
      <c r="B6" s="6"/>
      <c r="C6" s="6"/>
      <c r="D6" s="6"/>
      <c r="E6"/>
      <c r="H6" s="109"/>
    </row>
    <row r="7" spans="1:10" ht="15.6">
      <c r="A7" s="247" t="s">
        <v>575</v>
      </c>
      <c r="B7" s="204"/>
      <c r="C7" s="212"/>
      <c r="D7" s="212"/>
      <c r="E7" s="212"/>
      <c r="F7" s="212"/>
      <c r="G7" s="212"/>
      <c r="H7" s="210"/>
      <c r="I7" s="211"/>
      <c r="J7" s="211"/>
    </row>
    <row r="8" spans="1:10" ht="15.6">
      <c r="A8" s="211"/>
      <c r="B8" s="211"/>
      <c r="C8" s="211"/>
      <c r="D8" s="213"/>
      <c r="E8" s="211"/>
      <c r="F8" s="211"/>
      <c r="G8" s="211"/>
      <c r="H8" s="211"/>
      <c r="I8" s="211"/>
      <c r="J8" s="211"/>
    </row>
    <row r="9" spans="1:10" ht="15.6">
      <c r="A9" s="211"/>
      <c r="B9" s="211"/>
      <c r="C9" s="211"/>
      <c r="D9" s="213"/>
      <c r="E9" s="211"/>
      <c r="F9" s="211"/>
      <c r="G9" s="211"/>
      <c r="H9" s="211"/>
      <c r="I9" s="211"/>
      <c r="J9" s="211"/>
    </row>
    <row r="10" spans="1:10" ht="15.6">
      <c r="A10" s="211"/>
      <c r="B10" s="211"/>
      <c r="C10" s="211"/>
      <c r="D10" s="213"/>
      <c r="E10" s="211"/>
      <c r="F10" s="211"/>
      <c r="G10" s="211"/>
      <c r="H10" s="211"/>
      <c r="I10" s="211"/>
      <c r="J10" s="211"/>
    </row>
    <row r="11" spans="1:10" ht="15.6">
      <c r="A11" s="211"/>
      <c r="B11" s="211"/>
      <c r="C11" s="211"/>
      <c r="D11" s="213"/>
      <c r="E11" s="211"/>
      <c r="F11" s="211"/>
      <c r="G11" s="211"/>
      <c r="H11" s="211"/>
      <c r="I11" s="211"/>
      <c r="J11" s="211"/>
    </row>
    <row r="12" spans="1:10" ht="15.6">
      <c r="A12" s="211"/>
      <c r="B12" s="211"/>
      <c r="C12" s="211"/>
      <c r="D12" s="213"/>
      <c r="E12" s="211"/>
      <c r="F12" s="211"/>
      <c r="G12" s="211"/>
      <c r="H12" s="211"/>
      <c r="I12" s="211"/>
      <c r="J12" s="211"/>
    </row>
    <row r="13" spans="1:10" ht="15.6">
      <c r="A13" s="211"/>
      <c r="B13" s="211"/>
      <c r="C13" s="211"/>
      <c r="D13" s="213"/>
      <c r="E13" s="211"/>
      <c r="F13" s="211"/>
      <c r="G13" s="211"/>
      <c r="H13" s="211"/>
      <c r="I13" s="211"/>
      <c r="J13" s="211"/>
    </row>
    <row r="14" spans="1:10" ht="15.6">
      <c r="A14" s="211"/>
      <c r="B14" s="214"/>
      <c r="C14" s="211"/>
      <c r="D14" s="211"/>
      <c r="E14" s="211"/>
      <c r="F14" s="211"/>
      <c r="G14" s="211"/>
      <c r="H14" s="211"/>
      <c r="I14" s="211"/>
      <c r="J14" s="211"/>
    </row>
    <row r="15" spans="1:10" ht="15.6">
      <c r="A15" s="211"/>
      <c r="B15" s="210"/>
      <c r="C15" s="210"/>
      <c r="D15" s="210"/>
      <c r="E15" s="211"/>
      <c r="F15" s="211"/>
      <c r="G15" s="211"/>
      <c r="H15" s="211"/>
      <c r="I15" s="211"/>
      <c r="J15" s="211"/>
    </row>
    <row r="16" spans="1:10" ht="15.6">
      <c r="A16" s="211"/>
      <c r="B16" s="204"/>
      <c r="C16" s="212"/>
      <c r="D16" s="212"/>
      <c r="E16" s="211"/>
      <c r="F16" s="211"/>
      <c r="G16" s="211"/>
      <c r="H16" s="211"/>
      <c r="I16" s="211"/>
      <c r="J16" s="211"/>
    </row>
    <row r="17" spans="1:10" ht="15.6">
      <c r="A17" s="211"/>
      <c r="B17" s="211"/>
      <c r="C17" s="211"/>
      <c r="D17" s="211"/>
      <c r="E17" s="211"/>
      <c r="F17" s="211"/>
      <c r="G17" s="211"/>
      <c r="H17" s="211"/>
      <c r="I17" s="211"/>
      <c r="J17" s="211"/>
    </row>
    <row r="18" spans="1:10" ht="15.6">
      <c r="A18" s="211"/>
      <c r="B18" s="211"/>
      <c r="C18" s="211"/>
      <c r="D18" s="211"/>
      <c r="E18" s="211"/>
      <c r="F18" s="211"/>
      <c r="G18" s="211"/>
      <c r="H18" s="211"/>
      <c r="I18" s="211"/>
      <c r="J18" s="211"/>
    </row>
    <row r="19" spans="1:10" ht="15.6">
      <c r="A19" s="211"/>
      <c r="B19" s="211"/>
      <c r="C19" s="211"/>
      <c r="D19" s="211"/>
      <c r="E19" s="211"/>
      <c r="F19" s="211"/>
      <c r="G19" s="211"/>
      <c r="H19" s="211"/>
      <c r="I19" s="211"/>
      <c r="J19" s="211"/>
    </row>
    <row r="20" spans="1:10" ht="15.6">
      <c r="A20" s="211"/>
      <c r="B20" s="211"/>
      <c r="C20" s="211"/>
      <c r="D20" s="211"/>
      <c r="E20" s="211"/>
      <c r="F20" s="211"/>
      <c r="G20" s="211"/>
      <c r="H20" s="211"/>
      <c r="I20" s="211"/>
      <c r="J20" s="211"/>
    </row>
    <row r="21" spans="1:10" ht="15.6">
      <c r="A21" s="211"/>
      <c r="B21" s="211"/>
      <c r="C21" s="211"/>
      <c r="D21" s="215"/>
      <c r="E21" s="211"/>
      <c r="F21" s="211"/>
      <c r="G21" s="211"/>
      <c r="H21" s="211"/>
      <c r="I21" s="211"/>
      <c r="J21" s="211"/>
    </row>
    <row r="22" spans="1:10" ht="15.6">
      <c r="A22" s="211"/>
      <c r="B22" s="211"/>
      <c r="C22" s="211"/>
      <c r="D22" s="215"/>
      <c r="E22" s="211"/>
      <c r="F22" s="211"/>
      <c r="G22" s="211"/>
      <c r="H22" s="211"/>
      <c r="I22" s="211"/>
      <c r="J22" s="211"/>
    </row>
    <row r="23" spans="1:10" ht="15.6">
      <c r="A23" s="211"/>
      <c r="B23" s="211"/>
      <c r="C23" s="211"/>
      <c r="D23" s="215"/>
      <c r="E23" s="211"/>
      <c r="F23" s="211"/>
      <c r="G23" s="211"/>
      <c r="H23" s="211"/>
      <c r="I23" s="211"/>
      <c r="J23" s="211"/>
    </row>
    <row r="24" spans="1:10" ht="15.6">
      <c r="A24" s="214"/>
      <c r="B24" s="211"/>
      <c r="C24" s="211"/>
      <c r="D24" s="211"/>
      <c r="E24" s="211"/>
      <c r="F24" s="211"/>
      <c r="G24" s="211"/>
      <c r="H24" s="211"/>
      <c r="I24" s="211"/>
      <c r="J24" s="211"/>
    </row>
    <row r="25" spans="1:10">
      <c r="A25" s="32"/>
    </row>
    <row r="26" spans="1:10" ht="15.6">
      <c r="A26" s="124"/>
    </row>
    <row r="27" spans="1:10" ht="15.6">
      <c r="A27" s="124"/>
    </row>
    <row r="28" spans="1:10" ht="15.6">
      <c r="A28" s="124"/>
    </row>
    <row r="33" spans="1:1">
      <c r="A33" s="208" t="s">
        <v>483</v>
      </c>
    </row>
  </sheetData>
  <mergeCells count="2">
    <mergeCell ref="A4:H4"/>
    <mergeCell ref="A5:H5"/>
  </mergeCells>
  <pageMargins left="0.87" right="0.75" top="0.38" bottom="0.25" header="0.41" footer="0.26"/>
  <pageSetup scale="77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H33"/>
  <sheetViews>
    <sheetView workbookViewId="0">
      <selection activeCell="H1" sqref="H1:H3"/>
    </sheetView>
  </sheetViews>
  <sheetFormatPr defaultRowHeight="13.2"/>
  <cols>
    <col min="1" max="8" width="14.6640625" customWidth="1"/>
  </cols>
  <sheetData>
    <row r="1" spans="1:8" ht="15.6">
      <c r="F1" s="203"/>
      <c r="G1" s="203"/>
      <c r="H1" s="1" t="s">
        <v>655</v>
      </c>
    </row>
    <row r="2" spans="1:8" ht="15.6">
      <c r="D2" s="23"/>
      <c r="F2" s="203"/>
      <c r="G2" s="203"/>
      <c r="H2" s="22" t="s">
        <v>810</v>
      </c>
    </row>
    <row r="3" spans="1:8" ht="15.6">
      <c r="D3" s="23"/>
      <c r="E3" s="1"/>
      <c r="F3" s="203"/>
      <c r="G3" s="203"/>
      <c r="H3" s="1" t="s">
        <v>202</v>
      </c>
    </row>
    <row r="4" spans="1:8" ht="20.399999999999999">
      <c r="A4" s="1166"/>
      <c r="B4" s="1166"/>
      <c r="C4" s="1166"/>
      <c r="D4" s="1166"/>
      <c r="E4" s="1166"/>
      <c r="F4" s="1166"/>
      <c r="G4" s="1166"/>
      <c r="H4" s="1166"/>
    </row>
    <row r="5" spans="1:8" ht="13.8">
      <c r="A5" s="1173" t="s">
        <v>478</v>
      </c>
      <c r="B5" s="1173"/>
      <c r="C5" s="1173"/>
      <c r="D5" s="1173"/>
      <c r="E5" s="1173"/>
      <c r="F5" s="1173"/>
      <c r="G5" s="1173"/>
      <c r="H5" s="1173"/>
    </row>
    <row r="6" spans="1:8" ht="15.6">
      <c r="A6" s="203"/>
      <c r="B6" s="203"/>
      <c r="C6" s="203"/>
      <c r="D6" s="203"/>
      <c r="E6" s="203"/>
      <c r="F6" s="203"/>
      <c r="G6" s="203"/>
      <c r="H6" s="109"/>
    </row>
    <row r="7" spans="1:8" ht="15.6">
      <c r="A7" s="247" t="s">
        <v>479</v>
      </c>
      <c r="B7" s="210"/>
      <c r="C7" s="210"/>
      <c r="D7" s="210"/>
      <c r="E7" s="210"/>
      <c r="F7" s="210"/>
      <c r="G7" s="210"/>
      <c r="H7" s="112"/>
    </row>
    <row r="8" spans="1:8" ht="15.6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 ht="15.6">
      <c r="A9" s="211"/>
      <c r="B9" s="211"/>
      <c r="C9" s="211"/>
      <c r="D9" s="213"/>
      <c r="E9" s="211"/>
      <c r="F9" s="211"/>
      <c r="G9" s="211"/>
      <c r="H9" s="211"/>
    </row>
    <row r="10" spans="1:8" ht="15.6">
      <c r="A10" s="211"/>
      <c r="B10" s="211"/>
      <c r="C10" s="211"/>
      <c r="D10" s="213"/>
      <c r="E10" s="211"/>
      <c r="F10" s="211"/>
      <c r="G10" s="211"/>
      <c r="H10" s="211"/>
    </row>
    <row r="11" spans="1:8" ht="15.6">
      <c r="A11" s="211"/>
      <c r="B11" s="211"/>
      <c r="C11" s="211"/>
      <c r="D11" s="213"/>
      <c r="E11" s="211"/>
      <c r="F11" s="211"/>
      <c r="G11" s="211"/>
      <c r="H11" s="211"/>
    </row>
    <row r="12" spans="1:8" ht="15.6">
      <c r="A12" s="211"/>
      <c r="B12" s="211"/>
      <c r="C12" s="211"/>
      <c r="D12" s="213"/>
      <c r="E12" s="211"/>
      <c r="F12" s="211"/>
      <c r="G12" s="211"/>
      <c r="H12" s="211"/>
    </row>
    <row r="13" spans="1:8" ht="15.6">
      <c r="A13" s="211"/>
      <c r="B13" s="211"/>
      <c r="C13" s="211"/>
      <c r="D13" s="213"/>
      <c r="E13" s="211"/>
      <c r="F13" s="211"/>
      <c r="G13" s="211"/>
      <c r="H13" s="211"/>
    </row>
    <row r="14" spans="1:8" ht="15.6">
      <c r="A14" s="211"/>
      <c r="B14" s="211"/>
      <c r="C14" s="211"/>
      <c r="D14" s="213"/>
      <c r="E14" s="211"/>
      <c r="F14" s="211"/>
      <c r="G14" s="211"/>
      <c r="H14" s="211"/>
    </row>
    <row r="15" spans="1:8" ht="15.6">
      <c r="A15" s="211"/>
      <c r="B15" s="214"/>
      <c r="C15" s="211"/>
      <c r="D15" s="211"/>
      <c r="E15" s="211"/>
      <c r="F15" s="211"/>
      <c r="G15" s="211"/>
      <c r="H15" s="211"/>
    </row>
    <row r="16" spans="1:8" ht="15.6">
      <c r="A16" s="211"/>
      <c r="B16" s="210"/>
      <c r="C16" s="210"/>
      <c r="D16" s="210"/>
      <c r="E16" s="211"/>
      <c r="F16" s="211"/>
      <c r="G16" s="211"/>
      <c r="H16" s="211"/>
    </row>
    <row r="17" spans="1:8" ht="15.6">
      <c r="A17" s="211"/>
      <c r="B17" s="204"/>
      <c r="C17" s="212"/>
      <c r="D17" s="212"/>
      <c r="E17" s="211"/>
      <c r="F17" s="211"/>
      <c r="G17" s="211"/>
      <c r="H17" s="211"/>
    </row>
    <row r="18" spans="1:8" ht="15.6">
      <c r="A18" s="211"/>
      <c r="B18" s="211"/>
      <c r="C18" s="211"/>
      <c r="D18" s="211"/>
      <c r="E18" s="211"/>
      <c r="F18" s="211"/>
      <c r="G18" s="211"/>
      <c r="H18" s="211"/>
    </row>
    <row r="33" spans="1:1">
      <c r="A33" s="208" t="s">
        <v>484</v>
      </c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H38"/>
  <sheetViews>
    <sheetView workbookViewId="0">
      <selection activeCell="H1" sqref="H1:H3"/>
    </sheetView>
  </sheetViews>
  <sheetFormatPr defaultRowHeight="13.2"/>
  <cols>
    <col min="1" max="10" width="14.6640625" customWidth="1"/>
  </cols>
  <sheetData>
    <row r="1" spans="1:8" ht="15.6">
      <c r="F1" s="203"/>
      <c r="G1" s="203"/>
      <c r="H1" s="1" t="s">
        <v>655</v>
      </c>
    </row>
    <row r="2" spans="1:8" ht="15.6">
      <c r="D2" s="23"/>
      <c r="F2" s="203"/>
      <c r="G2" s="203"/>
      <c r="H2" s="22" t="s">
        <v>810</v>
      </c>
    </row>
    <row r="3" spans="1:8" ht="15.6">
      <c r="D3" s="23"/>
      <c r="E3" s="1"/>
      <c r="F3" s="203"/>
      <c r="G3" s="203"/>
      <c r="H3" s="1" t="s">
        <v>203</v>
      </c>
    </row>
    <row r="4" spans="1:8" ht="20.399999999999999">
      <c r="A4" s="1166"/>
      <c r="B4" s="1166"/>
      <c r="C4" s="1166"/>
      <c r="D4" s="1166"/>
      <c r="E4" s="1166"/>
      <c r="F4" s="1166"/>
      <c r="G4" s="1166"/>
      <c r="H4" s="1166"/>
    </row>
    <row r="5" spans="1:8" ht="15.6">
      <c r="A5" s="1162" t="s">
        <v>480</v>
      </c>
      <c r="B5" s="1162"/>
      <c r="C5" s="1162"/>
      <c r="D5" s="1162"/>
      <c r="E5" s="1162"/>
      <c r="F5" s="1162"/>
      <c r="G5" s="1162"/>
      <c r="H5" s="1162"/>
    </row>
    <row r="6" spans="1:8" ht="15.6">
      <c r="A6" s="203"/>
      <c r="B6" s="203"/>
      <c r="C6" s="203"/>
      <c r="D6" s="203"/>
      <c r="E6" s="203"/>
      <c r="F6" s="203"/>
      <c r="G6" s="203"/>
      <c r="H6" s="109"/>
    </row>
    <row r="7" spans="1:8" ht="15.6">
      <c r="A7" s="247" t="s">
        <v>481</v>
      </c>
      <c r="B7" s="210"/>
      <c r="C7" s="210"/>
      <c r="D7" s="210"/>
      <c r="E7" s="210"/>
      <c r="F7" s="210"/>
      <c r="G7" s="210"/>
      <c r="H7" s="112"/>
    </row>
    <row r="8" spans="1:8" ht="15.6">
      <c r="A8" s="247" t="s">
        <v>576</v>
      </c>
      <c r="B8" s="204"/>
      <c r="C8" s="212"/>
      <c r="D8" s="212"/>
      <c r="E8" s="212"/>
      <c r="F8" s="212"/>
      <c r="G8" s="212"/>
      <c r="H8" s="210"/>
    </row>
    <row r="9" spans="1:8">
      <c r="A9" s="125"/>
      <c r="B9" s="125"/>
      <c r="C9" s="125"/>
      <c r="D9" s="125"/>
      <c r="E9" s="125"/>
      <c r="F9" s="125"/>
      <c r="G9" s="125"/>
      <c r="H9" s="125"/>
    </row>
    <row r="10" spans="1:8">
      <c r="A10" s="125"/>
      <c r="B10" s="125"/>
      <c r="C10" s="125"/>
      <c r="D10" s="125"/>
      <c r="E10" s="125"/>
      <c r="F10" s="125"/>
      <c r="G10" s="125"/>
      <c r="H10" s="125"/>
    </row>
    <row r="11" spans="1:8">
      <c r="A11" s="125"/>
      <c r="B11" s="125"/>
      <c r="C11" s="125"/>
      <c r="D11" s="125"/>
      <c r="E11" s="125"/>
      <c r="F11" s="125"/>
      <c r="G11" s="125"/>
      <c r="H11" s="125"/>
    </row>
    <row r="12" spans="1:8">
      <c r="A12" s="125"/>
      <c r="B12" s="125"/>
      <c r="C12" s="125"/>
      <c r="D12" s="125"/>
      <c r="E12" s="125"/>
      <c r="F12" s="125"/>
      <c r="G12" s="125"/>
      <c r="H12" s="125"/>
    </row>
    <row r="13" spans="1:8">
      <c r="A13" s="125"/>
      <c r="B13" s="125"/>
      <c r="C13" s="125"/>
      <c r="D13" s="125"/>
      <c r="E13" s="125"/>
      <c r="F13" s="125"/>
      <c r="G13" s="125"/>
      <c r="H13" s="125"/>
    </row>
    <row r="14" spans="1:8">
      <c r="A14" s="125"/>
      <c r="B14" s="125"/>
      <c r="C14" s="125"/>
      <c r="D14" s="125"/>
      <c r="E14" s="125"/>
      <c r="F14" s="125"/>
      <c r="G14" s="125"/>
      <c r="H14" s="125"/>
    </row>
    <row r="15" spans="1:8">
      <c r="A15" s="125"/>
      <c r="B15" s="125"/>
      <c r="C15" s="125"/>
      <c r="D15" s="125"/>
      <c r="E15" s="125"/>
      <c r="F15" s="125"/>
      <c r="G15" s="125"/>
      <c r="H15" s="125"/>
    </row>
    <row r="16" spans="1:8">
      <c r="A16" s="125"/>
      <c r="B16" s="125"/>
      <c r="C16" s="125"/>
      <c r="D16" s="125"/>
      <c r="E16" s="125"/>
      <c r="F16" s="125"/>
      <c r="G16" s="125"/>
      <c r="H16" s="125"/>
    </row>
    <row r="17" spans="1:8">
      <c r="A17" s="125"/>
      <c r="B17" s="125"/>
      <c r="C17" s="125"/>
      <c r="D17" s="125"/>
      <c r="E17" s="125"/>
      <c r="F17" s="125"/>
      <c r="G17" s="125"/>
      <c r="H17" s="125"/>
    </row>
    <row r="18" spans="1:8">
      <c r="A18" s="125"/>
      <c r="B18" s="125"/>
      <c r="C18" s="125"/>
      <c r="D18" s="125"/>
      <c r="E18" s="125"/>
      <c r="F18" s="125"/>
      <c r="G18" s="125"/>
      <c r="H18" s="125"/>
    </row>
    <row r="19" spans="1:8">
      <c r="A19" s="125"/>
      <c r="B19" s="125"/>
      <c r="C19" s="125"/>
      <c r="D19" s="125"/>
      <c r="E19" s="125"/>
      <c r="F19" s="125"/>
      <c r="G19" s="125"/>
      <c r="H19" s="125"/>
    </row>
    <row r="20" spans="1:8">
      <c r="A20" s="125"/>
      <c r="B20" s="125"/>
      <c r="C20" s="125"/>
      <c r="D20" s="125"/>
      <c r="E20" s="125"/>
      <c r="F20" s="125"/>
      <c r="G20" s="125"/>
      <c r="H20" s="125"/>
    </row>
    <row r="21" spans="1:8">
      <c r="A21" s="125"/>
      <c r="B21" s="125"/>
      <c r="C21" s="125"/>
      <c r="D21" s="125"/>
      <c r="E21" s="125"/>
      <c r="F21" s="125"/>
      <c r="G21" s="125"/>
      <c r="H21" s="125"/>
    </row>
    <row r="22" spans="1:8">
      <c r="A22" s="125"/>
      <c r="B22" s="125"/>
      <c r="C22" s="125"/>
      <c r="D22" s="125"/>
      <c r="E22" s="125"/>
      <c r="F22" s="125"/>
      <c r="G22" s="125"/>
      <c r="H22" s="125"/>
    </row>
    <row r="23" spans="1:8">
      <c r="A23" s="125"/>
      <c r="B23" s="125"/>
      <c r="C23" s="125"/>
      <c r="D23" s="125"/>
      <c r="E23" s="125"/>
      <c r="F23" s="125"/>
      <c r="G23" s="125"/>
      <c r="H23" s="125"/>
    </row>
    <row r="24" spans="1:8">
      <c r="A24" s="125"/>
      <c r="B24" s="125"/>
      <c r="C24" s="125"/>
      <c r="D24" s="125"/>
      <c r="E24" s="125"/>
      <c r="F24" s="125"/>
      <c r="G24" s="125"/>
      <c r="H24" s="125"/>
    </row>
    <row r="25" spans="1:8">
      <c r="A25" s="125"/>
      <c r="B25" s="125"/>
      <c r="C25" s="125"/>
      <c r="D25" s="125"/>
      <c r="E25" s="125"/>
      <c r="F25" s="125"/>
      <c r="G25" s="125"/>
      <c r="H25" s="125"/>
    </row>
    <row r="26" spans="1:8">
      <c r="A26" s="125"/>
      <c r="B26" s="125"/>
      <c r="C26" s="125"/>
      <c r="D26" s="125"/>
      <c r="E26" s="125"/>
      <c r="F26" s="125"/>
      <c r="G26" s="125"/>
      <c r="H26" s="125"/>
    </row>
    <row r="27" spans="1:8">
      <c r="A27" s="125"/>
      <c r="B27" s="125"/>
      <c r="C27" s="125"/>
      <c r="D27" s="125"/>
      <c r="E27" s="125"/>
      <c r="F27" s="125"/>
      <c r="G27" s="125"/>
      <c r="H27" s="125"/>
    </row>
    <row r="28" spans="1:8">
      <c r="A28" s="125"/>
      <c r="B28" s="125"/>
      <c r="C28" s="125"/>
      <c r="D28" s="125"/>
      <c r="E28" s="125"/>
      <c r="F28" s="125"/>
      <c r="G28" s="125"/>
      <c r="H28" s="125"/>
    </row>
    <row r="29" spans="1:8">
      <c r="A29" s="125"/>
      <c r="B29" s="125"/>
      <c r="C29" s="125"/>
      <c r="D29" s="125"/>
      <c r="E29" s="125"/>
      <c r="F29" s="125"/>
      <c r="G29" s="125"/>
      <c r="H29" s="125"/>
    </row>
    <row r="30" spans="1:8">
      <c r="A30" s="125"/>
      <c r="B30" s="125"/>
      <c r="C30" s="125"/>
      <c r="D30" s="125"/>
      <c r="E30" s="125"/>
      <c r="F30" s="125"/>
      <c r="G30" s="125"/>
      <c r="H30" s="125"/>
    </row>
    <row r="31" spans="1:8">
      <c r="A31" s="125"/>
      <c r="B31" s="125"/>
      <c r="C31" s="125"/>
      <c r="D31" s="125"/>
      <c r="E31" s="125"/>
      <c r="F31" s="125"/>
      <c r="G31" s="125"/>
      <c r="H31" s="125"/>
    </row>
    <row r="32" spans="1:8">
      <c r="A32" s="125"/>
      <c r="B32" s="125"/>
      <c r="C32" s="125"/>
      <c r="D32" s="125"/>
      <c r="E32" s="125"/>
      <c r="F32" s="125"/>
      <c r="G32" s="125"/>
      <c r="H32" s="125"/>
    </row>
    <row r="33" spans="1:8">
      <c r="A33" s="125"/>
      <c r="B33" s="125"/>
      <c r="C33" s="125"/>
      <c r="D33" s="125"/>
      <c r="E33" s="125"/>
      <c r="F33" s="125"/>
      <c r="G33" s="125"/>
      <c r="H33" s="125"/>
    </row>
    <row r="34" spans="1:8">
      <c r="A34" s="125"/>
      <c r="B34" s="125"/>
      <c r="C34" s="125"/>
      <c r="D34" s="125"/>
      <c r="E34" s="125"/>
      <c r="F34" s="125"/>
      <c r="G34" s="125"/>
      <c r="H34" s="125"/>
    </row>
    <row r="35" spans="1:8">
      <c r="A35" s="125"/>
      <c r="B35" s="125"/>
      <c r="C35" s="125"/>
      <c r="D35" s="125"/>
      <c r="E35" s="125"/>
      <c r="F35" s="125"/>
      <c r="G35" s="125"/>
      <c r="H35" s="125"/>
    </row>
    <row r="36" spans="1:8">
      <c r="A36" s="125"/>
      <c r="B36" s="125"/>
      <c r="C36" s="125"/>
      <c r="D36" s="125"/>
      <c r="E36" s="125"/>
      <c r="F36" s="125"/>
      <c r="G36" s="125"/>
      <c r="H36" s="125"/>
    </row>
    <row r="37" spans="1:8">
      <c r="A37" s="125"/>
      <c r="B37" s="125"/>
      <c r="C37" s="125"/>
      <c r="D37" s="125"/>
      <c r="E37" s="125"/>
      <c r="F37" s="125"/>
      <c r="G37" s="125"/>
      <c r="H37" s="125"/>
    </row>
    <row r="38" spans="1:8">
      <c r="A38" s="208" t="s">
        <v>485</v>
      </c>
      <c r="B38" s="125"/>
      <c r="C38" s="125"/>
      <c r="D38" s="125"/>
      <c r="E38" s="125"/>
      <c r="F38" s="125"/>
      <c r="G38" s="125"/>
      <c r="H38" s="125"/>
    </row>
  </sheetData>
  <mergeCells count="2">
    <mergeCell ref="A4:H4"/>
    <mergeCell ref="A5:H5"/>
  </mergeCells>
  <pageMargins left="0.7" right="0.7" top="0.75" bottom="0.75" header="0.3" footer="0.3"/>
  <pageSetup scale="77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G32"/>
  <sheetViews>
    <sheetView workbookViewId="0">
      <selection activeCell="G1" sqref="G1:G3"/>
    </sheetView>
  </sheetViews>
  <sheetFormatPr defaultRowHeight="13.2"/>
  <cols>
    <col min="1" max="1" width="17.109375" customWidth="1"/>
    <col min="2" max="2" width="20" customWidth="1"/>
    <col min="3" max="3" width="12.21875" customWidth="1"/>
    <col min="4" max="4" width="14.44140625" customWidth="1"/>
    <col min="5" max="5" width="5.44140625" customWidth="1"/>
    <col min="7" max="7" width="7.6640625" customWidth="1"/>
  </cols>
  <sheetData>
    <row r="1" spans="1:7" ht="15.6">
      <c r="F1" s="203"/>
      <c r="G1" s="1" t="s">
        <v>655</v>
      </c>
    </row>
    <row r="2" spans="1:7" ht="15.6">
      <c r="D2" s="23"/>
      <c r="F2" s="203"/>
      <c r="G2" s="22" t="s">
        <v>810</v>
      </c>
    </row>
    <row r="3" spans="1:7" ht="15.6">
      <c r="D3" s="23"/>
      <c r="E3" s="1"/>
      <c r="F3" s="203"/>
      <c r="G3" s="1" t="s">
        <v>207</v>
      </c>
    </row>
    <row r="4" spans="1:7" ht="20.399999999999999">
      <c r="A4" s="1166"/>
      <c r="B4" s="1166"/>
      <c r="C4" s="1166"/>
      <c r="D4" s="1166"/>
      <c r="E4" s="1166"/>
      <c r="F4" s="1166"/>
      <c r="G4" s="1166"/>
    </row>
    <row r="5" spans="1:7" ht="15.6">
      <c r="A5" s="1162" t="s">
        <v>454</v>
      </c>
      <c r="B5" s="1162"/>
      <c r="C5" s="1162"/>
      <c r="D5" s="1162"/>
      <c r="E5" s="1162"/>
      <c r="F5" s="1162"/>
      <c r="G5" s="1162"/>
    </row>
    <row r="6" spans="1:7" ht="15.6">
      <c r="A6" s="5"/>
      <c r="B6" s="6"/>
      <c r="C6" s="6"/>
      <c r="D6" s="6"/>
      <c r="F6" s="203"/>
      <c r="G6" s="109"/>
    </row>
    <row r="7" spans="1:7" ht="15.6">
      <c r="A7" s="211"/>
      <c r="B7" s="210" t="s">
        <v>165</v>
      </c>
      <c r="C7" s="210"/>
      <c r="D7" s="210"/>
      <c r="E7" s="211"/>
      <c r="F7" s="203"/>
      <c r="G7" s="109"/>
    </row>
    <row r="8" spans="1:7" ht="16.2" thickBot="1">
      <c r="A8" s="211"/>
      <c r="B8" s="216" t="s">
        <v>455</v>
      </c>
      <c r="C8" s="212"/>
      <c r="D8" s="212"/>
      <c r="E8" s="217"/>
      <c r="F8" s="203"/>
      <c r="G8" s="109"/>
    </row>
    <row r="9" spans="1:7" ht="15.6">
      <c r="A9" s="211"/>
      <c r="B9" s="498" t="s">
        <v>456</v>
      </c>
      <c r="C9" s="499"/>
      <c r="D9" s="500" t="s">
        <v>811</v>
      </c>
      <c r="E9" s="211"/>
      <c r="F9" s="203"/>
      <c r="G9" s="109"/>
    </row>
    <row r="10" spans="1:7" ht="15.6">
      <c r="A10" s="211"/>
      <c r="B10" s="501" t="s">
        <v>457</v>
      </c>
      <c r="C10" s="502"/>
      <c r="D10" s="503" t="s">
        <v>812</v>
      </c>
      <c r="E10" s="211"/>
      <c r="F10" s="203"/>
      <c r="G10" s="109"/>
    </row>
    <row r="11" spans="1:7" ht="15.6">
      <c r="A11" s="211"/>
      <c r="B11" s="501" t="s">
        <v>458</v>
      </c>
      <c r="C11" s="502"/>
      <c r="D11" s="503" t="s">
        <v>813</v>
      </c>
      <c r="E11" s="211"/>
      <c r="F11" s="203"/>
      <c r="G11" s="109"/>
    </row>
    <row r="12" spans="1:7" ht="15.6">
      <c r="A12" s="211"/>
      <c r="B12" s="501" t="s">
        <v>459</v>
      </c>
      <c r="C12" s="502"/>
      <c r="D12" s="503" t="s">
        <v>814</v>
      </c>
      <c r="E12" s="211"/>
      <c r="F12" s="203"/>
      <c r="G12" s="109"/>
    </row>
    <row r="13" spans="1:7" ht="16.2" thickBot="1">
      <c r="A13" s="211"/>
      <c r="B13" s="504" t="s">
        <v>460</v>
      </c>
      <c r="C13" s="505"/>
      <c r="D13" s="506" t="s">
        <v>815</v>
      </c>
      <c r="E13" s="211"/>
      <c r="F13" s="203"/>
      <c r="G13" s="109"/>
    </row>
    <row r="14" spans="1:7" ht="15.6">
      <c r="A14" s="211"/>
      <c r="B14" s="208" t="s">
        <v>810</v>
      </c>
      <c r="C14" s="211"/>
      <c r="D14" s="211"/>
      <c r="E14" s="211"/>
      <c r="F14" s="203"/>
      <c r="G14" s="109"/>
    </row>
    <row r="15" spans="1:7" ht="15.6">
      <c r="A15" s="211"/>
      <c r="B15" s="214"/>
      <c r="C15" s="211"/>
      <c r="D15" s="211"/>
      <c r="E15" s="211"/>
      <c r="F15" s="203"/>
      <c r="G15" s="109"/>
    </row>
    <row r="16" spans="1:7" ht="15.6">
      <c r="A16" s="211"/>
      <c r="B16" s="210" t="s">
        <v>166</v>
      </c>
      <c r="C16" s="210"/>
      <c r="D16" s="210"/>
      <c r="E16" s="211"/>
      <c r="F16" s="203"/>
      <c r="G16" s="109"/>
    </row>
    <row r="17" spans="1:7" ht="15.6">
      <c r="A17" s="211"/>
      <c r="B17" s="216" t="s">
        <v>461</v>
      </c>
      <c r="C17" s="212"/>
      <c r="D17" s="212"/>
      <c r="E17" s="211"/>
      <c r="F17" s="203"/>
      <c r="G17" s="109"/>
    </row>
    <row r="18" spans="1:7" ht="15.6">
      <c r="A18" s="211"/>
      <c r="B18" s="211"/>
      <c r="C18" s="211"/>
      <c r="D18" s="211"/>
      <c r="E18" s="211"/>
      <c r="F18" s="203"/>
      <c r="G18" s="109"/>
    </row>
    <row r="19" spans="1:7" ht="15.6">
      <c r="A19" s="211"/>
      <c r="B19" s="211"/>
      <c r="C19" s="211"/>
      <c r="D19" s="218" t="s">
        <v>462</v>
      </c>
      <c r="E19" s="211"/>
      <c r="F19" s="211"/>
      <c r="G19" s="211"/>
    </row>
    <row r="20" spans="1:7" ht="15.6">
      <c r="A20" s="211"/>
      <c r="B20" s="211"/>
      <c r="C20" s="211"/>
      <c r="D20" s="218" t="s">
        <v>463</v>
      </c>
      <c r="E20" s="211"/>
      <c r="F20" s="211"/>
      <c r="G20" s="211"/>
    </row>
    <row r="21" spans="1:7" ht="16.2" thickBot="1">
      <c r="A21" s="211"/>
      <c r="B21" s="211"/>
      <c r="C21" s="211" t="s">
        <v>464</v>
      </c>
      <c r="D21" s="211" t="s">
        <v>465</v>
      </c>
      <c r="E21" s="211"/>
      <c r="F21" s="211"/>
      <c r="G21" s="211"/>
    </row>
    <row r="22" spans="1:7" ht="15.6">
      <c r="A22" s="219" t="s">
        <v>466</v>
      </c>
      <c r="B22" s="220"/>
      <c r="C22" s="220" t="s">
        <v>552</v>
      </c>
      <c r="D22" s="221">
        <v>3.7999999999999999E-2</v>
      </c>
      <c r="E22" s="211"/>
      <c r="F22" s="211"/>
      <c r="G22" s="211"/>
    </row>
    <row r="23" spans="1:7" ht="15.6">
      <c r="A23" s="222" t="s">
        <v>467</v>
      </c>
      <c r="B23" s="211"/>
      <c r="C23" s="211" t="s">
        <v>468</v>
      </c>
      <c r="D23" s="223">
        <v>4.2700000000000002E-2</v>
      </c>
      <c r="E23" s="211"/>
      <c r="F23" s="211"/>
      <c r="G23" s="211"/>
    </row>
    <row r="24" spans="1:7" ht="15.6">
      <c r="A24" s="222" t="s">
        <v>469</v>
      </c>
      <c r="B24" s="211"/>
      <c r="C24" s="211" t="s">
        <v>546</v>
      </c>
      <c r="D24" s="223">
        <v>4.1000000000000002E-2</v>
      </c>
      <c r="E24" s="208"/>
      <c r="F24" s="211"/>
      <c r="G24" s="211"/>
    </row>
    <row r="25" spans="1:7" ht="16.2" thickBot="1">
      <c r="A25" s="224" t="s">
        <v>470</v>
      </c>
      <c r="B25" s="225"/>
      <c r="C25" s="225" t="s">
        <v>551</v>
      </c>
      <c r="D25" s="226">
        <v>4.2000000000000003E-2</v>
      </c>
      <c r="E25" s="208"/>
      <c r="F25" s="211"/>
      <c r="G25" s="211"/>
    </row>
    <row r="26" spans="1:7" ht="15.6">
      <c r="A26" s="214" t="s">
        <v>471</v>
      </c>
      <c r="B26" s="211"/>
      <c r="C26" s="211"/>
      <c r="D26" s="211"/>
      <c r="E26" s="208"/>
      <c r="F26" s="208"/>
      <c r="G26" s="203"/>
    </row>
    <row r="27" spans="1:7">
      <c r="A27" s="253" t="s">
        <v>547</v>
      </c>
      <c r="B27" s="208"/>
      <c r="C27" s="208"/>
      <c r="D27" s="208"/>
      <c r="E27" s="208"/>
      <c r="F27" s="208"/>
      <c r="G27" s="203"/>
    </row>
    <row r="28" spans="1:7">
      <c r="A28" s="4" t="s">
        <v>548</v>
      </c>
      <c r="B28" s="208"/>
      <c r="C28" s="208"/>
      <c r="D28" s="208"/>
    </row>
    <row r="29" spans="1:7">
      <c r="A29" s="507" t="s">
        <v>549</v>
      </c>
      <c r="B29" s="208"/>
      <c r="C29" s="208"/>
      <c r="D29" s="208"/>
    </row>
    <row r="30" spans="1:7">
      <c r="A30" s="507" t="s">
        <v>550</v>
      </c>
      <c r="B30" s="208"/>
      <c r="C30" s="208"/>
      <c r="D30" s="208"/>
    </row>
    <row r="31" spans="1:7">
      <c r="A31" s="507" t="s">
        <v>553</v>
      </c>
    </row>
    <row r="32" spans="1:7">
      <c r="A32" s="508" t="s">
        <v>513</v>
      </c>
    </row>
  </sheetData>
  <mergeCells count="2">
    <mergeCell ref="A4:G4"/>
    <mergeCell ref="A5:G5"/>
  </mergeCells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  <drawing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I34"/>
  <sheetViews>
    <sheetView workbookViewId="0">
      <selection activeCell="A4" sqref="A4:H4"/>
    </sheetView>
  </sheetViews>
  <sheetFormatPr defaultRowHeight="13.2"/>
  <cols>
    <col min="1" max="6" width="16.6640625" customWidth="1"/>
    <col min="7" max="7" width="9.21875" customWidth="1"/>
    <col min="8" max="8" width="7.5546875" customWidth="1"/>
  </cols>
  <sheetData>
    <row r="1" spans="1:9" ht="15.6">
      <c r="F1" s="203"/>
      <c r="G1" s="203"/>
      <c r="H1" s="1" t="s">
        <v>655</v>
      </c>
      <c r="I1" s="203"/>
    </row>
    <row r="2" spans="1:9" ht="15.6">
      <c r="D2" s="23"/>
      <c r="F2" s="203"/>
      <c r="G2" s="203"/>
      <c r="H2" s="22" t="s">
        <v>810</v>
      </c>
      <c r="I2" s="203"/>
    </row>
    <row r="3" spans="1:9" ht="15.6">
      <c r="D3" s="23"/>
      <c r="E3" s="1"/>
      <c r="F3" s="203"/>
      <c r="G3" s="203"/>
      <c r="H3" s="1" t="s">
        <v>206</v>
      </c>
      <c r="I3" s="203"/>
    </row>
    <row r="4" spans="1:9" ht="20.399999999999999">
      <c r="A4" s="1166"/>
      <c r="B4" s="1166"/>
      <c r="C4" s="1166"/>
      <c r="D4" s="1166"/>
      <c r="E4" s="1166"/>
      <c r="F4" s="1166"/>
      <c r="G4" s="1166"/>
      <c r="H4" s="1166"/>
      <c r="I4" s="203"/>
    </row>
    <row r="5" spans="1:9" ht="15.6">
      <c r="A5" s="1162" t="s">
        <v>447</v>
      </c>
      <c r="B5" s="1162"/>
      <c r="C5" s="1162"/>
      <c r="D5" s="1162"/>
      <c r="E5" s="1162"/>
      <c r="F5" s="1162"/>
      <c r="G5" s="1162"/>
      <c r="H5" s="1162"/>
      <c r="I5" s="203"/>
    </row>
    <row r="6" spans="1:9" ht="15.6">
      <c r="A6" s="203"/>
      <c r="B6" s="203"/>
      <c r="C6" s="203"/>
      <c r="D6" s="203"/>
      <c r="E6" s="203"/>
      <c r="F6" s="203"/>
      <c r="G6" s="203"/>
      <c r="H6" s="109"/>
      <c r="I6" s="203"/>
    </row>
    <row r="7" spans="1:9" ht="15.6">
      <c r="A7" s="210" t="s">
        <v>472</v>
      </c>
      <c r="B7" s="210"/>
      <c r="C7" s="210"/>
      <c r="D7" s="210"/>
      <c r="E7" s="210"/>
      <c r="F7" s="210"/>
      <c r="G7" s="210"/>
      <c r="H7" s="112"/>
      <c r="I7" s="211"/>
    </row>
    <row r="8" spans="1:9" ht="15.6">
      <c r="A8" s="211"/>
      <c r="B8" s="204"/>
      <c r="C8" s="212"/>
      <c r="D8" s="212"/>
      <c r="E8" s="217"/>
      <c r="F8" s="217"/>
      <c r="G8" s="217"/>
      <c r="H8" s="211"/>
      <c r="I8" s="211"/>
    </row>
    <row r="9" spans="1:9" ht="15.6">
      <c r="A9" s="211"/>
      <c r="B9" s="211"/>
      <c r="C9" s="211"/>
      <c r="D9" s="213"/>
      <c r="E9" s="211"/>
      <c r="F9" s="211"/>
      <c r="G9" s="211"/>
      <c r="H9" s="211"/>
      <c r="I9" s="211"/>
    </row>
    <row r="10" spans="1:9" ht="15.6">
      <c r="A10" s="211"/>
      <c r="B10" s="211"/>
      <c r="C10" s="211"/>
      <c r="D10" s="213"/>
      <c r="E10" s="211"/>
      <c r="F10" s="211"/>
      <c r="G10" s="211"/>
      <c r="H10" s="211"/>
      <c r="I10" s="211"/>
    </row>
    <row r="11" spans="1:9" ht="15.6">
      <c r="A11" s="211"/>
      <c r="B11" s="211"/>
      <c r="C11" s="211"/>
      <c r="D11" s="213"/>
      <c r="E11" s="211"/>
      <c r="F11" s="211"/>
      <c r="G11" s="211"/>
      <c r="H11" s="211"/>
      <c r="I11" s="211"/>
    </row>
    <row r="12" spans="1:9" ht="15.6">
      <c r="A12" s="211"/>
      <c r="B12" s="211"/>
      <c r="C12" s="211"/>
      <c r="D12" s="213"/>
      <c r="E12" s="211"/>
      <c r="F12" s="211"/>
      <c r="G12" s="211"/>
      <c r="H12" s="211"/>
      <c r="I12" s="211"/>
    </row>
    <row r="13" spans="1:9" ht="15.6">
      <c r="A13" s="211"/>
      <c r="B13" s="211"/>
      <c r="C13" s="211"/>
      <c r="D13" s="213"/>
      <c r="E13" s="211"/>
      <c r="F13" s="211"/>
      <c r="G13" s="211"/>
      <c r="H13" s="211"/>
      <c r="I13" s="211"/>
    </row>
    <row r="14" spans="1:9" ht="15.6">
      <c r="A14" s="211"/>
      <c r="B14" s="211"/>
      <c r="C14" s="211"/>
      <c r="D14" s="213"/>
      <c r="E14" s="211"/>
      <c r="F14" s="211"/>
      <c r="G14" s="211"/>
      <c r="H14" s="211"/>
      <c r="I14" s="211"/>
    </row>
    <row r="15" spans="1:9" ht="15.6">
      <c r="A15" s="211"/>
      <c r="B15" s="211"/>
      <c r="C15" s="211"/>
      <c r="D15" s="213"/>
      <c r="E15" s="211"/>
      <c r="F15" s="211"/>
      <c r="G15" s="211"/>
      <c r="H15" s="211"/>
      <c r="I15" s="211"/>
    </row>
    <row r="16" spans="1:9" ht="15.6">
      <c r="A16" s="211"/>
      <c r="B16" s="214"/>
      <c r="C16" s="211"/>
      <c r="D16" s="211"/>
      <c r="E16" s="211"/>
      <c r="F16" s="211"/>
      <c r="G16" s="211"/>
      <c r="H16" s="211"/>
      <c r="I16" s="211"/>
    </row>
    <row r="17" spans="1:9" ht="15.6">
      <c r="A17" s="211"/>
      <c r="B17" s="210"/>
      <c r="C17" s="210"/>
      <c r="D17" s="210"/>
      <c r="E17" s="211"/>
      <c r="F17" s="211"/>
      <c r="G17" s="211"/>
      <c r="H17" s="211"/>
      <c r="I17" s="211"/>
    </row>
    <row r="18" spans="1:9" ht="15.6">
      <c r="A18" s="211"/>
      <c r="B18" s="204"/>
      <c r="C18" s="212"/>
      <c r="D18" s="212"/>
      <c r="E18" s="211"/>
      <c r="F18" s="211"/>
      <c r="G18" s="211"/>
      <c r="H18" s="211"/>
      <c r="I18" s="211"/>
    </row>
    <row r="19" spans="1:9" ht="15.6">
      <c r="A19" s="211"/>
      <c r="B19" s="211"/>
      <c r="C19" s="211"/>
      <c r="D19" s="211"/>
      <c r="E19" s="211"/>
      <c r="F19" s="211"/>
      <c r="G19" s="211"/>
      <c r="H19" s="211"/>
      <c r="I19" s="211"/>
    </row>
    <row r="20" spans="1:9" ht="15.6">
      <c r="A20" s="211"/>
      <c r="B20" s="211"/>
      <c r="C20" s="211"/>
      <c r="D20" s="211"/>
      <c r="E20" s="211"/>
      <c r="F20" s="211"/>
      <c r="G20" s="211"/>
      <c r="H20" s="211"/>
      <c r="I20" s="211"/>
    </row>
    <row r="21" spans="1:9" ht="15.6">
      <c r="A21" s="211"/>
      <c r="B21" s="211"/>
      <c r="C21" s="211"/>
      <c r="D21" s="211"/>
      <c r="E21" s="211"/>
      <c r="F21" s="211"/>
      <c r="G21" s="211"/>
      <c r="H21" s="211"/>
      <c r="I21" s="211"/>
    </row>
    <row r="22" spans="1:9" ht="15.6">
      <c r="A22" s="211"/>
      <c r="B22" s="211"/>
      <c r="C22" s="211"/>
      <c r="D22" s="211"/>
      <c r="E22" s="211"/>
      <c r="F22" s="211"/>
      <c r="G22" s="211"/>
      <c r="H22" s="211"/>
      <c r="I22" s="211"/>
    </row>
    <row r="23" spans="1:9" ht="15.6">
      <c r="A23" s="211"/>
      <c r="B23" s="211"/>
      <c r="C23" s="211"/>
      <c r="D23" s="215"/>
      <c r="E23" s="211"/>
      <c r="F23" s="211"/>
      <c r="G23" s="211"/>
      <c r="H23" s="211"/>
      <c r="I23" s="211"/>
    </row>
    <row r="24" spans="1:9" ht="15.6">
      <c r="A24" s="211"/>
      <c r="B24" s="211"/>
      <c r="C24" s="211"/>
      <c r="D24" s="215"/>
      <c r="E24" s="211"/>
      <c r="F24" s="211"/>
      <c r="G24" s="211"/>
      <c r="H24" s="211"/>
      <c r="I24" s="211"/>
    </row>
    <row r="25" spans="1:9" ht="15.6">
      <c r="A25" s="211"/>
      <c r="B25" s="211"/>
      <c r="C25" s="211"/>
      <c r="D25" s="215"/>
      <c r="E25" s="211"/>
      <c r="F25" s="211"/>
      <c r="G25" s="211"/>
      <c r="H25" s="211"/>
      <c r="I25" s="211"/>
    </row>
    <row r="26" spans="1:9" ht="15.6">
      <c r="A26" s="214"/>
      <c r="B26" s="211"/>
      <c r="C26" s="211"/>
      <c r="D26" s="211"/>
      <c r="E26" s="211"/>
      <c r="F26" s="211"/>
      <c r="G26" s="211"/>
      <c r="H26" s="211"/>
      <c r="I26" s="211"/>
    </row>
    <row r="27" spans="1:9">
      <c r="A27" s="32"/>
      <c r="B27" s="203"/>
      <c r="C27" s="203"/>
      <c r="D27" s="203"/>
      <c r="E27" s="203"/>
      <c r="F27" s="203"/>
      <c r="G27" s="203"/>
      <c r="H27" s="203"/>
      <c r="I27" s="203"/>
    </row>
    <row r="28" spans="1:9" ht="15.6">
      <c r="A28" s="124"/>
      <c r="B28" s="203"/>
      <c r="C28" s="203"/>
      <c r="D28" s="203"/>
      <c r="E28" s="203"/>
      <c r="F28" s="203"/>
      <c r="G28" s="203"/>
      <c r="H28" s="203"/>
      <c r="I28" s="203"/>
    </row>
    <row r="29" spans="1:9">
      <c r="A29" s="203"/>
      <c r="B29" s="203"/>
      <c r="C29" s="203"/>
      <c r="D29" s="203"/>
      <c r="E29" s="203"/>
      <c r="F29" s="203"/>
      <c r="G29" s="203"/>
      <c r="H29" s="203"/>
      <c r="I29" s="203"/>
    </row>
    <row r="30" spans="1:9">
      <c r="A30" s="203"/>
      <c r="B30" s="203"/>
      <c r="C30" s="203"/>
      <c r="D30" s="203"/>
      <c r="E30" s="203"/>
      <c r="F30" s="203"/>
      <c r="G30" s="203"/>
      <c r="H30" s="203"/>
      <c r="I30" s="203"/>
    </row>
    <row r="31" spans="1:9">
      <c r="A31" s="203"/>
      <c r="B31" s="203"/>
      <c r="C31" s="203"/>
      <c r="D31" s="203"/>
      <c r="E31" s="203"/>
      <c r="F31" s="203"/>
      <c r="G31" s="203"/>
      <c r="H31" s="203"/>
      <c r="I31" s="203"/>
    </row>
    <row r="32" spans="1:9">
      <c r="A32" s="203"/>
      <c r="B32" s="203"/>
      <c r="C32" s="203"/>
      <c r="D32" s="203"/>
      <c r="E32" s="203"/>
      <c r="F32" s="203"/>
      <c r="G32" s="203"/>
      <c r="H32" s="203"/>
      <c r="I32" s="203"/>
    </row>
    <row r="33" spans="1:9">
      <c r="A33" s="203"/>
      <c r="B33" s="203"/>
      <c r="C33" s="203"/>
      <c r="D33" s="203"/>
      <c r="E33" s="203"/>
      <c r="F33" s="203"/>
      <c r="G33" s="203"/>
      <c r="H33" s="203"/>
      <c r="I33" s="203"/>
    </row>
    <row r="34" spans="1:9">
      <c r="A34" s="203"/>
      <c r="B34" s="203"/>
      <c r="C34" s="203"/>
      <c r="D34" s="203"/>
      <c r="E34" s="203"/>
      <c r="F34" s="203"/>
      <c r="G34" s="203"/>
      <c r="H34" s="203"/>
      <c r="I34" s="203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61"/>
  <sheetViews>
    <sheetView workbookViewId="0">
      <selection activeCell="Q35" sqref="Q35"/>
    </sheetView>
  </sheetViews>
  <sheetFormatPr defaultRowHeight="13.2"/>
  <cols>
    <col min="10" max="10" width="15.109375" customWidth="1"/>
  </cols>
  <sheetData>
    <row r="1" spans="1:12" ht="15.6">
      <c r="L1" s="1" t="s">
        <v>655</v>
      </c>
    </row>
    <row r="2" spans="1:12" ht="15.6">
      <c r="L2" s="22" t="s">
        <v>637</v>
      </c>
    </row>
    <row r="3" spans="1:12" ht="15.6">
      <c r="A3" s="12"/>
      <c r="B3" s="107"/>
      <c r="C3" s="107"/>
      <c r="D3" s="107"/>
      <c r="E3" s="107"/>
      <c r="F3" s="107"/>
      <c r="G3" s="107"/>
      <c r="H3" s="112"/>
      <c r="I3" s="6"/>
      <c r="J3" s="6"/>
      <c r="L3" s="1" t="s">
        <v>22</v>
      </c>
    </row>
    <row r="4" spans="1:12" ht="15.6">
      <c r="A4" s="12"/>
      <c r="B4" s="107"/>
      <c r="C4" s="107"/>
      <c r="D4" s="107"/>
      <c r="E4" s="107"/>
      <c r="F4" s="107"/>
      <c r="G4" s="107"/>
      <c r="H4" s="112"/>
      <c r="I4" s="6"/>
      <c r="J4" s="6"/>
    </row>
    <row r="5" spans="1:12" ht="15.6">
      <c r="A5" s="5" t="s">
        <v>165</v>
      </c>
      <c r="B5" s="107"/>
      <c r="C5" s="107"/>
      <c r="D5" s="107"/>
      <c r="E5" s="107"/>
      <c r="F5" s="107"/>
      <c r="G5" s="107"/>
      <c r="H5" s="112"/>
      <c r="I5" s="6"/>
      <c r="J5" s="6"/>
    </row>
    <row r="6" spans="1:12" ht="15.6">
      <c r="A6" s="5" t="s">
        <v>421</v>
      </c>
      <c r="B6" s="107"/>
      <c r="C6" s="107"/>
      <c r="D6" s="107"/>
      <c r="E6" s="107"/>
      <c r="F6" s="107"/>
      <c r="G6" s="107"/>
      <c r="H6" s="112"/>
      <c r="I6" s="6"/>
      <c r="J6" s="6"/>
    </row>
    <row r="29" spans="1:1" ht="3.75" customHeight="1"/>
    <row r="32" spans="1:1">
      <c r="A32" s="110" t="s">
        <v>186</v>
      </c>
    </row>
    <row r="34" spans="1:12" ht="15.6">
      <c r="A34" s="5" t="s">
        <v>166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ht="15.6">
      <c r="A35" s="5" t="s">
        <v>690</v>
      </c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55" spans="1:1">
      <c r="A55" s="110"/>
    </row>
    <row r="61" spans="1:1">
      <c r="A61" s="110" t="s">
        <v>186</v>
      </c>
    </row>
  </sheetData>
  <phoneticPr fontId="83" type="noConversion"/>
  <pageMargins left="0.95" right="0.7" top="0.75" bottom="0.75" header="0.3" footer="0.3"/>
  <pageSetup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85"/>
  <sheetViews>
    <sheetView zoomScale="50" zoomScaleNormal="50" workbookViewId="0">
      <selection activeCell="A83" sqref="A83"/>
    </sheetView>
  </sheetViews>
  <sheetFormatPr defaultRowHeight="13.2"/>
  <cols>
    <col min="2" max="2" width="52.6640625" customWidth="1"/>
    <col min="3" max="3" width="12.6640625" style="268" customWidth="1"/>
    <col min="4" max="4" width="16.6640625" customWidth="1"/>
    <col min="5" max="6" width="12" customWidth="1"/>
    <col min="7" max="7" width="14.44140625" customWidth="1"/>
    <col min="8" max="8" width="14.109375" customWidth="1"/>
    <col min="9" max="9" width="17.44140625" customWidth="1"/>
    <col min="10" max="10" width="11.44140625" customWidth="1"/>
    <col min="11" max="11" width="27.5546875" customWidth="1"/>
    <col min="12" max="12" width="12.6640625" customWidth="1"/>
    <col min="13" max="14" width="14.44140625" customWidth="1"/>
    <col min="15" max="15" width="6.77734375" customWidth="1"/>
    <col min="25" max="25" width="8.44140625" customWidth="1"/>
  </cols>
  <sheetData>
    <row r="1" spans="1:15" ht="15.6">
      <c r="A1" s="167"/>
      <c r="N1" s="1" t="s">
        <v>655</v>
      </c>
      <c r="O1" s="121"/>
    </row>
    <row r="2" spans="1:15" ht="18.75" customHeight="1">
      <c r="A2" s="167"/>
      <c r="B2" s="166"/>
      <c r="C2" s="269"/>
      <c r="D2" s="166"/>
      <c r="E2" s="166"/>
      <c r="F2" s="166"/>
      <c r="G2" s="166"/>
      <c r="H2" s="166"/>
      <c r="I2" s="166"/>
      <c r="J2" s="4"/>
      <c r="K2" s="166"/>
      <c r="L2" s="166"/>
      <c r="M2" s="166"/>
      <c r="N2" s="22" t="s">
        <v>643</v>
      </c>
      <c r="O2" s="1"/>
    </row>
    <row r="3" spans="1:15" ht="18.75" customHeight="1">
      <c r="A3" s="167"/>
      <c r="B3" s="166"/>
      <c r="C3" s="269"/>
      <c r="D3" s="166"/>
      <c r="E3" s="166"/>
      <c r="F3" s="166"/>
      <c r="G3" s="166"/>
      <c r="H3" s="166"/>
      <c r="I3" s="166"/>
      <c r="J3" s="4"/>
      <c r="K3" s="166"/>
      <c r="L3" s="166"/>
      <c r="M3" s="166"/>
      <c r="N3" s="1" t="s">
        <v>23</v>
      </c>
      <c r="O3" s="1"/>
    </row>
    <row r="4" spans="1:15" ht="18.75" customHeight="1">
      <c r="A4" s="167"/>
      <c r="B4" s="166"/>
      <c r="C4" s="269"/>
      <c r="D4" s="166"/>
      <c r="E4" s="166"/>
      <c r="F4" s="166"/>
      <c r="G4" s="166"/>
      <c r="H4" s="166"/>
      <c r="I4" s="166"/>
      <c r="J4" s="4"/>
      <c r="K4" s="166"/>
      <c r="L4" s="166"/>
      <c r="M4" s="166"/>
      <c r="O4" s="1"/>
    </row>
    <row r="5" spans="1:15" ht="18.75" customHeight="1">
      <c r="A5" s="167"/>
      <c r="B5" s="1158" t="s">
        <v>277</v>
      </c>
      <c r="C5" s="1158"/>
      <c r="D5" s="1158"/>
      <c r="E5" s="1158"/>
      <c r="F5" s="1158"/>
      <c r="G5" s="1158"/>
      <c r="H5" s="1158"/>
      <c r="I5" s="1158"/>
      <c r="J5" s="1158"/>
      <c r="K5" s="1158"/>
      <c r="L5" s="1158"/>
      <c r="M5" s="1158"/>
      <c r="N5" s="1158"/>
      <c r="O5" s="1"/>
    </row>
    <row r="6" spans="1:15" ht="18.75" customHeight="1">
      <c r="A6" s="167"/>
      <c r="B6" s="746"/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1"/>
    </row>
    <row r="7" spans="1:15" ht="14.7" customHeight="1">
      <c r="A7" s="167"/>
      <c r="B7" s="36" t="s">
        <v>165</v>
      </c>
      <c r="C7" s="35"/>
      <c r="D7" s="35"/>
      <c r="E7" s="35"/>
      <c r="F7" s="35"/>
      <c r="G7" s="35"/>
      <c r="H7" s="35"/>
      <c r="I7" s="183"/>
      <c r="J7" s="35"/>
      <c r="K7" s="35"/>
      <c r="L7" s="35"/>
      <c r="M7" s="35"/>
      <c r="N7" s="6"/>
      <c r="O7" s="6"/>
    </row>
    <row r="8" spans="1:15" ht="17.25" customHeight="1" thickBot="1">
      <c r="B8" s="36" t="s">
        <v>387</v>
      </c>
      <c r="C8" s="103"/>
      <c r="D8" s="103"/>
      <c r="E8" s="103"/>
      <c r="F8" s="103"/>
      <c r="G8" s="103"/>
      <c r="H8" s="103"/>
      <c r="I8" s="103"/>
      <c r="J8" s="184"/>
      <c r="K8" s="103"/>
      <c r="L8" s="103"/>
      <c r="M8" s="103"/>
      <c r="N8" s="103"/>
      <c r="O8" s="103"/>
    </row>
    <row r="9" spans="1:15" ht="50.25" customHeight="1" thickBot="1">
      <c r="B9" s="352" t="s">
        <v>45</v>
      </c>
      <c r="C9" s="353" t="s">
        <v>117</v>
      </c>
      <c r="D9" s="354" t="s">
        <v>502</v>
      </c>
      <c r="E9" s="354" t="s">
        <v>503</v>
      </c>
      <c r="F9" s="355" t="s">
        <v>118</v>
      </c>
      <c r="G9" s="355" t="s">
        <v>511</v>
      </c>
      <c r="H9" s="354" t="s">
        <v>417</v>
      </c>
      <c r="I9" s="354" t="s">
        <v>418</v>
      </c>
      <c r="J9" s="354" t="s">
        <v>176</v>
      </c>
      <c r="K9" s="354" t="s">
        <v>119</v>
      </c>
      <c r="L9" s="356" t="s">
        <v>174</v>
      </c>
      <c r="M9" s="356" t="s">
        <v>120</v>
      </c>
      <c r="N9" s="357" t="s">
        <v>0</v>
      </c>
    </row>
    <row r="10" spans="1:15" ht="15" customHeight="1">
      <c r="A10">
        <v>1</v>
      </c>
      <c r="B10" s="290" t="s">
        <v>605</v>
      </c>
      <c r="C10" s="691">
        <v>1169.0999999999999</v>
      </c>
      <c r="D10" s="442">
        <v>0.84449576597382603</v>
      </c>
      <c r="E10" s="442">
        <v>0</v>
      </c>
      <c r="F10" s="691">
        <v>4863.2</v>
      </c>
      <c r="G10" s="691">
        <v>3315.7</v>
      </c>
      <c r="H10" s="443" t="s">
        <v>395</v>
      </c>
      <c r="I10" s="443" t="s">
        <v>385</v>
      </c>
      <c r="J10" s="701">
        <v>2.4314024390243905</v>
      </c>
      <c r="K10" s="444" t="s">
        <v>389</v>
      </c>
      <c r="L10" s="445">
        <v>0.59020525747209218</v>
      </c>
      <c r="M10" s="999">
        <v>7.7</v>
      </c>
      <c r="N10" s="446">
        <v>1.4450013074174148</v>
      </c>
      <c r="O10" s="267"/>
    </row>
    <row r="11" spans="1:15" ht="15" customHeight="1">
      <c r="A11">
        <f>A10+1</f>
        <v>2</v>
      </c>
      <c r="B11" s="378" t="s">
        <v>606</v>
      </c>
      <c r="C11" s="692">
        <v>3416</v>
      </c>
      <c r="D11" s="431">
        <v>0.85480093676814983</v>
      </c>
      <c r="E11" s="431">
        <v>0.10919203747072599</v>
      </c>
      <c r="F11" s="692">
        <v>14336</v>
      </c>
      <c r="G11" s="692">
        <v>12091.7</v>
      </c>
      <c r="H11" s="708" t="s">
        <v>175</v>
      </c>
      <c r="I11" s="708" t="s">
        <v>386</v>
      </c>
      <c r="J11" s="458">
        <v>2.5122807017543858</v>
      </c>
      <c r="K11" s="686" t="s">
        <v>426</v>
      </c>
      <c r="L11" s="434">
        <v>0.45661074094886411</v>
      </c>
      <c r="M11" s="1000">
        <v>11.3</v>
      </c>
      <c r="N11" s="448">
        <v>2.1258263009845288</v>
      </c>
      <c r="O11" s="267"/>
    </row>
    <row r="12" spans="1:15" ht="15" customHeight="1">
      <c r="A12">
        <f t="shared" ref="A12:A35" si="0">A11+1</f>
        <v>3</v>
      </c>
      <c r="B12" s="378" t="s">
        <v>607</v>
      </c>
      <c r="C12" s="692">
        <v>5540</v>
      </c>
      <c r="D12" s="431">
        <v>0.79513289609941318</v>
      </c>
      <c r="E12" s="431">
        <v>0.13117017604418363</v>
      </c>
      <c r="F12" s="692">
        <v>26807</v>
      </c>
      <c r="G12" s="692">
        <v>18459.5</v>
      </c>
      <c r="H12" s="708" t="s">
        <v>384</v>
      </c>
      <c r="I12" s="708" t="s">
        <v>385</v>
      </c>
      <c r="J12" s="458">
        <v>3.3794749403341289</v>
      </c>
      <c r="K12" s="686" t="s">
        <v>392</v>
      </c>
      <c r="L12" s="434">
        <v>0.44654276578737012</v>
      </c>
      <c r="M12" s="1000">
        <v>10.199999999999999</v>
      </c>
      <c r="N12" s="448">
        <v>2.0652830610874915</v>
      </c>
      <c r="O12" s="267"/>
    </row>
    <row r="13" spans="1:15" ht="15" customHeight="1">
      <c r="A13">
        <f t="shared" si="0"/>
        <v>4</v>
      </c>
      <c r="B13" s="378" t="s">
        <v>608</v>
      </c>
      <c r="C13" s="692">
        <v>14918.5</v>
      </c>
      <c r="D13" s="431">
        <v>0.96685993900191025</v>
      </c>
      <c r="E13" s="431">
        <v>0</v>
      </c>
      <c r="F13" s="692">
        <v>64768</v>
      </c>
      <c r="G13" s="692">
        <v>39182.1</v>
      </c>
      <c r="H13" s="708" t="s">
        <v>175</v>
      </c>
      <c r="I13" s="708" t="s">
        <v>640</v>
      </c>
      <c r="J13" s="458">
        <v>2.6650939349746929</v>
      </c>
      <c r="K13" s="710" t="s">
        <v>394</v>
      </c>
      <c r="L13" s="434">
        <v>0.41485708748761035</v>
      </c>
      <c r="M13" s="1000">
        <v>11</v>
      </c>
      <c r="N13" s="448">
        <v>1.9065880326409059</v>
      </c>
      <c r="O13" s="267"/>
    </row>
    <row r="14" spans="1:15" ht="15" customHeight="1">
      <c r="A14">
        <f t="shared" si="0"/>
        <v>5</v>
      </c>
      <c r="B14" s="449" t="s">
        <v>609</v>
      </c>
      <c r="C14" s="693">
        <v>1321.9</v>
      </c>
      <c r="D14" s="431">
        <v>0.63759786898495452</v>
      </c>
      <c r="E14" s="431">
        <v>0.21622056950675536</v>
      </c>
      <c r="F14" s="692">
        <v>5130.3</v>
      </c>
      <c r="G14" s="692">
        <v>2972.8</v>
      </c>
      <c r="H14" s="708" t="s">
        <v>395</v>
      </c>
      <c r="I14" s="708" t="s">
        <v>386</v>
      </c>
      <c r="J14" s="459">
        <v>2.2405940594059408</v>
      </c>
      <c r="K14" s="710" t="s">
        <v>535</v>
      </c>
      <c r="L14" s="434">
        <v>0.49072798046468891</v>
      </c>
      <c r="M14" s="1000">
        <v>6.53</v>
      </c>
      <c r="N14" s="448">
        <v>1.4646499482682169</v>
      </c>
      <c r="O14" s="267"/>
    </row>
    <row r="15" spans="1:15" ht="15" customHeight="1">
      <c r="A15">
        <f t="shared" si="0"/>
        <v>6</v>
      </c>
      <c r="B15" s="378" t="s">
        <v>610</v>
      </c>
      <c r="C15" s="692">
        <v>6680</v>
      </c>
      <c r="D15" s="431">
        <v>0.65449101796407183</v>
      </c>
      <c r="E15" s="431">
        <v>0.27200598802395209</v>
      </c>
      <c r="F15" s="692">
        <v>21073</v>
      </c>
      <c r="G15" s="692">
        <v>15998.1</v>
      </c>
      <c r="H15" s="708" t="s">
        <v>384</v>
      </c>
      <c r="I15" s="708" t="s">
        <v>640</v>
      </c>
      <c r="J15" s="458">
        <v>2.6287744227353462</v>
      </c>
      <c r="K15" s="710" t="s">
        <v>397</v>
      </c>
      <c r="L15" s="434">
        <v>0.28729743857814949</v>
      </c>
      <c r="M15" s="1000">
        <v>14.4</v>
      </c>
      <c r="N15" s="448">
        <v>2.9108624454148471</v>
      </c>
      <c r="O15" s="267"/>
    </row>
    <row r="16" spans="1:15" ht="15" customHeight="1">
      <c r="A16">
        <f t="shared" si="0"/>
        <v>7</v>
      </c>
      <c r="B16" s="378" t="s">
        <v>611</v>
      </c>
      <c r="C16" s="692">
        <v>12246</v>
      </c>
      <c r="D16" s="431">
        <v>0.71451902662093747</v>
      </c>
      <c r="E16" s="431">
        <v>0.18585660623877184</v>
      </c>
      <c r="F16" s="692">
        <v>47395</v>
      </c>
      <c r="G16" s="692">
        <v>23387.200000000001</v>
      </c>
      <c r="H16" s="708" t="s">
        <v>175</v>
      </c>
      <c r="I16" s="708" t="s">
        <v>386</v>
      </c>
      <c r="J16" s="458">
        <v>2.3862536302032913</v>
      </c>
      <c r="K16" s="710" t="s">
        <v>399</v>
      </c>
      <c r="L16" s="434">
        <v>0.47943323751621686</v>
      </c>
      <c r="M16" s="1000">
        <v>5.97</v>
      </c>
      <c r="N16" s="448">
        <v>1.2408977556109726</v>
      </c>
      <c r="O16" s="267"/>
    </row>
    <row r="17" spans="1:15" ht="15" customHeight="1">
      <c r="A17">
        <f t="shared" si="0"/>
        <v>8</v>
      </c>
      <c r="B17" s="536" t="s">
        <v>612</v>
      </c>
      <c r="C17" s="694">
        <v>14172</v>
      </c>
      <c r="D17" s="532">
        <v>0.74611910810047977</v>
      </c>
      <c r="E17" s="532">
        <v>0.16617273497036411</v>
      </c>
      <c r="F17" s="695">
        <v>58412</v>
      </c>
      <c r="G17" s="695">
        <v>56282.6</v>
      </c>
      <c r="H17" s="708" t="s">
        <v>384</v>
      </c>
      <c r="I17" s="708" t="s">
        <v>640</v>
      </c>
      <c r="J17" s="702">
        <v>2.6136528685548295</v>
      </c>
      <c r="K17" s="710" t="s">
        <v>563</v>
      </c>
      <c r="L17" s="537">
        <v>0.41171469715634057</v>
      </c>
      <c r="M17" s="1001">
        <v>5.3</v>
      </c>
      <c r="N17" s="538">
        <v>2.3717909818794776</v>
      </c>
      <c r="O17" s="456"/>
    </row>
    <row r="18" spans="1:15" ht="15" customHeight="1">
      <c r="A18">
        <f t="shared" si="0"/>
        <v>9</v>
      </c>
      <c r="B18" s="539" t="s">
        <v>613</v>
      </c>
      <c r="C18" s="696">
        <v>23453</v>
      </c>
      <c r="D18" s="532">
        <v>0.91000502765208646</v>
      </c>
      <c r="E18" s="532">
        <v>7.3236132059661466E-2</v>
      </c>
      <c r="F18" s="696">
        <v>106854</v>
      </c>
      <c r="G18" s="696">
        <v>68049.8</v>
      </c>
      <c r="H18" s="708" t="s">
        <v>384</v>
      </c>
      <c r="I18" s="708" t="s">
        <v>386</v>
      </c>
      <c r="J18" s="702">
        <v>2.5235892691951896</v>
      </c>
      <c r="K18" s="710" t="s">
        <v>564</v>
      </c>
      <c r="L18" s="537">
        <v>0.45586705116389692</v>
      </c>
      <c r="M18" s="1001">
        <v>2.78</v>
      </c>
      <c r="N18" s="538">
        <v>1.4792791617755749</v>
      </c>
      <c r="O18" s="456"/>
    </row>
    <row r="19" spans="1:15" ht="15" customHeight="1">
      <c r="A19">
        <f t="shared" si="0"/>
        <v>10</v>
      </c>
      <c r="B19" s="378" t="s">
        <v>614</v>
      </c>
      <c r="C19" s="692">
        <v>13578</v>
      </c>
      <c r="D19" s="431">
        <v>1</v>
      </c>
      <c r="E19" s="431">
        <v>0</v>
      </c>
      <c r="F19" s="692">
        <v>48796</v>
      </c>
      <c r="G19" s="692">
        <v>21884.6</v>
      </c>
      <c r="H19" s="708" t="s">
        <v>395</v>
      </c>
      <c r="I19" s="708" t="s">
        <v>415</v>
      </c>
      <c r="J19" s="459">
        <v>2.7872340425531914</v>
      </c>
      <c r="K19" s="710" t="s">
        <v>433</v>
      </c>
      <c r="L19" s="434">
        <v>0.41710213776722088</v>
      </c>
      <c r="M19" s="1000">
        <v>5.4</v>
      </c>
      <c r="N19" s="448">
        <v>1.5578445330296127</v>
      </c>
      <c r="O19" s="267"/>
    </row>
    <row r="20" spans="1:15" ht="15" customHeight="1">
      <c r="A20">
        <f t="shared" si="0"/>
        <v>11</v>
      </c>
      <c r="B20" s="378" t="s">
        <v>615</v>
      </c>
      <c r="C20" s="692">
        <v>10113.6</v>
      </c>
      <c r="D20" s="437">
        <v>0.90676725956915982</v>
      </c>
      <c r="E20" s="437">
        <v>0</v>
      </c>
      <c r="F20" s="692">
        <v>39196.1</v>
      </c>
      <c r="G20" s="692">
        <v>17868.8</v>
      </c>
      <c r="H20" s="716" t="s">
        <v>384</v>
      </c>
      <c r="I20" s="716" t="s">
        <v>386</v>
      </c>
      <c r="J20" s="459">
        <v>2.1795680093403385</v>
      </c>
      <c r="K20" s="710" t="s">
        <v>434</v>
      </c>
      <c r="L20" s="434">
        <v>0.3400390266370803</v>
      </c>
      <c r="M20" s="1000">
        <v>13.1</v>
      </c>
      <c r="N20" s="448">
        <v>1.6354234356266186</v>
      </c>
      <c r="O20" s="267"/>
    </row>
    <row r="21" spans="1:15" ht="15" customHeight="1">
      <c r="A21">
        <f t="shared" si="0"/>
        <v>12</v>
      </c>
      <c r="B21" s="447" t="s">
        <v>616</v>
      </c>
      <c r="C21" s="692">
        <v>4913.3999999999996</v>
      </c>
      <c r="D21" s="431">
        <v>1</v>
      </c>
      <c r="E21" s="431">
        <v>0</v>
      </c>
      <c r="F21" s="692">
        <v>20042.3</v>
      </c>
      <c r="G21" s="692">
        <v>12561.4</v>
      </c>
      <c r="H21" s="717" t="s">
        <v>175</v>
      </c>
      <c r="I21" s="717" t="s">
        <v>640</v>
      </c>
      <c r="J21" s="458">
        <v>2.9997395154988276</v>
      </c>
      <c r="K21" s="710" t="s">
        <v>510</v>
      </c>
      <c r="L21" s="434">
        <v>0.48723799534709861</v>
      </c>
      <c r="M21" s="1000">
        <v>7.15</v>
      </c>
      <c r="N21" s="448">
        <v>1.4383172647537041</v>
      </c>
      <c r="O21" s="267"/>
    </row>
    <row r="22" spans="1:15" ht="13.8" customHeight="1">
      <c r="A22">
        <f t="shared" si="0"/>
        <v>13</v>
      </c>
      <c r="B22" s="379" t="s">
        <v>617</v>
      </c>
      <c r="C22" s="692">
        <v>8904.4</v>
      </c>
      <c r="D22" s="431">
        <v>0.8009860293787342</v>
      </c>
      <c r="E22" s="431">
        <v>0.13574188041866944</v>
      </c>
      <c r="F22" s="692">
        <v>30937.7</v>
      </c>
      <c r="G22" s="692">
        <v>27666.7</v>
      </c>
      <c r="H22" s="708" t="s">
        <v>175</v>
      </c>
      <c r="I22" s="708" t="s">
        <v>385</v>
      </c>
      <c r="J22" s="458">
        <v>3.7961002785515321</v>
      </c>
      <c r="K22" s="710" t="s">
        <v>402</v>
      </c>
      <c r="L22" s="434">
        <v>0.47373881642772447</v>
      </c>
      <c r="M22" s="1000">
        <v>9.0299999999999994</v>
      </c>
      <c r="N22" s="448">
        <v>1.9672558946500185</v>
      </c>
      <c r="O22" s="267"/>
    </row>
    <row r="23" spans="1:15" ht="15" customHeight="1">
      <c r="A23">
        <f t="shared" si="0"/>
        <v>14</v>
      </c>
      <c r="B23" s="369" t="s">
        <v>618</v>
      </c>
      <c r="C23" s="692">
        <v>2579.8000000000002</v>
      </c>
      <c r="D23" s="431">
        <v>0.87810758690195856</v>
      </c>
      <c r="E23" s="431">
        <v>0</v>
      </c>
      <c r="F23" s="692">
        <v>5418.8</v>
      </c>
      <c r="G23" s="692">
        <v>4065.9</v>
      </c>
      <c r="H23" s="708" t="s">
        <v>416</v>
      </c>
      <c r="I23" s="708" t="s">
        <v>386</v>
      </c>
      <c r="J23" s="703">
        <v>3.4028697571743933</v>
      </c>
      <c r="K23" s="710" t="s">
        <v>475</v>
      </c>
      <c r="L23" s="434">
        <v>0.52450298433783593</v>
      </c>
      <c r="M23" s="1000">
        <v>8.57</v>
      </c>
      <c r="N23" s="448">
        <v>1.7394224598930481</v>
      </c>
      <c r="O23" s="267"/>
    </row>
    <row r="24" spans="1:15" ht="15" customHeight="1">
      <c r="A24">
        <f t="shared" si="0"/>
        <v>15</v>
      </c>
      <c r="B24" s="378" t="s">
        <v>619</v>
      </c>
      <c r="C24" s="692">
        <v>1350.7</v>
      </c>
      <c r="D24" s="431">
        <v>1</v>
      </c>
      <c r="E24" s="431">
        <v>0</v>
      </c>
      <c r="F24" s="692">
        <v>4709.5</v>
      </c>
      <c r="G24" s="692">
        <v>4549.3</v>
      </c>
      <c r="H24" s="708" t="s">
        <v>395</v>
      </c>
      <c r="I24" s="708" t="s">
        <v>385</v>
      </c>
      <c r="J24" s="458">
        <v>3.007070707070707</v>
      </c>
      <c r="K24" s="686" t="s">
        <v>404</v>
      </c>
      <c r="L24" s="434">
        <v>0.56135426716954662</v>
      </c>
      <c r="M24" s="1000">
        <v>9.4499999999999993</v>
      </c>
      <c r="N24" s="448">
        <v>1.7770703125</v>
      </c>
      <c r="O24" s="267"/>
    </row>
    <row r="25" spans="1:15" s="301" customFormat="1" ht="15" customHeight="1">
      <c r="A25">
        <f t="shared" si="0"/>
        <v>16</v>
      </c>
      <c r="B25" s="369" t="s">
        <v>620</v>
      </c>
      <c r="C25" s="698">
        <v>524.5</v>
      </c>
      <c r="D25" s="453">
        <v>0.72</v>
      </c>
      <c r="E25" s="453">
        <v>0.28000000000000003</v>
      </c>
      <c r="F25" s="698">
        <v>1775.4</v>
      </c>
      <c r="G25" s="698">
        <v>2369.4</v>
      </c>
      <c r="H25" s="747" t="s">
        <v>641</v>
      </c>
      <c r="I25" s="747" t="s">
        <v>642</v>
      </c>
      <c r="J25" s="704">
        <v>5.238297872340425</v>
      </c>
      <c r="K25" s="748" t="s">
        <v>425</v>
      </c>
      <c r="L25" s="454">
        <v>0.65271183040192604</v>
      </c>
      <c r="M25" s="1002">
        <v>10.1</v>
      </c>
      <c r="N25" s="455">
        <v>2.4276639344262296</v>
      </c>
      <c r="O25" s="456"/>
    </row>
    <row r="26" spans="1:15" ht="15" customHeight="1">
      <c r="A26">
        <f t="shared" si="0"/>
        <v>17</v>
      </c>
      <c r="B26" s="381" t="s">
        <v>621</v>
      </c>
      <c r="C26" s="692">
        <v>17997</v>
      </c>
      <c r="D26" s="431">
        <v>0.72567650163916209</v>
      </c>
      <c r="E26" s="431">
        <v>0</v>
      </c>
      <c r="F26" s="692">
        <v>91803</v>
      </c>
      <c r="G26" s="692">
        <v>138563.1</v>
      </c>
      <c r="H26" s="713" t="s">
        <v>175</v>
      </c>
      <c r="I26" s="713" t="s">
        <v>385</v>
      </c>
      <c r="J26" s="458">
        <v>2.6389743589743588</v>
      </c>
      <c r="K26" s="686" t="s">
        <v>488</v>
      </c>
      <c r="L26" s="434">
        <v>0.46538868424742214</v>
      </c>
      <c r="M26" s="1000">
        <v>7.94</v>
      </c>
      <c r="N26" s="448">
        <v>3.7948977076657631</v>
      </c>
      <c r="O26" s="267"/>
    </row>
    <row r="27" spans="1:15" ht="15" customHeight="1">
      <c r="A27">
        <f t="shared" si="0"/>
        <v>18</v>
      </c>
      <c r="B27" s="378" t="s">
        <v>622</v>
      </c>
      <c r="C27" s="692">
        <v>1198.7</v>
      </c>
      <c r="D27" s="431">
        <v>0.78488241133923431</v>
      </c>
      <c r="E27" s="431">
        <v>0.21511758866076569</v>
      </c>
      <c r="F27" s="692">
        <v>4952.8999999999996</v>
      </c>
      <c r="G27" s="692">
        <v>3083</v>
      </c>
      <c r="H27" s="708" t="s">
        <v>395</v>
      </c>
      <c r="I27" s="708" t="s">
        <v>640</v>
      </c>
      <c r="J27" s="458">
        <v>2.4338842975206614</v>
      </c>
      <c r="K27" s="686" t="s">
        <v>441</v>
      </c>
      <c r="L27" s="434">
        <v>0.47312488621882398</v>
      </c>
      <c r="M27" s="1000">
        <v>7.54</v>
      </c>
      <c r="N27" s="448">
        <v>1.4828531576162762</v>
      </c>
      <c r="O27" s="267"/>
    </row>
    <row r="28" spans="1:15" ht="15" customHeight="1">
      <c r="A28">
        <f t="shared" si="0"/>
        <v>19</v>
      </c>
      <c r="B28" s="379" t="s">
        <v>623</v>
      </c>
      <c r="C28" s="692">
        <v>2122.3000000000002</v>
      </c>
      <c r="D28" s="431">
        <v>1</v>
      </c>
      <c r="E28" s="431">
        <v>0</v>
      </c>
      <c r="F28" s="692">
        <v>9274.4</v>
      </c>
      <c r="G28" s="692">
        <v>6348.7</v>
      </c>
      <c r="H28" s="708" t="s">
        <v>384</v>
      </c>
      <c r="I28" s="708" t="s">
        <v>640</v>
      </c>
      <c r="J28" s="458">
        <v>3.2493765586034913</v>
      </c>
      <c r="K28" s="710" t="s">
        <v>407</v>
      </c>
      <c r="L28" s="434">
        <v>0.50964048160309838</v>
      </c>
      <c r="M28" s="1000">
        <v>-4.47</v>
      </c>
      <c r="N28" s="448">
        <v>1.7480863483672007</v>
      </c>
      <c r="O28" s="267"/>
    </row>
    <row r="29" spans="1:15" ht="15" customHeight="1">
      <c r="A29">
        <f t="shared" si="0"/>
        <v>20</v>
      </c>
      <c r="B29" s="415" t="s">
        <v>624</v>
      </c>
      <c r="C29" s="692">
        <v>890.1</v>
      </c>
      <c r="D29" s="431">
        <v>0.50116221982301012</v>
      </c>
      <c r="E29" s="431">
        <v>0</v>
      </c>
      <c r="F29" s="697">
        <v>2068.4</v>
      </c>
      <c r="G29" s="697">
        <v>1779.6</v>
      </c>
      <c r="H29" s="708" t="s">
        <v>395</v>
      </c>
      <c r="I29" s="708" t="s">
        <v>386</v>
      </c>
      <c r="J29" s="440">
        <v>4.2238372093023262</v>
      </c>
      <c r="K29" s="710" t="s">
        <v>541</v>
      </c>
      <c r="L29" s="441">
        <v>0.58245285542329805</v>
      </c>
      <c r="M29" s="1003">
        <v>11.6</v>
      </c>
      <c r="N29" s="450">
        <v>2.0431687715269802</v>
      </c>
      <c r="O29" s="267"/>
    </row>
    <row r="30" spans="1:15" ht="15" customHeight="1">
      <c r="A30">
        <f t="shared" si="0"/>
        <v>21</v>
      </c>
      <c r="B30" s="378" t="s">
        <v>625</v>
      </c>
      <c r="C30" s="692">
        <v>3587</v>
      </c>
      <c r="D30" s="431">
        <v>1</v>
      </c>
      <c r="E30" s="431">
        <v>0</v>
      </c>
      <c r="F30" s="692">
        <v>15268.1</v>
      </c>
      <c r="G30" s="692">
        <v>8598.4</v>
      </c>
      <c r="H30" s="708" t="s">
        <v>175</v>
      </c>
      <c r="I30" s="708" t="s">
        <v>159</v>
      </c>
      <c r="J30" s="458">
        <v>3.4121212121212121</v>
      </c>
      <c r="K30" s="686" t="s">
        <v>409</v>
      </c>
      <c r="L30" s="434">
        <v>0.47150939921994012</v>
      </c>
      <c r="M30" s="1000">
        <v>9.9499999999999993</v>
      </c>
      <c r="N30" s="448">
        <v>1.5262980385195704</v>
      </c>
      <c r="O30" s="267"/>
    </row>
    <row r="31" spans="1:15" ht="15" customHeight="1">
      <c r="A31">
        <f t="shared" si="0"/>
        <v>22</v>
      </c>
      <c r="B31" s="382" t="s">
        <v>626</v>
      </c>
      <c r="C31" s="692">
        <v>2145</v>
      </c>
      <c r="D31" s="431">
        <v>0.91334297357696859</v>
      </c>
      <c r="E31" s="431">
        <v>8.1661627448402788E-2</v>
      </c>
      <c r="F31" s="692">
        <v>7218</v>
      </c>
      <c r="G31" s="692">
        <v>3879.7</v>
      </c>
      <c r="H31" s="708" t="s">
        <v>384</v>
      </c>
      <c r="I31" s="708" t="s">
        <v>159</v>
      </c>
      <c r="J31" s="458">
        <v>1.8333333333333333</v>
      </c>
      <c r="K31" s="686" t="s">
        <v>411</v>
      </c>
      <c r="L31" s="434">
        <v>0.47517730496453903</v>
      </c>
      <c r="M31" s="1000">
        <v>5.96</v>
      </c>
      <c r="N31" s="448">
        <v>1.4847684653654802</v>
      </c>
      <c r="O31" s="267"/>
    </row>
    <row r="32" spans="1:15" ht="15" customHeight="1">
      <c r="A32">
        <f t="shared" si="0"/>
        <v>23</v>
      </c>
      <c r="B32" s="715" t="s">
        <v>440</v>
      </c>
      <c r="C32" s="723">
        <v>7607</v>
      </c>
      <c r="D32" s="798">
        <v>0.91334297357696859</v>
      </c>
      <c r="E32" s="798">
        <v>8.1661627448402788E-2</v>
      </c>
      <c r="F32" s="723">
        <v>38979</v>
      </c>
      <c r="G32" s="723">
        <v>21226</v>
      </c>
      <c r="H32" s="713" t="s">
        <v>175</v>
      </c>
      <c r="I32" s="713" t="s">
        <v>386</v>
      </c>
      <c r="J32" s="714">
        <v>2.8</v>
      </c>
      <c r="K32" s="710" t="s">
        <v>632</v>
      </c>
      <c r="L32" s="724">
        <v>0.44479999999999997</v>
      </c>
      <c r="M32" s="1004">
        <v>11.05</v>
      </c>
      <c r="N32" s="725">
        <f>G32/9335</f>
        <v>2.2738082485270485</v>
      </c>
      <c r="O32" s="267"/>
    </row>
    <row r="33" spans="1:23" s="301" customFormat="1" ht="15" customHeight="1">
      <c r="A33">
        <f t="shared" si="0"/>
        <v>24</v>
      </c>
      <c r="B33" s="457" t="s">
        <v>627</v>
      </c>
      <c r="C33" s="698">
        <v>11370</v>
      </c>
      <c r="D33" s="453">
        <v>0.56470481545297901</v>
      </c>
      <c r="E33" s="453">
        <v>0.43529518454702093</v>
      </c>
      <c r="F33" s="698">
        <v>40546</v>
      </c>
      <c r="G33" s="698">
        <v>36059.800000000003</v>
      </c>
      <c r="H33" s="713" t="s">
        <v>384</v>
      </c>
      <c r="I33" s="713" t="s">
        <v>386</v>
      </c>
      <c r="J33" s="704">
        <v>2.5240295748613679</v>
      </c>
      <c r="K33" s="710" t="s">
        <v>500</v>
      </c>
      <c r="L33" s="454">
        <v>0.49203298708249205</v>
      </c>
      <c r="M33" s="1002">
        <v>10.1</v>
      </c>
      <c r="N33" s="455">
        <v>1.7828438643330369</v>
      </c>
    </row>
    <row r="34" spans="1:23" ht="15" customHeight="1">
      <c r="A34">
        <f t="shared" si="0"/>
        <v>25</v>
      </c>
      <c r="B34" s="378" t="s">
        <v>628</v>
      </c>
      <c r="C34" s="692">
        <v>20375</v>
      </c>
      <c r="D34" s="431">
        <v>0.82787730061349696</v>
      </c>
      <c r="E34" s="431">
        <v>0.14488343558282207</v>
      </c>
      <c r="F34" s="692">
        <v>89016</v>
      </c>
      <c r="G34" s="692">
        <v>61653.2</v>
      </c>
      <c r="H34" s="708" t="s">
        <v>175</v>
      </c>
      <c r="I34" s="708" t="s">
        <v>640</v>
      </c>
      <c r="J34" s="458">
        <v>2.8513071895424837</v>
      </c>
      <c r="K34" s="716" t="s">
        <v>442</v>
      </c>
      <c r="L34" s="434">
        <v>0.38406722412159655</v>
      </c>
      <c r="M34" s="1000">
        <v>11.2</v>
      </c>
      <c r="N34" s="448">
        <v>2.2041041041041041</v>
      </c>
    </row>
    <row r="35" spans="1:23" ht="15" customHeight="1">
      <c r="A35">
        <f t="shared" si="0"/>
        <v>26</v>
      </c>
      <c r="B35" s="382" t="s">
        <v>629</v>
      </c>
      <c r="C35" s="692">
        <v>7241.7</v>
      </c>
      <c r="D35" s="437">
        <v>0.82</v>
      </c>
      <c r="E35" s="437">
        <v>0.17</v>
      </c>
      <c r="F35" s="692">
        <v>25728.1</v>
      </c>
      <c r="G35" s="692">
        <v>26647.9</v>
      </c>
      <c r="H35" s="718" t="s">
        <v>175</v>
      </c>
      <c r="I35" s="719" t="s">
        <v>385</v>
      </c>
      <c r="J35" s="459">
        <v>3.5306122448979593</v>
      </c>
      <c r="K35" s="716" t="s">
        <v>443</v>
      </c>
      <c r="L35" s="434">
        <v>0.47283278762560688</v>
      </c>
      <c r="M35" s="1000">
        <v>11.7</v>
      </c>
      <c r="N35" s="448">
        <v>2.5452400737365921</v>
      </c>
    </row>
    <row r="36" spans="1:23" ht="15" customHeight="1" thickBot="1">
      <c r="B36" s="383" t="s">
        <v>630</v>
      </c>
      <c r="C36" s="699">
        <v>11526</v>
      </c>
      <c r="D36" s="370">
        <v>0.85059864653826134</v>
      </c>
      <c r="E36" s="370">
        <v>0.14202672219330209</v>
      </c>
      <c r="F36" s="699">
        <v>44129</v>
      </c>
      <c r="G36" s="699">
        <v>32984.800000000003</v>
      </c>
      <c r="H36" s="720" t="s">
        <v>175</v>
      </c>
      <c r="I36" s="721" t="s">
        <v>385</v>
      </c>
      <c r="J36" s="460">
        <v>2.5095238095238095</v>
      </c>
      <c r="K36" s="722" t="s">
        <v>413</v>
      </c>
      <c r="L36" s="371">
        <v>0.42592051431911165</v>
      </c>
      <c r="M36" s="1005">
        <v>10.6</v>
      </c>
      <c r="N36" s="428">
        <v>2.2631080617495716</v>
      </c>
    </row>
    <row r="37" spans="1:23" ht="15" customHeight="1">
      <c r="B37" s="358" t="s">
        <v>1</v>
      </c>
      <c r="C37" s="359">
        <f>AVERAGE(C10:C36)</f>
        <v>7812.6185185185186</v>
      </c>
      <c r="D37" s="360">
        <f>AVERAGE(D10:D36)</f>
        <v>0.82709149279910266</v>
      </c>
      <c r="E37" s="360">
        <f>AVERAGE(E10:E36)</f>
        <v>0.10519415965236296</v>
      </c>
      <c r="F37" s="359">
        <f>AVERAGE(F10:F36)</f>
        <v>32203.600000000002</v>
      </c>
      <c r="G37" s="359">
        <f>AVERAGE(G10:G36)</f>
        <v>24871.474074074082</v>
      </c>
      <c r="H37" s="198" t="s">
        <v>384</v>
      </c>
      <c r="I37" s="198" t="s">
        <v>385</v>
      </c>
      <c r="J37" s="361">
        <f>AVERAGE(J10:J36)</f>
        <v>2.918481342125653</v>
      </c>
      <c r="K37" s="362"/>
      <c r="L37" s="363">
        <f>AVERAGE(L10:L36)</f>
        <v>0.46988483109220702</v>
      </c>
      <c r="M37" s="895">
        <f>AVERAGE(M10:M36)</f>
        <v>8.56111111111111</v>
      </c>
      <c r="N37" s="364">
        <f>AVERAGE(N10:N36)</f>
        <v>1.9519390248692701</v>
      </c>
    </row>
    <row r="38" spans="1:23" ht="16.2" thickBot="1">
      <c r="B38" s="386" t="s">
        <v>25</v>
      </c>
      <c r="C38" s="372">
        <f>MEDIAN(C10:C36)</f>
        <v>6680</v>
      </c>
      <c r="D38" s="373">
        <f>MEDIAN(D10:D36)</f>
        <v>0.84449576597382603</v>
      </c>
      <c r="E38" s="373">
        <f>MEDIAN(E10:E36)</f>
        <v>8.1661627448402788E-2</v>
      </c>
      <c r="F38" s="372">
        <f>MEDIAN(F10:F36)</f>
        <v>25728.1</v>
      </c>
      <c r="G38" s="372">
        <f>MEDIAN(G10:G36)</f>
        <v>17868.8</v>
      </c>
      <c r="H38" s="199" t="s">
        <v>384</v>
      </c>
      <c r="I38" s="199" t="s">
        <v>385</v>
      </c>
      <c r="J38" s="700">
        <v>2.6338743908548525</v>
      </c>
      <c r="K38" s="375"/>
      <c r="L38" s="376">
        <f>MEDIAN(L10:L36)</f>
        <v>0.47283278762560688</v>
      </c>
      <c r="M38" s="1006">
        <f>MEDIAN(M10:M36)</f>
        <v>9.4499999999999993</v>
      </c>
      <c r="N38" s="377">
        <f>MEDIAN(N10:N36)</f>
        <v>1.7828438643330369</v>
      </c>
    </row>
    <row r="39" spans="1:23" ht="15.6">
      <c r="B39" s="37" t="s">
        <v>631</v>
      </c>
      <c r="C39" s="34"/>
      <c r="D39" s="34"/>
      <c r="E39" s="34"/>
      <c r="F39" s="34"/>
      <c r="G39" s="34"/>
      <c r="H39" s="34"/>
      <c r="I39" s="34"/>
      <c r="K39" s="34"/>
      <c r="L39" s="34"/>
      <c r="M39" s="34"/>
      <c r="N39" s="34"/>
      <c r="O39" s="186"/>
    </row>
    <row r="40" spans="1:23" ht="15.6">
      <c r="B40" s="185"/>
      <c r="C40" s="185"/>
      <c r="D40" s="186"/>
      <c r="E40" s="186"/>
      <c r="F40" s="186"/>
      <c r="G40" s="186"/>
      <c r="H40" s="186"/>
      <c r="I40" s="184"/>
      <c r="J40" s="186"/>
      <c r="K40" s="184"/>
      <c r="L40" s="186"/>
      <c r="M40" s="186"/>
      <c r="N40" s="186"/>
      <c r="O40" s="186"/>
    </row>
    <row r="41" spans="1:23" ht="15.6">
      <c r="B41" s="36" t="s">
        <v>166</v>
      </c>
      <c r="C41" s="35"/>
      <c r="D41" s="35"/>
      <c r="E41" s="35"/>
      <c r="F41" s="35"/>
      <c r="G41" s="35"/>
      <c r="H41" s="35"/>
      <c r="I41" s="183"/>
      <c r="J41" s="35"/>
      <c r="K41" s="35"/>
      <c r="L41" s="35"/>
      <c r="M41" s="35"/>
      <c r="N41" s="6"/>
      <c r="O41" s="186"/>
    </row>
    <row r="42" spans="1:23" ht="16.2" thickBot="1">
      <c r="B42" s="36" t="s">
        <v>685</v>
      </c>
      <c r="C42" s="103"/>
      <c r="D42" s="103"/>
      <c r="E42" s="103"/>
      <c r="F42" s="103"/>
      <c r="G42" s="103"/>
      <c r="H42" s="103"/>
      <c r="I42" s="103"/>
      <c r="J42" s="184"/>
      <c r="K42" s="103"/>
      <c r="L42" s="103"/>
      <c r="M42" s="103"/>
      <c r="N42" s="103"/>
      <c r="O42" s="856"/>
    </row>
    <row r="43" spans="1:23" ht="47.7" customHeight="1" thickBot="1">
      <c r="B43" s="805" t="s">
        <v>45</v>
      </c>
      <c r="C43" s="806" t="s">
        <v>117</v>
      </c>
      <c r="D43" s="807" t="s">
        <v>502</v>
      </c>
      <c r="E43" s="807" t="s">
        <v>503</v>
      </c>
      <c r="F43" s="808" t="s">
        <v>118</v>
      </c>
      <c r="G43" s="808" t="s">
        <v>511</v>
      </c>
      <c r="H43" s="807" t="s">
        <v>417</v>
      </c>
      <c r="I43" s="807" t="s">
        <v>418</v>
      </c>
      <c r="J43" s="807" t="s">
        <v>176</v>
      </c>
      <c r="K43" s="807" t="s">
        <v>119</v>
      </c>
      <c r="L43" s="809" t="s">
        <v>174</v>
      </c>
      <c r="M43" s="809" t="s">
        <v>120</v>
      </c>
      <c r="N43" s="810" t="s">
        <v>0</v>
      </c>
    </row>
    <row r="44" spans="1:23" ht="18" customHeight="1">
      <c r="B44" s="378" t="str">
        <f t="shared" ref="B44:N44" si="1">B10</f>
        <v>ALLETE, Inc. (NYSE:ALE)</v>
      </c>
      <c r="C44" s="430">
        <f t="shared" si="1"/>
        <v>1169.0999999999999</v>
      </c>
      <c r="D44" s="431">
        <f t="shared" si="1"/>
        <v>0.84449576597382603</v>
      </c>
      <c r="E44" s="431">
        <f t="shared" si="1"/>
        <v>0</v>
      </c>
      <c r="F44" s="430">
        <f t="shared" si="1"/>
        <v>4863.2</v>
      </c>
      <c r="G44" s="430">
        <f t="shared" si="1"/>
        <v>3315.7</v>
      </c>
      <c r="H44" s="432" t="str">
        <f t="shared" si="1"/>
        <v>BBB</v>
      </c>
      <c r="I44" s="432" t="str">
        <f t="shared" si="1"/>
        <v>Baa1</v>
      </c>
      <c r="J44" s="458">
        <f t="shared" si="1"/>
        <v>2.4314024390243905</v>
      </c>
      <c r="K44" s="435" t="str">
        <f t="shared" si="1"/>
        <v>MN, WI</v>
      </c>
      <c r="L44" s="434">
        <f t="shared" si="1"/>
        <v>0.59020525747209218</v>
      </c>
      <c r="M44" s="1000">
        <f t="shared" si="1"/>
        <v>7.7</v>
      </c>
      <c r="N44" s="448">
        <f t="shared" si="1"/>
        <v>1.4450013074174148</v>
      </c>
      <c r="O44" s="267"/>
      <c r="U44" s="432" t="s">
        <v>395</v>
      </c>
      <c r="W44" s="432" t="s">
        <v>385</v>
      </c>
    </row>
    <row r="45" spans="1:23" ht="15.6">
      <c r="B45" s="378" t="str">
        <f t="shared" ref="B45:N45" si="2">B12</f>
        <v>Ameren Corporation (NYSE:AEE)</v>
      </c>
      <c r="C45" s="430">
        <f t="shared" si="2"/>
        <v>5540</v>
      </c>
      <c r="D45" s="431">
        <f t="shared" si="2"/>
        <v>0.79513289609941318</v>
      </c>
      <c r="E45" s="431">
        <f t="shared" si="2"/>
        <v>0.13117017604418363</v>
      </c>
      <c r="F45" s="430">
        <f t="shared" si="2"/>
        <v>26807</v>
      </c>
      <c r="G45" s="430">
        <f t="shared" si="2"/>
        <v>18459.5</v>
      </c>
      <c r="H45" s="432" t="str">
        <f t="shared" si="2"/>
        <v>BBB+</v>
      </c>
      <c r="I45" s="432" t="str">
        <f t="shared" si="2"/>
        <v>Baa1</v>
      </c>
      <c r="J45" s="458">
        <f t="shared" si="2"/>
        <v>3.3794749403341289</v>
      </c>
      <c r="K45" s="436" t="str">
        <f t="shared" si="2"/>
        <v>IL,MO</v>
      </c>
      <c r="L45" s="434">
        <f t="shared" si="2"/>
        <v>0.44654276578737012</v>
      </c>
      <c r="M45" s="1000">
        <f t="shared" si="2"/>
        <v>10.199999999999999</v>
      </c>
      <c r="N45" s="448">
        <f t="shared" si="2"/>
        <v>2.0652830610874915</v>
      </c>
      <c r="O45" s="267"/>
      <c r="U45" s="432" t="s">
        <v>395</v>
      </c>
      <c r="W45" s="432" t="s">
        <v>385</v>
      </c>
    </row>
    <row r="46" spans="1:23" ht="15.6">
      <c r="B46" s="811" t="str">
        <f t="shared" ref="B46:N46" si="3">B14</f>
        <v>Avista Corporation (NYSE:AVA)</v>
      </c>
      <c r="C46" s="812">
        <f t="shared" si="3"/>
        <v>1321.9</v>
      </c>
      <c r="D46" s="813">
        <f t="shared" si="3"/>
        <v>0.63759786898495452</v>
      </c>
      <c r="E46" s="813">
        <f t="shared" si="3"/>
        <v>0.21622056950675536</v>
      </c>
      <c r="F46" s="812">
        <f t="shared" si="3"/>
        <v>5130.3</v>
      </c>
      <c r="G46" s="812">
        <f t="shared" si="3"/>
        <v>2972.8</v>
      </c>
      <c r="H46" s="814" t="str">
        <f t="shared" si="3"/>
        <v>BBB</v>
      </c>
      <c r="I46" s="814" t="str">
        <f t="shared" si="3"/>
        <v>Baa2</v>
      </c>
      <c r="J46" s="815">
        <f t="shared" si="3"/>
        <v>2.2405940594059408</v>
      </c>
      <c r="K46" s="816" t="str">
        <f t="shared" si="3"/>
        <v>WA,OR,AK,ID</v>
      </c>
      <c r="L46" s="817">
        <f t="shared" si="3"/>
        <v>0.49072798046468891</v>
      </c>
      <c r="M46" s="1007">
        <f t="shared" si="3"/>
        <v>6.53</v>
      </c>
      <c r="N46" s="818">
        <f t="shared" si="3"/>
        <v>1.4646499482682169</v>
      </c>
      <c r="O46" s="267"/>
      <c r="U46" s="814" t="s">
        <v>395</v>
      </c>
      <c r="W46" s="814" t="s">
        <v>385</v>
      </c>
    </row>
    <row r="47" spans="1:23" ht="15.6">
      <c r="B47" s="945" t="s">
        <v>726</v>
      </c>
      <c r="C47" s="955">
        <v>1734.9</v>
      </c>
      <c r="D47" s="956">
        <v>0.41083174822756352</v>
      </c>
      <c r="E47" s="956">
        <v>0.58218341114761651</v>
      </c>
      <c r="F47" s="955">
        <v>5508.28</v>
      </c>
      <c r="G47" s="955">
        <v>5074.5</v>
      </c>
      <c r="H47" s="814" t="s">
        <v>384</v>
      </c>
      <c r="I47" s="814" t="s">
        <v>386</v>
      </c>
      <c r="J47" s="957">
        <v>2.78</v>
      </c>
      <c r="K47" s="816" t="s">
        <v>727</v>
      </c>
      <c r="L47" s="817">
        <v>0.40300000000000002</v>
      </c>
      <c r="M47" s="1008">
        <v>8.7999999999999995E-2</v>
      </c>
      <c r="N47" s="818">
        <v>2.15</v>
      </c>
      <c r="O47" s="267"/>
      <c r="U47" s="814" t="s">
        <v>395</v>
      </c>
      <c r="W47" s="814" t="s">
        <v>385</v>
      </c>
    </row>
    <row r="48" spans="1:23" ht="15.6">
      <c r="B48" s="819" t="str">
        <f t="shared" ref="B48:N48" si="4">B15</f>
        <v>CMS Energy Corporation (NYSE:CMS)</v>
      </c>
      <c r="C48" s="820">
        <f t="shared" si="4"/>
        <v>6680</v>
      </c>
      <c r="D48" s="813">
        <f t="shared" si="4"/>
        <v>0.65449101796407183</v>
      </c>
      <c r="E48" s="813">
        <f t="shared" si="4"/>
        <v>0.27200598802395209</v>
      </c>
      <c r="F48" s="821">
        <f t="shared" si="4"/>
        <v>21073</v>
      </c>
      <c r="G48" s="821">
        <f t="shared" si="4"/>
        <v>15998.1</v>
      </c>
      <c r="H48" s="814" t="str">
        <f t="shared" si="4"/>
        <v>BBB+</v>
      </c>
      <c r="I48" s="814" t="str">
        <f t="shared" si="4"/>
        <v>NR</v>
      </c>
      <c r="J48" s="822">
        <f t="shared" si="4"/>
        <v>2.6287744227353462</v>
      </c>
      <c r="K48" s="816" t="str">
        <f t="shared" si="4"/>
        <v>MI</v>
      </c>
      <c r="L48" s="823">
        <f t="shared" si="4"/>
        <v>0.28729743857814949</v>
      </c>
      <c r="M48" s="1009">
        <f t="shared" si="4"/>
        <v>14.4</v>
      </c>
      <c r="N48" s="824">
        <f t="shared" si="4"/>
        <v>2.9108624454148471</v>
      </c>
      <c r="O48" s="267"/>
      <c r="U48" s="1014" t="s">
        <v>395</v>
      </c>
      <c r="W48" s="814" t="s">
        <v>386</v>
      </c>
    </row>
    <row r="49" spans="1:23" ht="15.6">
      <c r="B49" s="832" t="s">
        <v>728</v>
      </c>
      <c r="C49" s="812">
        <v>14212</v>
      </c>
      <c r="D49" s="813">
        <v>0.37278356318603995</v>
      </c>
      <c r="E49" s="813">
        <v>0.39100759921193357</v>
      </c>
      <c r="F49" s="812">
        <v>21650</v>
      </c>
      <c r="G49" s="812">
        <v>20066.358494299999</v>
      </c>
      <c r="H49" s="814" t="s">
        <v>384</v>
      </c>
      <c r="I49" s="814" t="s">
        <v>385</v>
      </c>
      <c r="J49" s="815">
        <v>3.15</v>
      </c>
      <c r="K49" s="816" t="s">
        <v>397</v>
      </c>
      <c r="L49" s="817">
        <v>0.42938419007171763</v>
      </c>
      <c r="M49" s="1007">
        <v>0.10798199999999999</v>
      </c>
      <c r="N49" s="958">
        <v>1.8723857884016049</v>
      </c>
      <c r="O49" s="267"/>
      <c r="U49" s="1015" t="s">
        <v>395</v>
      </c>
      <c r="W49" s="814" t="s">
        <v>386</v>
      </c>
    </row>
    <row r="50" spans="1:23" ht="15.6">
      <c r="B50" s="674" t="str">
        <f t="shared" ref="B50:N50" si="5">B19</f>
        <v>Edison International (NYSE:EIX)</v>
      </c>
      <c r="C50" s="705">
        <f t="shared" si="5"/>
        <v>13578</v>
      </c>
      <c r="D50" s="706">
        <f t="shared" si="5"/>
        <v>1</v>
      </c>
      <c r="E50" s="706">
        <f t="shared" si="5"/>
        <v>0</v>
      </c>
      <c r="F50" s="707">
        <f t="shared" si="5"/>
        <v>48796</v>
      </c>
      <c r="G50" s="707">
        <f t="shared" si="5"/>
        <v>21884.6</v>
      </c>
      <c r="H50" s="708" t="str">
        <f t="shared" si="5"/>
        <v>BBB</v>
      </c>
      <c r="I50" s="708" t="str">
        <f t="shared" si="5"/>
        <v>Baa3</v>
      </c>
      <c r="J50" s="709">
        <f t="shared" si="5"/>
        <v>2.7872340425531914</v>
      </c>
      <c r="K50" s="710" t="str">
        <f t="shared" si="5"/>
        <v>CA</v>
      </c>
      <c r="L50" s="711">
        <f t="shared" si="5"/>
        <v>0.41710213776722088</v>
      </c>
      <c r="M50" s="1010">
        <f t="shared" si="5"/>
        <v>5.4</v>
      </c>
      <c r="N50" s="712">
        <f t="shared" si="5"/>
        <v>1.5578445330296127</v>
      </c>
      <c r="O50" s="267"/>
      <c r="U50" s="708" t="s">
        <v>384</v>
      </c>
      <c r="W50" s="708" t="s">
        <v>386</v>
      </c>
    </row>
    <row r="51" spans="1:23" ht="15.6">
      <c r="B51" s="674" t="str">
        <f t="shared" ref="B51:N51" si="6">B20</f>
        <v>Entergy Corporation (NYSE:ETR)</v>
      </c>
      <c r="C51" s="705">
        <f t="shared" si="6"/>
        <v>10113.6</v>
      </c>
      <c r="D51" s="706">
        <f t="shared" si="6"/>
        <v>0.90676725956915982</v>
      </c>
      <c r="E51" s="706">
        <f t="shared" si="6"/>
        <v>0</v>
      </c>
      <c r="F51" s="707">
        <f t="shared" si="6"/>
        <v>39196.1</v>
      </c>
      <c r="G51" s="707">
        <f t="shared" si="6"/>
        <v>17868.8</v>
      </c>
      <c r="H51" s="708" t="str">
        <f t="shared" si="6"/>
        <v>BBB+</v>
      </c>
      <c r="I51" s="708" t="str">
        <f t="shared" si="6"/>
        <v>Baa2</v>
      </c>
      <c r="J51" s="709">
        <f t="shared" si="6"/>
        <v>2.1795680093403385</v>
      </c>
      <c r="K51" s="710" t="str">
        <f t="shared" si="6"/>
        <v>LA,AR,MS,TX</v>
      </c>
      <c r="L51" s="711">
        <f t="shared" si="6"/>
        <v>0.3400390266370803</v>
      </c>
      <c r="M51" s="1010">
        <f t="shared" si="6"/>
        <v>13.1</v>
      </c>
      <c r="N51" s="712">
        <f t="shared" si="6"/>
        <v>1.6354234356266186</v>
      </c>
      <c r="O51" s="267"/>
      <c r="U51" s="708" t="s">
        <v>384</v>
      </c>
      <c r="W51" s="713" t="s">
        <v>386</v>
      </c>
    </row>
    <row r="52" spans="1:23" ht="15.6">
      <c r="B52" s="539" t="str">
        <f t="shared" ref="B52:N52" si="7">B24</f>
        <v>IDACORP, Inc. (NYSE:IDA)</v>
      </c>
      <c r="C52" s="540">
        <f t="shared" si="7"/>
        <v>1350.7</v>
      </c>
      <c r="D52" s="532">
        <f t="shared" si="7"/>
        <v>1</v>
      </c>
      <c r="E52" s="532">
        <f t="shared" si="7"/>
        <v>0</v>
      </c>
      <c r="F52" s="540">
        <f t="shared" si="7"/>
        <v>4709.5</v>
      </c>
      <c r="G52" s="540">
        <f t="shared" si="7"/>
        <v>4549.3</v>
      </c>
      <c r="H52" s="534" t="str">
        <f>H24</f>
        <v>BBB</v>
      </c>
      <c r="I52" s="534" t="str">
        <f>I24</f>
        <v>Baa1</v>
      </c>
      <c r="J52" s="535">
        <f t="shared" si="7"/>
        <v>3.007070707070707</v>
      </c>
      <c r="K52" s="533" t="str">
        <f t="shared" si="7"/>
        <v>ID</v>
      </c>
      <c r="L52" s="537">
        <f t="shared" si="7"/>
        <v>0.56135426716954662</v>
      </c>
      <c r="M52" s="1001">
        <f t="shared" si="7"/>
        <v>9.4499999999999993</v>
      </c>
      <c r="N52" s="538">
        <f t="shared" si="7"/>
        <v>1.7770703125</v>
      </c>
      <c r="O52" s="267"/>
      <c r="U52" s="534" t="s">
        <v>384</v>
      </c>
      <c r="W52" s="534" t="s">
        <v>386</v>
      </c>
    </row>
    <row r="53" spans="1:23" ht="15.6">
      <c r="B53" s="447" t="str">
        <f t="shared" ref="B53:N53" si="8">B27</f>
        <v>NorthWestern Corporation (NasdaqGS:NWE)</v>
      </c>
      <c r="C53" s="430">
        <f t="shared" si="8"/>
        <v>1198.7</v>
      </c>
      <c r="D53" s="431">
        <f t="shared" si="8"/>
        <v>0.78488241133923431</v>
      </c>
      <c r="E53" s="431">
        <f t="shared" si="8"/>
        <v>0.21511758866076569</v>
      </c>
      <c r="F53" s="430">
        <f t="shared" si="8"/>
        <v>4952.8999999999996</v>
      </c>
      <c r="G53" s="430">
        <f t="shared" si="8"/>
        <v>3083</v>
      </c>
      <c r="H53" s="438" t="str">
        <f t="shared" ref="H53:I55" si="9">H27</f>
        <v>BBB</v>
      </c>
      <c r="I53" s="438" t="str">
        <f t="shared" si="9"/>
        <v>NR</v>
      </c>
      <c r="J53" s="433">
        <f t="shared" si="8"/>
        <v>2.4338842975206614</v>
      </c>
      <c r="K53" s="436" t="str">
        <f t="shared" si="8"/>
        <v>MT,SD,NE</v>
      </c>
      <c r="L53" s="434">
        <f t="shared" si="8"/>
        <v>0.47312488621882398</v>
      </c>
      <c r="M53" s="1000">
        <f t="shared" si="8"/>
        <v>7.54</v>
      </c>
      <c r="N53" s="448">
        <f t="shared" si="8"/>
        <v>1.4828531576162762</v>
      </c>
      <c r="O53" s="267"/>
      <c r="U53" s="432" t="s">
        <v>384</v>
      </c>
      <c r="W53" s="432" t="s">
        <v>415</v>
      </c>
    </row>
    <row r="54" spans="1:23" ht="15.6">
      <c r="B54" s="379" t="str">
        <f t="shared" ref="B54:N54" si="10">B28</f>
        <v>OGE Energy Corp. (NYSE:OGE)</v>
      </c>
      <c r="C54" s="430">
        <f t="shared" si="10"/>
        <v>2122.3000000000002</v>
      </c>
      <c r="D54" s="431">
        <f t="shared" si="10"/>
        <v>1</v>
      </c>
      <c r="E54" s="431">
        <f t="shared" si="10"/>
        <v>0</v>
      </c>
      <c r="F54" s="430">
        <f t="shared" si="10"/>
        <v>9274.4</v>
      </c>
      <c r="G54" s="430">
        <f t="shared" si="10"/>
        <v>6348.7</v>
      </c>
      <c r="H54" s="432" t="str">
        <f t="shared" si="9"/>
        <v>BBB+</v>
      </c>
      <c r="I54" s="432" t="str">
        <f t="shared" si="9"/>
        <v>NR</v>
      </c>
      <c r="J54" s="433">
        <f t="shared" si="10"/>
        <v>3.2493765586034913</v>
      </c>
      <c r="K54" s="436" t="str">
        <f t="shared" si="10"/>
        <v>OK,AR</v>
      </c>
      <c r="L54" s="434">
        <f t="shared" si="10"/>
        <v>0.50964048160309838</v>
      </c>
      <c r="M54" s="1000">
        <f t="shared" si="10"/>
        <v>-4.47</v>
      </c>
      <c r="N54" s="448">
        <f t="shared" si="10"/>
        <v>1.7480863483672007</v>
      </c>
      <c r="O54" s="267"/>
      <c r="U54" s="432" t="s">
        <v>384</v>
      </c>
      <c r="W54" s="432" t="s">
        <v>640</v>
      </c>
    </row>
    <row r="55" spans="1:23" ht="15.6">
      <c r="B55" s="381" t="str">
        <f t="shared" ref="B55:N55" si="11">B29</f>
        <v>Otter Tail Corporation (NasdaqGS:OTTR)</v>
      </c>
      <c r="C55" s="430">
        <f t="shared" si="11"/>
        <v>890.1</v>
      </c>
      <c r="D55" s="431">
        <f t="shared" si="11"/>
        <v>0.50116221982301012</v>
      </c>
      <c r="E55" s="431">
        <f t="shared" si="11"/>
        <v>0</v>
      </c>
      <c r="F55" s="430">
        <f t="shared" si="11"/>
        <v>2068.4</v>
      </c>
      <c r="G55" s="430">
        <f t="shared" si="11"/>
        <v>1779.6</v>
      </c>
      <c r="H55" s="439" t="str">
        <f t="shared" si="9"/>
        <v>BBB</v>
      </c>
      <c r="I55" s="439" t="str">
        <f t="shared" si="9"/>
        <v>Baa2</v>
      </c>
      <c r="J55" s="458">
        <f t="shared" si="11"/>
        <v>4.2238372093023262</v>
      </c>
      <c r="K55" s="435" t="str">
        <f t="shared" si="11"/>
        <v>MN,ND,SD</v>
      </c>
      <c r="L55" s="434">
        <f t="shared" si="11"/>
        <v>0.58245285542329805</v>
      </c>
      <c r="M55" s="1000">
        <f t="shared" si="11"/>
        <v>11.6</v>
      </c>
      <c r="N55" s="448">
        <f t="shared" si="11"/>
        <v>2.0431687715269802</v>
      </c>
      <c r="O55" s="267"/>
      <c r="U55" s="432" t="s">
        <v>384</v>
      </c>
      <c r="W55" s="438" t="s">
        <v>640</v>
      </c>
    </row>
    <row r="56" spans="1:23" ht="15.6">
      <c r="B56" s="379" t="str">
        <f t="shared" ref="B56:N56" si="12">B33</f>
        <v>Sempra Energy (NYSE:SRE)</v>
      </c>
      <c r="C56" s="430">
        <f t="shared" si="12"/>
        <v>11370</v>
      </c>
      <c r="D56" s="431">
        <f t="shared" si="12"/>
        <v>0.56470481545297901</v>
      </c>
      <c r="E56" s="431">
        <f t="shared" si="12"/>
        <v>0.43529518454702093</v>
      </c>
      <c r="F56" s="430">
        <f t="shared" si="12"/>
        <v>40546</v>
      </c>
      <c r="G56" s="430">
        <f t="shared" si="12"/>
        <v>36059.800000000003</v>
      </c>
      <c r="H56" s="432" t="str">
        <f t="shared" si="12"/>
        <v>BBB+</v>
      </c>
      <c r="I56" s="432" t="str">
        <f t="shared" si="12"/>
        <v>Baa2</v>
      </c>
      <c r="J56" s="458">
        <f t="shared" si="12"/>
        <v>2.5240295748613679</v>
      </c>
      <c r="K56" s="436" t="str">
        <f t="shared" si="12"/>
        <v>CA,TX</v>
      </c>
      <c r="L56" s="434">
        <f t="shared" si="12"/>
        <v>0.49203298708249205</v>
      </c>
      <c r="M56" s="1000">
        <f t="shared" si="12"/>
        <v>10.1</v>
      </c>
      <c r="N56" s="448">
        <f t="shared" si="12"/>
        <v>1.7828438643330369</v>
      </c>
      <c r="O56" s="267"/>
      <c r="U56" s="432" t="s">
        <v>384</v>
      </c>
      <c r="W56" s="432" t="s">
        <v>640</v>
      </c>
    </row>
    <row r="57" spans="1:23" ht="15.6">
      <c r="B57" s="358" t="s">
        <v>1</v>
      </c>
      <c r="C57" s="359">
        <f>AVERAGE(C44:C56)</f>
        <v>5483.1769230769223</v>
      </c>
      <c r="D57" s="360">
        <f>AVERAGE(D44:D56)</f>
        <v>0.72868073589386551</v>
      </c>
      <c r="E57" s="360">
        <f>AVERAGE(E44:E56)</f>
        <v>0.17253850131863288</v>
      </c>
      <c r="F57" s="359">
        <f>AVERAGE(F44:F56)</f>
        <v>18044.236923076922</v>
      </c>
      <c r="G57" s="359">
        <f>AVERAGE(G44:G56)</f>
        <v>12112.366038023078</v>
      </c>
      <c r="H57" s="198" t="s">
        <v>384</v>
      </c>
      <c r="I57" s="198" t="s">
        <v>386</v>
      </c>
      <c r="J57" s="361">
        <f>AVERAGE(J44:J56)</f>
        <v>2.8473266354424527</v>
      </c>
      <c r="K57" s="362"/>
      <c r="L57" s="363">
        <f>AVERAGE(L44:L56)</f>
        <v>0.46330032879042915</v>
      </c>
      <c r="M57" s="895">
        <f>AVERAGE(M44:M56)</f>
        <v>7.057383230769231</v>
      </c>
      <c r="N57" s="364">
        <f>AVERAGE(N44:N56)</f>
        <v>1.8411902287376383</v>
      </c>
      <c r="O57" s="267"/>
    </row>
    <row r="58" spans="1:23" ht="16.2" thickBot="1">
      <c r="B58" s="386" t="s">
        <v>25</v>
      </c>
      <c r="C58" s="372">
        <f>MEDIAN(C44:C56)</f>
        <v>2122.3000000000002</v>
      </c>
      <c r="D58" s="373">
        <f>MEDIAN(D44:D56)</f>
        <v>0.78488241133923431</v>
      </c>
      <c r="E58" s="373">
        <f>MEDIAN(E44:E56)</f>
        <v>0.13117017604418363</v>
      </c>
      <c r="F58" s="372">
        <f>MEDIAN(F44:F56)</f>
        <v>9274.4</v>
      </c>
      <c r="G58" s="372">
        <f>MEDIAN(G44:G56)</f>
        <v>6348.7</v>
      </c>
      <c r="H58" s="199" t="s">
        <v>384</v>
      </c>
      <c r="I58" s="199" t="s">
        <v>386</v>
      </c>
      <c r="J58" s="374">
        <f>MEDIAN(J44:J56)</f>
        <v>2.78</v>
      </c>
      <c r="K58" s="375"/>
      <c r="L58" s="376">
        <f>MEDIAN(L44:L56)</f>
        <v>0.47312488621882398</v>
      </c>
      <c r="M58" s="1006">
        <f>MEDIAN(M44:M56)</f>
        <v>7.7</v>
      </c>
      <c r="N58" s="377">
        <f>MEDIAN(N44:N56)</f>
        <v>1.7770703125</v>
      </c>
      <c r="O58" s="267"/>
    </row>
    <row r="59" spans="1:23" ht="15.6">
      <c r="B59" s="37" t="s">
        <v>631</v>
      </c>
      <c r="C59" s="34"/>
      <c r="D59" s="34"/>
      <c r="E59" s="34"/>
      <c r="F59" s="34"/>
      <c r="G59" s="34"/>
      <c r="H59" s="34"/>
      <c r="I59" s="34"/>
      <c r="K59" s="34"/>
      <c r="L59" s="34"/>
      <c r="M59" s="34"/>
      <c r="N59" s="34"/>
      <c r="O59" s="267"/>
    </row>
    <row r="60" spans="1:23">
      <c r="O60" s="456"/>
    </row>
    <row r="61" spans="1:23" ht="15.6">
      <c r="B61" s="36" t="s">
        <v>686</v>
      </c>
      <c r="C61" s="6"/>
      <c r="D61" s="6"/>
      <c r="E61" s="6"/>
      <c r="F61" s="6"/>
      <c r="G61" s="6"/>
      <c r="H61" s="857"/>
      <c r="I61" s="857"/>
      <c r="J61" s="6"/>
      <c r="K61" s="6"/>
      <c r="L61" s="6"/>
      <c r="M61" s="6"/>
      <c r="N61" s="6"/>
      <c r="O61" s="456"/>
    </row>
    <row r="62" spans="1:23" s="301" customFormat="1" ht="16.2" thickBot="1">
      <c r="A62"/>
      <c r="B62" s="185" t="s">
        <v>659</v>
      </c>
      <c r="C62" s="185"/>
      <c r="D62" s="186"/>
      <c r="E62" s="186"/>
      <c r="F62" s="186"/>
      <c r="G62" s="186"/>
      <c r="H62" s="186"/>
      <c r="I62" s="184"/>
      <c r="J62" s="186"/>
      <c r="K62" s="184"/>
      <c r="L62" s="186"/>
      <c r="M62" s="186"/>
      <c r="N62" s="186"/>
      <c r="O62" s="456"/>
    </row>
    <row r="63" spans="1:23" ht="16.5" customHeight="1" thickBot="1">
      <c r="B63" s="352" t="s">
        <v>45</v>
      </c>
      <c r="C63" s="825" t="s">
        <v>117</v>
      </c>
      <c r="D63" s="356" t="s">
        <v>660</v>
      </c>
      <c r="E63" s="356" t="s">
        <v>661</v>
      </c>
      <c r="F63" s="353" t="s">
        <v>118</v>
      </c>
      <c r="G63" s="353" t="s">
        <v>511</v>
      </c>
      <c r="H63" s="354" t="s">
        <v>417</v>
      </c>
      <c r="I63" s="354" t="s">
        <v>662</v>
      </c>
      <c r="J63" s="354" t="s">
        <v>176</v>
      </c>
      <c r="K63" s="356" t="s">
        <v>119</v>
      </c>
      <c r="L63" s="356" t="s">
        <v>174</v>
      </c>
      <c r="M63" s="356" t="s">
        <v>120</v>
      </c>
      <c r="N63" s="122" t="s">
        <v>0</v>
      </c>
      <c r="O63" s="267"/>
    </row>
    <row r="64" spans="1:23" ht="15.6">
      <c r="B64" s="518" t="s">
        <v>663</v>
      </c>
      <c r="C64" s="826">
        <v>2860.1</v>
      </c>
      <c r="D64" s="827">
        <v>0.94610779062170036</v>
      </c>
      <c r="E64" s="827">
        <v>0</v>
      </c>
      <c r="F64" s="826">
        <v>13582.5</v>
      </c>
      <c r="G64" s="826">
        <v>11753.6</v>
      </c>
      <c r="H64" s="828" t="s">
        <v>175</v>
      </c>
      <c r="I64" s="828" t="s">
        <v>640</v>
      </c>
      <c r="J64" s="829">
        <v>10.881462799495587</v>
      </c>
      <c r="K64" s="444" t="s">
        <v>664</v>
      </c>
      <c r="L64" s="830">
        <v>0.60022095541119802</v>
      </c>
      <c r="M64" s="1011">
        <v>9.59</v>
      </c>
      <c r="N64" s="831">
        <v>1.7307103310166099</v>
      </c>
      <c r="O64" s="267"/>
    </row>
    <row r="65" spans="1:15" ht="15.6">
      <c r="B65" s="832" t="s">
        <v>665</v>
      </c>
      <c r="C65" s="833">
        <v>488.2</v>
      </c>
      <c r="D65" s="834">
        <v>0.44849874895746455</v>
      </c>
      <c r="E65" s="834">
        <v>0.16138448707256048</v>
      </c>
      <c r="F65" s="833">
        <v>1612.4</v>
      </c>
      <c r="G65" s="833">
        <v>1971.3</v>
      </c>
      <c r="H65" s="835" t="s">
        <v>640</v>
      </c>
      <c r="I65" s="835" t="s">
        <v>640</v>
      </c>
      <c r="J65" s="725">
        <v>5.1559633027522933</v>
      </c>
      <c r="K65" s="836" t="s">
        <v>666</v>
      </c>
      <c r="L65" s="830">
        <v>0.5782183145321832</v>
      </c>
      <c r="M65" s="1011">
        <v>11.2</v>
      </c>
      <c r="N65" s="831">
        <v>2.827858269975613</v>
      </c>
      <c r="O65" s="267"/>
    </row>
    <row r="66" spans="1:15" ht="15.6">
      <c r="B66" s="832" t="s">
        <v>667</v>
      </c>
      <c r="C66" s="826">
        <v>1792.9</v>
      </c>
      <c r="D66" s="834">
        <v>0.27422093366434608</v>
      </c>
      <c r="E66" s="834">
        <v>0</v>
      </c>
      <c r="F66" s="826">
        <v>4114.8</v>
      </c>
      <c r="G66" s="826">
        <v>3871.2</v>
      </c>
      <c r="H66" s="835" t="s">
        <v>640</v>
      </c>
      <c r="I66" s="835" t="s">
        <v>640</v>
      </c>
      <c r="J66" s="829">
        <v>3.1304347826086958</v>
      </c>
      <c r="K66" s="837" t="s">
        <v>668</v>
      </c>
      <c r="L66" s="830">
        <v>0.44282010658216908</v>
      </c>
      <c r="M66" s="1011">
        <v>11.3</v>
      </c>
      <c r="N66" s="831">
        <v>2.098552610180517</v>
      </c>
      <c r="O66" s="267"/>
    </row>
    <row r="67" spans="1:15" ht="15.6">
      <c r="B67" s="838" t="s">
        <v>669</v>
      </c>
      <c r="C67" s="833">
        <v>4681.7</v>
      </c>
      <c r="D67" s="834">
        <v>0.67630401812282837</v>
      </c>
      <c r="E67" s="834">
        <v>0.32621090825318211</v>
      </c>
      <c r="F67" s="833">
        <v>16659.400000000001</v>
      </c>
      <c r="G67" s="833">
        <v>8566.1</v>
      </c>
      <c r="H67" s="835" t="s">
        <v>384</v>
      </c>
      <c r="I67" s="835" t="s">
        <v>386</v>
      </c>
      <c r="J67" s="725">
        <v>2.6687830687830685</v>
      </c>
      <c r="K67" s="837" t="s">
        <v>670</v>
      </c>
      <c r="L67" s="830">
        <v>0.34752278919813406</v>
      </c>
      <c r="M67" s="1011">
        <v>-1.46</v>
      </c>
      <c r="N67" s="831">
        <v>1.758158532079964</v>
      </c>
      <c r="O67" s="267"/>
    </row>
    <row r="68" spans="1:15" ht="15.6">
      <c r="B68" s="839" t="s">
        <v>671</v>
      </c>
      <c r="C68" s="826">
        <v>773.7</v>
      </c>
      <c r="D68" s="834">
        <v>0.9653738350313249</v>
      </c>
      <c r="E68" s="834">
        <v>0</v>
      </c>
      <c r="F68" s="826">
        <v>2732.2</v>
      </c>
      <c r="G68" s="826">
        <v>1582.7</v>
      </c>
      <c r="H68" s="835" t="s">
        <v>423</v>
      </c>
      <c r="I68" s="835" t="s">
        <v>640</v>
      </c>
      <c r="J68" s="829">
        <v>3.0378619153674835</v>
      </c>
      <c r="K68" s="840" t="s">
        <v>672</v>
      </c>
      <c r="L68" s="830">
        <v>0.43281546778356789</v>
      </c>
      <c r="M68" s="1011">
        <v>8.01</v>
      </c>
      <c r="N68" s="831">
        <v>1.7809159446382357</v>
      </c>
      <c r="O68" s="267"/>
    </row>
    <row r="69" spans="1:15" ht="19.8" customHeight="1">
      <c r="B69" s="839" t="s">
        <v>673</v>
      </c>
      <c r="C69" s="826">
        <v>1530.3</v>
      </c>
      <c r="D69" s="834">
        <v>1</v>
      </c>
      <c r="E69" s="834">
        <v>0</v>
      </c>
      <c r="F69" s="826">
        <v>4904.3</v>
      </c>
      <c r="G69" s="826">
        <v>3918.8</v>
      </c>
      <c r="H69" s="835" t="s">
        <v>384</v>
      </c>
      <c r="I69" s="835" t="s">
        <v>674</v>
      </c>
      <c r="J69" s="829">
        <v>4.7744</v>
      </c>
      <c r="K69" s="840" t="s">
        <v>675</v>
      </c>
      <c r="L69" s="830">
        <v>0.52748057346654387</v>
      </c>
      <c r="M69" s="1011">
        <v>9</v>
      </c>
      <c r="N69" s="831">
        <v>1.7547127569068195</v>
      </c>
      <c r="O69" s="267"/>
    </row>
    <row r="70" spans="1:15" ht="15.6">
      <c r="B70" s="832" t="s">
        <v>676</v>
      </c>
      <c r="C70" s="826">
        <v>1541.4</v>
      </c>
      <c r="D70" s="834">
        <v>0.55403020705797401</v>
      </c>
      <c r="E70" s="834">
        <v>4.9853680341588553E-2</v>
      </c>
      <c r="F70" s="826">
        <v>4466.2</v>
      </c>
      <c r="G70" s="826">
        <v>2677.6</v>
      </c>
      <c r="H70" s="835" t="s">
        <v>395</v>
      </c>
      <c r="I70" s="835" t="s">
        <v>640</v>
      </c>
      <c r="J70" s="829">
        <v>2.3662447257383965</v>
      </c>
      <c r="K70" s="840" t="s">
        <v>668</v>
      </c>
      <c r="L70" s="830">
        <v>0.32934761054927625</v>
      </c>
      <c r="M70" s="1011">
        <v>10.199999999999999</v>
      </c>
      <c r="N70" s="831">
        <v>1.6121379974712504</v>
      </c>
      <c r="O70" s="267"/>
    </row>
    <row r="71" spans="1:15" ht="15.6">
      <c r="B71" s="832" t="s">
        <v>677</v>
      </c>
      <c r="C71" s="826">
        <v>3298.9</v>
      </c>
      <c r="D71" s="834">
        <v>0.46229338127800612</v>
      </c>
      <c r="E71" s="834">
        <v>0</v>
      </c>
      <c r="F71" s="826">
        <v>6869.5</v>
      </c>
      <c r="G71" s="826">
        <v>3964.6</v>
      </c>
      <c r="H71" s="835" t="s">
        <v>384</v>
      </c>
      <c r="I71" s="835" t="s">
        <v>386</v>
      </c>
      <c r="J71" s="829">
        <v>3.5775784753363227</v>
      </c>
      <c r="K71" s="816" t="s">
        <v>678</v>
      </c>
      <c r="L71" s="830">
        <v>0.48511116753110156</v>
      </c>
      <c r="M71" s="1012">
        <v>8.9700000000000006</v>
      </c>
      <c r="N71" s="831">
        <v>1.4820934579439251</v>
      </c>
      <c r="O71" s="267"/>
    </row>
    <row r="72" spans="1:15" ht="16.2" thickBot="1">
      <c r="B72" s="841" t="s">
        <v>679</v>
      </c>
      <c r="C72" s="826">
        <v>1801.1</v>
      </c>
      <c r="D72" s="842">
        <v>0.95308338455234576</v>
      </c>
      <c r="E72" s="842">
        <v>0</v>
      </c>
      <c r="F72" s="826">
        <v>5177.5</v>
      </c>
      <c r="G72" s="826">
        <v>3664.1</v>
      </c>
      <c r="H72" s="843" t="s">
        <v>175</v>
      </c>
      <c r="I72" s="843" t="s">
        <v>386</v>
      </c>
      <c r="J72" s="829">
        <v>3.5052631578947371</v>
      </c>
      <c r="K72" s="722" t="s">
        <v>680</v>
      </c>
      <c r="L72" s="830">
        <v>0.40763317840543445</v>
      </c>
      <c r="M72" s="1011">
        <v>4.08</v>
      </c>
      <c r="N72" s="831">
        <v>1.6068499758803665</v>
      </c>
      <c r="O72" s="301"/>
    </row>
    <row r="73" spans="1:15" ht="15.6">
      <c r="B73" s="358" t="s">
        <v>1</v>
      </c>
      <c r="C73" s="844">
        <f>AVERAGE(C64:C72)</f>
        <v>2085.3666666666668</v>
      </c>
      <c r="D73" s="360">
        <f>AVERAGE(D64:D72)</f>
        <v>0.69776803325399894</v>
      </c>
      <c r="E73" s="360">
        <f>AVERAGE(E64:E72)</f>
        <v>5.9716563963036789E-2</v>
      </c>
      <c r="F73" s="844">
        <f>AVERAGE(F64:F72)</f>
        <v>6679.8666666666668</v>
      </c>
      <c r="G73" s="844">
        <f>AVERAGE(G64:G72)</f>
        <v>4663.3333333333321</v>
      </c>
      <c r="H73" s="845" t="s">
        <v>681</v>
      </c>
      <c r="I73" s="845" t="s">
        <v>385</v>
      </c>
      <c r="J73" s="846">
        <f>AVERAGE(J64:J72)</f>
        <v>4.3442213586640648</v>
      </c>
      <c r="K73" s="847"/>
      <c r="L73" s="363">
        <f>AVERAGE(L64:L72)</f>
        <v>0.46124112927328981</v>
      </c>
      <c r="M73" s="895">
        <f>AVERAGE(M64:M72)</f>
        <v>7.8766666666666669</v>
      </c>
      <c r="N73" s="848">
        <f>AVERAGE(N64:N72)</f>
        <v>1.8502210973437003</v>
      </c>
      <c r="O73" s="267"/>
    </row>
    <row r="74" spans="1:15" ht="16.2" thickBot="1">
      <c r="B74" s="849" t="s">
        <v>25</v>
      </c>
      <c r="C74" s="850">
        <f>MEDIAN(C64:C72)</f>
        <v>1792.9</v>
      </c>
      <c r="D74" s="851">
        <f>MEDIAN(D62:D72)</f>
        <v>0.67630401812282837</v>
      </c>
      <c r="E74" s="851">
        <f>MEDIAN(E62:E72)</f>
        <v>0</v>
      </c>
      <c r="F74" s="850">
        <f>MEDIAN(F64:F72)</f>
        <v>4904.3</v>
      </c>
      <c r="G74" s="850">
        <f>MEDIAN(G64:G72)</f>
        <v>3871.2</v>
      </c>
      <c r="H74" s="843" t="s">
        <v>682</v>
      </c>
      <c r="I74" s="843" t="s">
        <v>385</v>
      </c>
      <c r="J74" s="852">
        <f>MEDIAN(J64:J72)</f>
        <v>3.5052631578947371</v>
      </c>
      <c r="K74" s="853"/>
      <c r="L74" s="854">
        <f>MEDIAN(L62:L72)</f>
        <v>0.44282010658216908</v>
      </c>
      <c r="M74" s="1013">
        <f>MEDIAN(M62:M72)</f>
        <v>9</v>
      </c>
      <c r="N74" s="855">
        <f>MEDIAN(N64:N72)</f>
        <v>1.7547127569068195</v>
      </c>
    </row>
    <row r="75" spans="1:15" ht="15.6">
      <c r="B75" s="37" t="s">
        <v>683</v>
      </c>
      <c r="C75"/>
      <c r="O75" s="267"/>
    </row>
    <row r="78" spans="1:15" ht="17.25" customHeight="1"/>
    <row r="79" spans="1:15" s="301" customFormat="1">
      <c r="A79"/>
    </row>
    <row r="83" spans="15:15">
      <c r="O83" s="267"/>
    </row>
    <row r="84" spans="15:15">
      <c r="O84" s="267"/>
    </row>
    <row r="85" spans="15:15" s="301" customFormat="1"/>
  </sheetData>
  <sortState ref="W44:W56">
    <sortCondition ref="W44"/>
  </sortState>
  <mergeCells count="1">
    <mergeCell ref="B5:N5"/>
  </mergeCells>
  <phoneticPr fontId="83" type="noConversion"/>
  <pageMargins left="1.0900000000000001" right="0.34" top="0.26" bottom="0.3" header="0.3" footer="0.3"/>
  <pageSetup scale="3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G72"/>
  <sheetViews>
    <sheetView topLeftCell="B32" zoomScale="75" zoomScaleNormal="75" workbookViewId="0">
      <selection activeCell="C56" sqref="C56"/>
    </sheetView>
  </sheetViews>
  <sheetFormatPr defaultRowHeight="13.2"/>
  <cols>
    <col min="1" max="1" width="19.5546875" customWidth="1"/>
    <col min="2" max="2" width="55.6640625" customWidth="1"/>
    <col min="3" max="4" width="11.44140625" customWidth="1"/>
    <col min="5" max="5" width="12" customWidth="1"/>
    <col min="6" max="6" width="16" customWidth="1"/>
    <col min="7" max="7" width="14.6640625" customWidth="1"/>
  </cols>
  <sheetData>
    <row r="1" spans="2:7" ht="15.6">
      <c r="G1" s="1" t="s">
        <v>655</v>
      </c>
    </row>
    <row r="2" spans="2:7" ht="18.75" customHeight="1">
      <c r="B2" s="4"/>
      <c r="C2" s="4"/>
      <c r="D2" s="4"/>
      <c r="E2" s="4"/>
      <c r="F2" s="4"/>
      <c r="G2" s="22" t="s">
        <v>643</v>
      </c>
    </row>
    <row r="3" spans="2:7" ht="18.75" customHeight="1">
      <c r="B3" s="4"/>
      <c r="C3" s="4"/>
      <c r="D3" s="4"/>
      <c r="E3" s="4"/>
      <c r="F3" s="4"/>
      <c r="G3" s="1" t="s">
        <v>195</v>
      </c>
    </row>
    <row r="4" spans="2:7" ht="18.75" customHeight="1">
      <c r="B4" s="4"/>
      <c r="C4" s="4"/>
      <c r="D4" s="4"/>
      <c r="E4" s="4"/>
      <c r="F4" s="4"/>
    </row>
    <row r="5" spans="2:7" ht="18.75" customHeight="1">
      <c r="B5" s="624" t="s">
        <v>638</v>
      </c>
      <c r="C5" s="558"/>
      <c r="D5" s="558"/>
      <c r="E5" s="558"/>
      <c r="F5" s="558"/>
      <c r="G5" s="558"/>
    </row>
    <row r="6" spans="2:7" ht="15.6">
      <c r="B6" s="185"/>
      <c r="C6" s="297"/>
      <c r="D6" s="297"/>
      <c r="E6" s="297"/>
      <c r="F6" s="297"/>
      <c r="G6" s="297"/>
    </row>
    <row r="7" spans="2:7" ht="15.6">
      <c r="B7" s="185" t="s">
        <v>165</v>
      </c>
      <c r="C7" s="297"/>
      <c r="D7" s="297"/>
      <c r="E7" s="297"/>
      <c r="F7" s="297"/>
      <c r="G7" s="297"/>
    </row>
    <row r="8" spans="2:7" ht="16.2" thickBot="1">
      <c r="B8" s="185" t="s">
        <v>387</v>
      </c>
      <c r="C8" s="186"/>
      <c r="D8" s="186"/>
      <c r="E8" s="186"/>
      <c r="F8" s="186"/>
      <c r="G8" s="186"/>
    </row>
    <row r="9" spans="2:7" ht="31.8" thickBot="1">
      <c r="B9" s="472" t="s">
        <v>45</v>
      </c>
      <c r="C9" s="287" t="s">
        <v>13</v>
      </c>
      <c r="D9" s="287" t="s">
        <v>427</v>
      </c>
      <c r="E9" s="288" t="s">
        <v>428</v>
      </c>
      <c r="F9" s="288" t="s">
        <v>429</v>
      </c>
      <c r="G9" s="289" t="s">
        <v>430</v>
      </c>
    </row>
    <row r="10" spans="2:7" ht="15" customHeight="1">
      <c r="B10" s="477" t="s">
        <v>388</v>
      </c>
      <c r="C10" s="478">
        <v>0.9</v>
      </c>
      <c r="D10" s="479" t="s">
        <v>179</v>
      </c>
      <c r="E10" s="479">
        <v>2</v>
      </c>
      <c r="F10" s="479">
        <v>85</v>
      </c>
      <c r="G10" s="480">
        <v>90</v>
      </c>
    </row>
    <row r="11" spans="2:7" ht="15" customHeight="1">
      <c r="B11" s="481" t="s">
        <v>390</v>
      </c>
      <c r="C11" s="474">
        <v>0.85</v>
      </c>
      <c r="D11" s="469" t="s">
        <v>179</v>
      </c>
      <c r="E11" s="469">
        <v>2</v>
      </c>
      <c r="F11" s="469">
        <v>90</v>
      </c>
      <c r="G11" s="470">
        <v>95</v>
      </c>
    </row>
    <row r="12" spans="2:7" ht="15" customHeight="1">
      <c r="B12" s="481" t="s">
        <v>391</v>
      </c>
      <c r="C12" s="474">
        <v>0.8</v>
      </c>
      <c r="D12" s="469" t="s">
        <v>179</v>
      </c>
      <c r="E12" s="469">
        <v>2</v>
      </c>
      <c r="F12" s="469">
        <v>90</v>
      </c>
      <c r="G12" s="470">
        <v>100</v>
      </c>
    </row>
    <row r="13" spans="2:7" ht="15" customHeight="1">
      <c r="B13" s="481" t="s">
        <v>393</v>
      </c>
      <c r="C13" s="474">
        <v>0.75</v>
      </c>
      <c r="D13" s="469" t="s">
        <v>423</v>
      </c>
      <c r="E13" s="469">
        <v>1</v>
      </c>
      <c r="F13" s="469">
        <v>95</v>
      </c>
      <c r="G13" s="470">
        <v>100</v>
      </c>
    </row>
    <row r="14" spans="2:7" ht="15" customHeight="1">
      <c r="B14" s="482" t="s">
        <v>538</v>
      </c>
      <c r="C14" s="474">
        <v>0.95</v>
      </c>
      <c r="D14" s="469" t="s">
        <v>431</v>
      </c>
      <c r="E14" s="469">
        <v>2</v>
      </c>
      <c r="F14" s="469">
        <v>60</v>
      </c>
      <c r="G14" s="470">
        <v>70</v>
      </c>
    </row>
    <row r="15" spans="2:7" ht="15" customHeight="1">
      <c r="B15" s="481" t="s">
        <v>396</v>
      </c>
      <c r="C15" s="474">
        <v>0.75</v>
      </c>
      <c r="D15" s="469" t="s">
        <v>431</v>
      </c>
      <c r="E15" s="469">
        <v>2</v>
      </c>
      <c r="F15" s="469">
        <v>85</v>
      </c>
      <c r="G15" s="470">
        <v>95</v>
      </c>
    </row>
    <row r="16" spans="2:7" ht="15" customHeight="1">
      <c r="B16" s="481" t="s">
        <v>398</v>
      </c>
      <c r="C16" s="474">
        <v>0.75</v>
      </c>
      <c r="D16" s="469" t="s">
        <v>423</v>
      </c>
      <c r="E16" s="469">
        <v>1</v>
      </c>
      <c r="F16" s="469">
        <v>100</v>
      </c>
      <c r="G16" s="470">
        <v>85</v>
      </c>
    </row>
    <row r="17" spans="2:7" ht="15" customHeight="1">
      <c r="B17" s="536" t="s">
        <v>537</v>
      </c>
      <c r="C17" s="542">
        <v>0.8</v>
      </c>
      <c r="D17" s="543" t="s">
        <v>431</v>
      </c>
      <c r="E17" s="543">
        <v>2</v>
      </c>
      <c r="F17" s="543">
        <v>45</v>
      </c>
      <c r="G17" s="544">
        <v>90</v>
      </c>
    </row>
    <row r="18" spans="2:7" ht="15" customHeight="1">
      <c r="B18" s="541" t="s">
        <v>436</v>
      </c>
      <c r="C18" s="542">
        <v>0.85</v>
      </c>
      <c r="D18" s="543" t="s">
        <v>179</v>
      </c>
      <c r="E18" s="543">
        <v>2</v>
      </c>
      <c r="F18" s="543">
        <v>95</v>
      </c>
      <c r="G18" s="544">
        <v>95</v>
      </c>
    </row>
    <row r="19" spans="2:7" ht="15" customHeight="1">
      <c r="B19" s="481" t="s">
        <v>400</v>
      </c>
      <c r="C19" s="474">
        <v>0.95</v>
      </c>
      <c r="D19" s="469" t="s">
        <v>432</v>
      </c>
      <c r="E19" s="469">
        <v>3</v>
      </c>
      <c r="F19" s="469">
        <v>5</v>
      </c>
      <c r="G19" s="470">
        <v>75</v>
      </c>
    </row>
    <row r="20" spans="2:7" ht="15" customHeight="1">
      <c r="B20" s="481" t="s">
        <v>401</v>
      </c>
      <c r="C20" s="474">
        <v>0.95</v>
      </c>
      <c r="D20" s="469" t="s">
        <v>431</v>
      </c>
      <c r="E20" s="469">
        <v>2</v>
      </c>
      <c r="F20" s="469">
        <v>65</v>
      </c>
      <c r="G20" s="470">
        <v>90</v>
      </c>
    </row>
    <row r="21" spans="2:7" ht="15" customHeight="1">
      <c r="B21" s="471" t="s">
        <v>515</v>
      </c>
      <c r="C21" s="474">
        <v>0.95</v>
      </c>
      <c r="D21" s="469" t="s">
        <v>431</v>
      </c>
      <c r="E21" s="469">
        <v>2</v>
      </c>
      <c r="F21" s="469" t="s">
        <v>501</v>
      </c>
      <c r="G21" s="470">
        <v>65</v>
      </c>
    </row>
    <row r="22" spans="2:7" ht="15" customHeight="1">
      <c r="B22" s="483" t="s">
        <v>482</v>
      </c>
      <c r="C22" s="474">
        <v>0.9</v>
      </c>
      <c r="D22" s="469" t="s">
        <v>179</v>
      </c>
      <c r="E22" s="469">
        <v>1</v>
      </c>
      <c r="F22" s="469">
        <v>100</v>
      </c>
      <c r="G22" s="470">
        <v>85</v>
      </c>
    </row>
    <row r="23" spans="2:7" ht="15" customHeight="1">
      <c r="B23" s="484" t="s">
        <v>536</v>
      </c>
      <c r="C23" s="474">
        <v>0.8</v>
      </c>
      <c r="D23" s="469" t="s">
        <v>179</v>
      </c>
      <c r="E23" s="469">
        <v>2</v>
      </c>
      <c r="F23" s="469">
        <v>65</v>
      </c>
      <c r="G23" s="470">
        <v>85</v>
      </c>
    </row>
    <row r="24" spans="2:7" ht="15" customHeight="1">
      <c r="B24" s="481" t="s">
        <v>403</v>
      </c>
      <c r="C24" s="474">
        <v>0.8</v>
      </c>
      <c r="D24" s="469" t="s">
        <v>179</v>
      </c>
      <c r="E24" s="469">
        <v>2</v>
      </c>
      <c r="F24" s="469">
        <v>100</v>
      </c>
      <c r="G24" s="470">
        <v>100</v>
      </c>
    </row>
    <row r="25" spans="2:7" ht="15" customHeight="1">
      <c r="B25" s="481" t="s">
        <v>422</v>
      </c>
      <c r="C25" s="474">
        <v>0.7</v>
      </c>
      <c r="D25" s="469" t="s">
        <v>423</v>
      </c>
      <c r="E25" s="469">
        <v>1</v>
      </c>
      <c r="F25" s="469">
        <v>100</v>
      </c>
      <c r="G25" s="470">
        <v>95</v>
      </c>
    </row>
    <row r="26" spans="2:7" ht="15" customHeight="1">
      <c r="B26" s="485" t="s">
        <v>486</v>
      </c>
      <c r="C26" s="474">
        <v>0.9</v>
      </c>
      <c r="D26" s="469" t="s">
        <v>423</v>
      </c>
      <c r="E26" s="469">
        <v>1</v>
      </c>
      <c r="F26" s="469">
        <v>80</v>
      </c>
      <c r="G26" s="470">
        <v>95</v>
      </c>
    </row>
    <row r="27" spans="2:7" ht="15" customHeight="1">
      <c r="B27" s="481" t="s">
        <v>405</v>
      </c>
      <c r="C27" s="474">
        <v>0.95</v>
      </c>
      <c r="D27" s="469" t="s">
        <v>431</v>
      </c>
      <c r="E27" s="469">
        <v>2</v>
      </c>
      <c r="F27" s="469">
        <v>85</v>
      </c>
      <c r="G27" s="470">
        <v>90</v>
      </c>
    </row>
    <row r="28" spans="2:7" ht="15" customHeight="1">
      <c r="B28" s="483" t="s">
        <v>406</v>
      </c>
      <c r="C28" s="474">
        <v>1.05</v>
      </c>
      <c r="D28" s="469" t="s">
        <v>179</v>
      </c>
      <c r="E28" s="469">
        <v>2</v>
      </c>
      <c r="F28" s="469">
        <v>90</v>
      </c>
      <c r="G28" s="470">
        <v>80</v>
      </c>
    </row>
    <row r="29" spans="2:7" ht="15" customHeight="1">
      <c r="B29" s="484" t="s">
        <v>419</v>
      </c>
      <c r="C29" s="475">
        <v>0.85</v>
      </c>
      <c r="D29" s="476" t="s">
        <v>179</v>
      </c>
      <c r="E29" s="476">
        <v>2</v>
      </c>
      <c r="F29" s="476">
        <v>90</v>
      </c>
      <c r="G29" s="486">
        <v>100</v>
      </c>
    </row>
    <row r="30" spans="2:7" ht="15" customHeight="1">
      <c r="B30" s="481" t="s">
        <v>408</v>
      </c>
      <c r="C30" s="474">
        <v>0.9</v>
      </c>
      <c r="D30" s="469" t="s">
        <v>423</v>
      </c>
      <c r="E30" s="469">
        <v>1</v>
      </c>
      <c r="F30" s="469">
        <v>100</v>
      </c>
      <c r="G30" s="470">
        <v>90</v>
      </c>
    </row>
    <row r="31" spans="2:7" ht="15" customHeight="1">
      <c r="B31" s="481" t="s">
        <v>410</v>
      </c>
      <c r="C31" s="474">
        <v>0.85</v>
      </c>
      <c r="D31" s="469" t="s">
        <v>431</v>
      </c>
      <c r="E31" s="469">
        <v>3</v>
      </c>
      <c r="F31" s="469">
        <v>90</v>
      </c>
      <c r="G31" s="470">
        <v>90</v>
      </c>
    </row>
    <row r="32" spans="2:7" ht="15" customHeight="1">
      <c r="B32" s="485" t="s">
        <v>440</v>
      </c>
      <c r="C32" s="474">
        <v>1.1000000000000001</v>
      </c>
      <c r="D32" s="469" t="s">
        <v>431</v>
      </c>
      <c r="E32" s="469">
        <v>2</v>
      </c>
      <c r="F32" s="469">
        <v>75</v>
      </c>
      <c r="G32" s="470">
        <v>80</v>
      </c>
    </row>
    <row r="33" spans="1:7" ht="15" customHeight="1">
      <c r="B33" s="481" t="s">
        <v>499</v>
      </c>
      <c r="C33" s="474">
        <v>1</v>
      </c>
      <c r="D33" s="469" t="s">
        <v>179</v>
      </c>
      <c r="E33" s="469">
        <v>2</v>
      </c>
      <c r="F33" s="469">
        <v>75</v>
      </c>
      <c r="G33" s="470">
        <v>90</v>
      </c>
    </row>
    <row r="34" spans="1:7" ht="15" customHeight="1">
      <c r="B34" s="481" t="s">
        <v>437</v>
      </c>
      <c r="C34" s="474">
        <v>0.95</v>
      </c>
      <c r="D34" s="469" t="s">
        <v>179</v>
      </c>
      <c r="E34" s="469">
        <v>2</v>
      </c>
      <c r="F34" s="469">
        <v>90</v>
      </c>
      <c r="G34" s="470">
        <v>90</v>
      </c>
    </row>
    <row r="35" spans="1:7" ht="15" customHeight="1">
      <c r="B35" s="485" t="s">
        <v>435</v>
      </c>
      <c r="C35" s="474">
        <v>0.8</v>
      </c>
      <c r="D35" s="469" t="s">
        <v>423</v>
      </c>
      <c r="E35" s="469">
        <v>1</v>
      </c>
      <c r="F35" s="469">
        <v>95</v>
      </c>
      <c r="G35" s="470">
        <v>85</v>
      </c>
    </row>
    <row r="36" spans="1:7" ht="15" customHeight="1" thickBot="1">
      <c r="B36" s="487" t="s">
        <v>412</v>
      </c>
      <c r="C36" s="488">
        <v>0.8</v>
      </c>
      <c r="D36" s="384" t="s">
        <v>423</v>
      </c>
      <c r="E36" s="384">
        <v>1</v>
      </c>
      <c r="F36" s="384">
        <v>100</v>
      </c>
      <c r="G36" s="385">
        <v>95</v>
      </c>
    </row>
    <row r="37" spans="1:7" ht="16.2" thickBot="1">
      <c r="B37" s="473" t="s">
        <v>1</v>
      </c>
      <c r="C37" s="291">
        <f>AVERAGE(C10:C36)</f>
        <v>0.87407407407407411</v>
      </c>
      <c r="D37" s="292" t="s">
        <v>179</v>
      </c>
      <c r="E37" s="293">
        <f>AVERAGE(E10:E36)</f>
        <v>1.7777777777777777</v>
      </c>
      <c r="F37" s="294">
        <f>AVERAGE(F10:F36)</f>
        <v>82.692307692307693</v>
      </c>
      <c r="G37" s="295">
        <f>AVERAGE(G10:G36)</f>
        <v>88.888888888888886</v>
      </c>
    </row>
    <row r="38" spans="1:7" ht="15.6">
      <c r="B38" s="572" t="s">
        <v>569</v>
      </c>
    </row>
    <row r="39" spans="1:7" ht="15.6">
      <c r="B39" s="296"/>
      <c r="C39" s="167"/>
      <c r="D39" s="167"/>
      <c r="E39" s="167"/>
      <c r="F39" s="167"/>
      <c r="G39" s="167"/>
    </row>
    <row r="40" spans="1:7" ht="15.6">
      <c r="B40" s="185" t="s">
        <v>166</v>
      </c>
      <c r="C40" s="297"/>
      <c r="D40" s="297"/>
      <c r="E40" s="297"/>
      <c r="F40" s="297"/>
      <c r="G40" s="297"/>
    </row>
    <row r="41" spans="1:7" ht="18" customHeight="1" thickBot="1">
      <c r="B41" s="185" t="s">
        <v>656</v>
      </c>
      <c r="C41" s="298"/>
      <c r="D41" s="186"/>
      <c r="E41" s="186"/>
      <c r="F41" s="186"/>
      <c r="G41" s="186"/>
    </row>
    <row r="42" spans="1:7" ht="31.2">
      <c r="B42" s="472" t="s">
        <v>45</v>
      </c>
      <c r="C42" s="287" t="s">
        <v>13</v>
      </c>
      <c r="D42" s="287" t="s">
        <v>427</v>
      </c>
      <c r="E42" s="288" t="s">
        <v>428</v>
      </c>
      <c r="F42" s="288" t="s">
        <v>429</v>
      </c>
      <c r="G42" s="289" t="s">
        <v>430</v>
      </c>
    </row>
    <row r="43" spans="1:7" ht="15.6">
      <c r="A43" t="s">
        <v>605</v>
      </c>
      <c r="B43" s="965" t="s">
        <v>605</v>
      </c>
      <c r="C43" s="962">
        <f>C10</f>
        <v>0.9</v>
      </c>
      <c r="D43" s="863" t="str">
        <f>D10</f>
        <v>A</v>
      </c>
      <c r="E43" s="863">
        <f>E10</f>
        <v>2</v>
      </c>
      <c r="F43" s="863">
        <f>F10</f>
        <v>85</v>
      </c>
      <c r="G43" s="864">
        <f>G10</f>
        <v>90</v>
      </c>
    </row>
    <row r="44" spans="1:7" ht="15.6">
      <c r="A44" t="s">
        <v>607</v>
      </c>
      <c r="B44" s="965" t="s">
        <v>607</v>
      </c>
      <c r="C44" s="962">
        <f>C12</f>
        <v>0.8</v>
      </c>
      <c r="D44" s="863" t="str">
        <f>D12</f>
        <v>A</v>
      </c>
      <c r="E44" s="863">
        <f>E12</f>
        <v>2</v>
      </c>
      <c r="F44" s="863">
        <f>F12</f>
        <v>90</v>
      </c>
      <c r="G44" s="864">
        <f>G12</f>
        <v>100</v>
      </c>
    </row>
    <row r="45" spans="1:7" ht="15.6">
      <c r="A45" t="s">
        <v>609</v>
      </c>
      <c r="B45" s="965" t="s">
        <v>609</v>
      </c>
      <c r="C45" s="962">
        <f t="shared" ref="C45:G45" si="0">C14</f>
        <v>0.95</v>
      </c>
      <c r="D45" s="863" t="str">
        <f t="shared" si="0"/>
        <v>B++</v>
      </c>
      <c r="E45" s="863">
        <f t="shared" si="0"/>
        <v>2</v>
      </c>
      <c r="F45" s="863">
        <f t="shared" si="0"/>
        <v>60</v>
      </c>
      <c r="G45" s="864">
        <f t="shared" si="0"/>
        <v>70</v>
      </c>
    </row>
    <row r="46" spans="1:7" ht="15.6">
      <c r="A46" t="s">
        <v>657</v>
      </c>
      <c r="B46" s="959" t="s">
        <v>726</v>
      </c>
      <c r="C46" s="960">
        <v>1</v>
      </c>
      <c r="D46" s="835" t="s">
        <v>179</v>
      </c>
      <c r="E46" s="835">
        <v>2</v>
      </c>
      <c r="F46" s="835">
        <v>80</v>
      </c>
      <c r="G46" s="961">
        <v>80</v>
      </c>
    </row>
    <row r="47" spans="1:7" ht="15.6">
      <c r="A47" t="s">
        <v>610</v>
      </c>
      <c r="B47" s="838" t="s">
        <v>610</v>
      </c>
      <c r="C47" s="840">
        <f t="shared" ref="C47:G47" si="1">C15</f>
        <v>0.75</v>
      </c>
      <c r="D47" s="840" t="str">
        <f t="shared" si="1"/>
        <v>B++</v>
      </c>
      <c r="E47" s="840">
        <f t="shared" si="1"/>
        <v>2</v>
      </c>
      <c r="F47" s="840">
        <f t="shared" si="1"/>
        <v>85</v>
      </c>
      <c r="G47" s="966">
        <f t="shared" si="1"/>
        <v>95</v>
      </c>
    </row>
    <row r="48" spans="1:7" ht="15.6">
      <c r="A48" t="s">
        <v>658</v>
      </c>
      <c r="B48" s="832" t="s">
        <v>728</v>
      </c>
      <c r="C48" s="960">
        <v>0.95</v>
      </c>
      <c r="D48" s="835" t="s">
        <v>179</v>
      </c>
      <c r="E48" s="835">
        <v>2</v>
      </c>
      <c r="F48" s="835">
        <v>85</v>
      </c>
      <c r="G48" s="961">
        <v>95</v>
      </c>
    </row>
    <row r="49" spans="1:7" ht="15.6">
      <c r="A49" t="s">
        <v>614</v>
      </c>
      <c r="B49" s="965" t="s">
        <v>614</v>
      </c>
      <c r="C49" s="962">
        <f t="shared" ref="C49:G50" si="2">C19</f>
        <v>0.95</v>
      </c>
      <c r="D49" s="863" t="str">
        <f t="shared" si="2"/>
        <v>B+</v>
      </c>
      <c r="E49" s="863">
        <f t="shared" si="2"/>
        <v>3</v>
      </c>
      <c r="F49" s="863">
        <f t="shared" si="2"/>
        <v>5</v>
      </c>
      <c r="G49" s="864">
        <f t="shared" si="2"/>
        <v>75</v>
      </c>
    </row>
    <row r="50" spans="1:7" ht="15.6">
      <c r="A50" t="s">
        <v>615</v>
      </c>
      <c r="B50" s="965" t="s">
        <v>615</v>
      </c>
      <c r="C50" s="962">
        <f t="shared" si="2"/>
        <v>0.95</v>
      </c>
      <c r="D50" s="863" t="str">
        <f t="shared" si="2"/>
        <v>B++</v>
      </c>
      <c r="E50" s="863">
        <f t="shared" si="2"/>
        <v>2</v>
      </c>
      <c r="F50" s="863">
        <f t="shared" si="2"/>
        <v>65</v>
      </c>
      <c r="G50" s="864">
        <f t="shared" si="2"/>
        <v>90</v>
      </c>
    </row>
    <row r="51" spans="1:7" ht="15.6">
      <c r="A51" t="s">
        <v>619</v>
      </c>
      <c r="B51" s="965" t="s">
        <v>619</v>
      </c>
      <c r="C51" s="962">
        <f>C24</f>
        <v>0.8</v>
      </c>
      <c r="D51" s="863" t="str">
        <f>D24</f>
        <v>A</v>
      </c>
      <c r="E51" s="863">
        <f>E24</f>
        <v>2</v>
      </c>
      <c r="F51" s="863">
        <f>F24</f>
        <v>100</v>
      </c>
      <c r="G51" s="864">
        <f>G24</f>
        <v>100</v>
      </c>
    </row>
    <row r="52" spans="1:7" ht="15.6">
      <c r="A52" t="s">
        <v>622</v>
      </c>
      <c r="B52" s="965" t="s">
        <v>622</v>
      </c>
      <c r="C52" s="962">
        <f t="shared" ref="C52:G54" si="3">C27</f>
        <v>0.95</v>
      </c>
      <c r="D52" s="863" t="str">
        <f t="shared" si="3"/>
        <v>B++</v>
      </c>
      <c r="E52" s="863">
        <f t="shared" si="3"/>
        <v>2</v>
      </c>
      <c r="F52" s="863">
        <f t="shared" si="3"/>
        <v>85</v>
      </c>
      <c r="G52" s="864">
        <f t="shared" si="3"/>
        <v>90</v>
      </c>
    </row>
    <row r="53" spans="1:7" ht="15.6">
      <c r="A53" t="s">
        <v>623</v>
      </c>
      <c r="B53" s="967" t="s">
        <v>623</v>
      </c>
      <c r="C53" s="962">
        <f t="shared" si="3"/>
        <v>1.05</v>
      </c>
      <c r="D53" s="863" t="str">
        <f t="shared" si="3"/>
        <v>A</v>
      </c>
      <c r="E53" s="863">
        <f t="shared" si="3"/>
        <v>2</v>
      </c>
      <c r="F53" s="863">
        <f t="shared" si="3"/>
        <v>90</v>
      </c>
      <c r="G53" s="864">
        <f t="shared" si="3"/>
        <v>80</v>
      </c>
    </row>
    <row r="54" spans="1:7" ht="15.6">
      <c r="A54" t="s">
        <v>624</v>
      </c>
      <c r="B54" s="968" t="s">
        <v>624</v>
      </c>
      <c r="C54" s="963">
        <f t="shared" si="3"/>
        <v>0.85</v>
      </c>
      <c r="D54" s="964" t="str">
        <f t="shared" si="3"/>
        <v>A</v>
      </c>
      <c r="E54" s="964">
        <f t="shared" si="3"/>
        <v>2</v>
      </c>
      <c r="F54" s="964">
        <f t="shared" si="3"/>
        <v>90</v>
      </c>
      <c r="G54" s="969">
        <f t="shared" si="3"/>
        <v>100</v>
      </c>
    </row>
    <row r="55" spans="1:7" ht="15.6">
      <c r="A55" t="s">
        <v>627</v>
      </c>
      <c r="B55" s="965" t="s">
        <v>627</v>
      </c>
      <c r="C55" s="962">
        <f t="shared" ref="C55:G55" si="4">C33</f>
        <v>1</v>
      </c>
      <c r="D55" s="863" t="str">
        <f t="shared" si="4"/>
        <v>A</v>
      </c>
      <c r="E55" s="863">
        <f t="shared" si="4"/>
        <v>2</v>
      </c>
      <c r="F55" s="863">
        <f t="shared" si="4"/>
        <v>75</v>
      </c>
      <c r="G55" s="864">
        <f t="shared" si="4"/>
        <v>90</v>
      </c>
    </row>
    <row r="56" spans="1:7" ht="16.2" thickBot="1">
      <c r="B56" s="882" t="str">
        <f>B37</f>
        <v>Mean</v>
      </c>
      <c r="C56" s="970">
        <f>AVERAGE(C43:C55)</f>
        <v>0.91538461538461546</v>
      </c>
      <c r="D56" s="883" t="str">
        <f>D37</f>
        <v>A</v>
      </c>
      <c r="E56" s="971">
        <f>AVERAGE(E43:E55)</f>
        <v>2.0769230769230771</v>
      </c>
      <c r="F56" s="972">
        <f>AVERAGE(F43:F55)</f>
        <v>76.538461538461533</v>
      </c>
      <c r="G56" s="973">
        <f>AVERAGE(G43:G55)</f>
        <v>88.84615384615384</v>
      </c>
    </row>
    <row r="57" spans="1:7" ht="15.6">
      <c r="B57" s="296" t="s">
        <v>569</v>
      </c>
    </row>
    <row r="59" spans="1:7" ht="15.6">
      <c r="B59" s="185" t="s">
        <v>686</v>
      </c>
      <c r="C59" s="297"/>
      <c r="D59" s="297"/>
      <c r="E59" s="297"/>
      <c r="F59" s="297"/>
      <c r="G59" s="297"/>
    </row>
    <row r="60" spans="1:7" ht="16.2" thickBot="1">
      <c r="B60" s="185" t="s">
        <v>659</v>
      </c>
      <c r="C60" s="298"/>
      <c r="D60" s="186"/>
      <c r="E60" s="186"/>
      <c r="F60" s="186"/>
      <c r="G60" s="186"/>
    </row>
    <row r="61" spans="1:7" ht="31.8" thickBot="1">
      <c r="B61" s="472" t="s">
        <v>45</v>
      </c>
      <c r="C61" s="287" t="s">
        <v>13</v>
      </c>
      <c r="D61" s="287" t="s">
        <v>427</v>
      </c>
      <c r="E61" s="288" t="s">
        <v>428</v>
      </c>
      <c r="F61" s="288" t="s">
        <v>429</v>
      </c>
      <c r="G61" s="289" t="s">
        <v>430</v>
      </c>
    </row>
    <row r="62" spans="1:7" ht="15.6">
      <c r="B62" s="665" t="s">
        <v>663</v>
      </c>
      <c r="C62" s="858">
        <v>0.8</v>
      </c>
      <c r="D62" s="479" t="s">
        <v>423</v>
      </c>
      <c r="E62" s="479">
        <v>1</v>
      </c>
      <c r="F62" s="479">
        <v>100</v>
      </c>
      <c r="G62" s="480">
        <v>95</v>
      </c>
    </row>
    <row r="63" spans="1:7" ht="15.6">
      <c r="B63" s="739" t="s">
        <v>665</v>
      </c>
      <c r="C63" s="859">
        <v>0.8</v>
      </c>
      <c r="D63" s="860" t="s">
        <v>179</v>
      </c>
      <c r="E63" s="860">
        <v>2</v>
      </c>
      <c r="F63" s="860">
        <v>95</v>
      </c>
      <c r="G63" s="861">
        <v>85</v>
      </c>
    </row>
    <row r="64" spans="1:7" ht="15.6">
      <c r="B64" s="811" t="s">
        <v>667</v>
      </c>
      <c r="C64" s="862">
        <v>0.95</v>
      </c>
      <c r="D64" s="863" t="s">
        <v>423</v>
      </c>
      <c r="E64" s="863">
        <v>2</v>
      </c>
      <c r="F64" s="863">
        <v>50</v>
      </c>
      <c r="G64" s="864">
        <v>80</v>
      </c>
    </row>
    <row r="65" spans="2:7" ht="15.6">
      <c r="B65" s="838" t="s">
        <v>669</v>
      </c>
      <c r="C65" s="862">
        <v>0.85</v>
      </c>
      <c r="D65" s="863" t="s">
        <v>432</v>
      </c>
      <c r="E65" s="863">
        <v>2</v>
      </c>
      <c r="F65" s="863">
        <v>45</v>
      </c>
      <c r="G65" s="864">
        <v>95</v>
      </c>
    </row>
    <row r="66" spans="2:7" ht="15.6">
      <c r="B66" s="865" t="s">
        <v>687</v>
      </c>
      <c r="C66" s="862">
        <v>0.8</v>
      </c>
      <c r="D66" s="863" t="s">
        <v>179</v>
      </c>
      <c r="E66" s="863">
        <v>1</v>
      </c>
      <c r="F66" s="863">
        <v>5</v>
      </c>
      <c r="G66" s="864">
        <v>85</v>
      </c>
    </row>
    <row r="67" spans="2:7" ht="15.6">
      <c r="B67" s="865" t="s">
        <v>688</v>
      </c>
      <c r="C67" s="862">
        <v>0.8</v>
      </c>
      <c r="D67" s="863" t="s">
        <v>179</v>
      </c>
      <c r="E67" s="863">
        <v>2</v>
      </c>
      <c r="F67" s="863">
        <v>100</v>
      </c>
      <c r="G67" s="864">
        <v>95</v>
      </c>
    </row>
    <row r="68" spans="2:7" ht="15.6">
      <c r="B68" s="811" t="s">
        <v>676</v>
      </c>
      <c r="C68" s="862">
        <v>1.05</v>
      </c>
      <c r="D68" s="863" t="s">
        <v>179</v>
      </c>
      <c r="E68" s="863">
        <v>3</v>
      </c>
      <c r="F68" s="863">
        <v>65</v>
      </c>
      <c r="G68" s="864">
        <v>70</v>
      </c>
    </row>
    <row r="69" spans="2:7" ht="15.6">
      <c r="B69" s="866" t="s">
        <v>677</v>
      </c>
      <c r="C69" s="862">
        <v>0.95</v>
      </c>
      <c r="D69" s="863" t="s">
        <v>179</v>
      </c>
      <c r="E69" s="863">
        <v>3</v>
      </c>
      <c r="F69" s="863">
        <v>95</v>
      </c>
      <c r="G69" s="864">
        <v>85</v>
      </c>
    </row>
    <row r="70" spans="2:7" ht="16.2" thickBot="1">
      <c r="B70" s="867" t="s">
        <v>679</v>
      </c>
      <c r="C70" s="868">
        <v>0.85</v>
      </c>
      <c r="D70" s="869" t="s">
        <v>431</v>
      </c>
      <c r="E70" s="869">
        <v>2</v>
      </c>
      <c r="F70" s="869">
        <v>50</v>
      </c>
      <c r="G70" s="870">
        <v>95</v>
      </c>
    </row>
    <row r="71" spans="2:7" ht="16.2" thickBot="1">
      <c r="B71" s="871" t="s">
        <v>1</v>
      </c>
      <c r="C71" s="872">
        <f>AVERAGE(C62:C70)</f>
        <v>0.87222222222222223</v>
      </c>
      <c r="D71" s="293" t="s">
        <v>179</v>
      </c>
      <c r="E71" s="873">
        <f>AVERAGE(E62:E70)</f>
        <v>2</v>
      </c>
      <c r="F71" s="294">
        <f>AVERAGE(F62:F70)</f>
        <v>67.222222222222229</v>
      </c>
      <c r="G71" s="295">
        <f>AVERAGE(G62:G70)</f>
        <v>87.222222222222229</v>
      </c>
    </row>
    <row r="72" spans="2:7" ht="15.6">
      <c r="B72" s="296" t="s">
        <v>569</v>
      </c>
      <c r="C72" s="167"/>
      <c r="D72" s="167"/>
      <c r="E72" s="167"/>
      <c r="F72" s="167"/>
      <c r="G72" s="167"/>
    </row>
  </sheetData>
  <pageMargins left="1.44" right="0.79" top="0.71" bottom="0.3" header="0.64" footer="0.3"/>
  <pageSetup scale="6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22"/>
  <sheetViews>
    <sheetView workbookViewId="0">
      <selection activeCell="D8" sqref="D8"/>
    </sheetView>
  </sheetViews>
  <sheetFormatPr defaultRowHeight="13.2"/>
  <cols>
    <col min="1" max="1" width="82.21875" customWidth="1"/>
  </cols>
  <sheetData>
    <row r="1" spans="1:1" ht="15.6">
      <c r="A1" s="1" t="s">
        <v>655</v>
      </c>
    </row>
    <row r="2" spans="1:1" ht="15.6">
      <c r="A2" s="22" t="s">
        <v>643</v>
      </c>
    </row>
    <row r="3" spans="1:1" ht="15.6">
      <c r="A3" s="1" t="s">
        <v>22</v>
      </c>
    </row>
    <row r="4" spans="1:1" ht="15.6">
      <c r="A4" s="168"/>
    </row>
    <row r="5" spans="1:1" ht="16.2">
      <c r="A5" s="746" t="s">
        <v>639</v>
      </c>
    </row>
    <row r="6" spans="1:1" ht="16.2">
      <c r="A6" s="559"/>
    </row>
    <row r="7" spans="1:1" ht="16.2" thickBot="1">
      <c r="A7" s="7" t="s">
        <v>13</v>
      </c>
    </row>
    <row r="8" spans="1:1" ht="125.4" thickBot="1">
      <c r="A8" s="200" t="s">
        <v>530</v>
      </c>
    </row>
    <row r="9" spans="1:1" ht="15">
      <c r="A9" s="201"/>
    </row>
    <row r="10" spans="1:1" ht="16.2" thickBot="1">
      <c r="A10" s="7" t="s">
        <v>427</v>
      </c>
    </row>
    <row r="11" spans="1:1" ht="31.8" thickBot="1">
      <c r="A11" s="200" t="s">
        <v>531</v>
      </c>
    </row>
    <row r="12" spans="1:1" ht="15">
      <c r="A12" s="201"/>
    </row>
    <row r="13" spans="1:1" ht="16.2" thickBot="1">
      <c r="A13" s="7" t="s">
        <v>445</v>
      </c>
    </row>
    <row r="14" spans="1:1" ht="78.599999999999994" thickBot="1">
      <c r="A14" s="200" t="s">
        <v>532</v>
      </c>
    </row>
    <row r="15" spans="1:1" ht="15">
      <c r="A15" s="201"/>
    </row>
    <row r="16" spans="1:1" ht="16.2" thickBot="1">
      <c r="A16" s="7" t="s">
        <v>429</v>
      </c>
    </row>
    <row r="17" spans="1:1" ht="94.2" thickBot="1">
      <c r="A17" s="202" t="s">
        <v>533</v>
      </c>
    </row>
    <row r="18" spans="1:1" ht="15">
      <c r="A18" s="201"/>
    </row>
    <row r="19" spans="1:1" ht="16.2" thickBot="1">
      <c r="A19" s="7" t="s">
        <v>430</v>
      </c>
    </row>
    <row r="20" spans="1:1" ht="47.4" thickBot="1">
      <c r="A20" s="200" t="s">
        <v>534</v>
      </c>
    </row>
    <row r="21" spans="1:1" ht="15">
      <c r="A21" s="201"/>
    </row>
    <row r="22" spans="1:1">
      <c r="A22" s="4" t="s">
        <v>446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workbookViewId="0">
      <selection activeCell="G16" sqref="G16"/>
    </sheetView>
  </sheetViews>
  <sheetFormatPr defaultRowHeight="13.2"/>
  <cols>
    <col min="1" max="1" width="27.21875" customWidth="1"/>
    <col min="2" max="3" width="18" customWidth="1"/>
    <col min="4" max="4" width="7.21875" customWidth="1"/>
  </cols>
  <sheetData>
    <row r="1" spans="1:9" ht="15.6">
      <c r="D1" s="1"/>
    </row>
    <row r="2" spans="1:9" ht="15.6">
      <c r="A2" s="86"/>
      <c r="B2" s="86"/>
      <c r="C2" s="254"/>
      <c r="D2" s="1" t="s">
        <v>655</v>
      </c>
      <c r="E2" s="59"/>
      <c r="F2" s="59"/>
      <c r="G2" s="59"/>
      <c r="H2" s="59"/>
      <c r="I2" s="59"/>
    </row>
    <row r="3" spans="1:9" ht="15.6">
      <c r="A3" s="86"/>
      <c r="B3" s="86"/>
      <c r="C3" s="254"/>
      <c r="D3" s="22" t="s">
        <v>644</v>
      </c>
      <c r="E3" s="59"/>
      <c r="F3" s="59"/>
      <c r="G3" s="59"/>
      <c r="H3" s="59"/>
      <c r="I3" s="59"/>
    </row>
    <row r="4" spans="1:9" ht="15.6">
      <c r="A4" s="86"/>
      <c r="B4" s="86"/>
      <c r="C4" s="254"/>
      <c r="D4" s="1" t="s">
        <v>568</v>
      </c>
      <c r="E4" s="59"/>
      <c r="F4" s="59"/>
      <c r="G4" s="59"/>
      <c r="H4" s="59"/>
      <c r="I4" s="59"/>
    </row>
    <row r="5" spans="1:9" ht="15.6">
      <c r="A5" s="86"/>
      <c r="B5" s="86"/>
      <c r="C5" s="254"/>
      <c r="E5" s="59"/>
      <c r="F5" s="59"/>
      <c r="G5" s="59"/>
      <c r="H5" s="59"/>
      <c r="I5" s="59"/>
    </row>
    <row r="6" spans="1:9" ht="15.6">
      <c r="A6" s="1159" t="s">
        <v>540</v>
      </c>
      <c r="B6" s="1159"/>
      <c r="C6" s="1159"/>
      <c r="D6" s="1159"/>
      <c r="E6" s="59"/>
      <c r="F6" s="59"/>
      <c r="G6" s="59"/>
      <c r="H6" s="59"/>
      <c r="I6" s="59"/>
    </row>
    <row r="7" spans="1:9" ht="15.6">
      <c r="A7" s="64"/>
      <c r="B7" s="86"/>
      <c r="C7" s="316"/>
      <c r="D7" s="59"/>
      <c r="E7" s="334"/>
      <c r="F7" s="335"/>
      <c r="G7" s="335"/>
      <c r="H7" s="335"/>
      <c r="I7" s="59"/>
    </row>
    <row r="8" spans="1:9" ht="16.2" thickBot="1">
      <c r="A8" s="336" t="s">
        <v>733</v>
      </c>
      <c r="B8" s="86"/>
      <c r="C8" s="316"/>
      <c r="D8" s="59"/>
      <c r="E8" s="337"/>
      <c r="F8" s="338"/>
      <c r="G8" s="338"/>
      <c r="H8" s="338"/>
      <c r="I8" s="59"/>
    </row>
    <row r="9" spans="1:9" ht="15.6">
      <c r="A9" s="24" t="s">
        <v>222</v>
      </c>
      <c r="B9" s="339" t="s">
        <v>524</v>
      </c>
      <c r="C9" s="340"/>
      <c r="D9" s="59"/>
      <c r="E9" s="337"/>
      <c r="F9" s="338"/>
      <c r="G9" s="338"/>
      <c r="H9" s="338"/>
      <c r="I9" s="59"/>
    </row>
    <row r="10" spans="1:9" ht="15.6">
      <c r="A10" s="27"/>
      <c r="B10" s="341" t="s">
        <v>525</v>
      </c>
      <c r="C10" s="342" t="s">
        <v>517</v>
      </c>
      <c r="D10" s="59"/>
      <c r="E10" s="337"/>
      <c r="F10" s="338"/>
      <c r="G10" s="338"/>
      <c r="H10" s="338"/>
      <c r="I10" s="59"/>
    </row>
    <row r="11" spans="1:9" ht="15.6">
      <c r="A11" s="324" t="s">
        <v>522</v>
      </c>
      <c r="B11" s="325">
        <v>0.5</v>
      </c>
      <c r="C11" s="343">
        <v>4.9700000000000001E-2</v>
      </c>
      <c r="D11" s="337"/>
      <c r="E11" s="338"/>
      <c r="F11" s="338"/>
      <c r="G11" s="338"/>
      <c r="H11" s="59"/>
    </row>
    <row r="12" spans="1:9" ht="16.2" thickBot="1">
      <c r="A12" s="326" t="s">
        <v>523</v>
      </c>
      <c r="B12" s="327">
        <v>0.5</v>
      </c>
      <c r="C12" s="344"/>
      <c r="D12" s="59"/>
      <c r="E12" s="59"/>
      <c r="F12" s="59"/>
      <c r="G12" s="59"/>
      <c r="H12" s="59"/>
    </row>
    <row r="13" spans="1:9" ht="16.2" thickBot="1">
      <c r="A13" s="29" t="s">
        <v>526</v>
      </c>
      <c r="B13" s="345">
        <v>1</v>
      </c>
      <c r="C13" s="734"/>
      <c r="D13" s="59"/>
      <c r="E13" s="59"/>
      <c r="F13" s="59"/>
      <c r="G13" s="59"/>
      <c r="H13" s="59"/>
    </row>
    <row r="14" spans="1:9" ht="15.6">
      <c r="A14" s="347"/>
      <c r="B14" s="347"/>
      <c r="C14" s="348"/>
      <c r="D14" s="59"/>
      <c r="E14" s="59"/>
      <c r="F14" s="59"/>
      <c r="G14" s="59"/>
      <c r="H14" s="59"/>
      <c r="I14" s="59"/>
    </row>
    <row r="15" spans="1:9" ht="16.2" thickBot="1">
      <c r="A15" s="336" t="s">
        <v>748</v>
      </c>
      <c r="B15" s="86"/>
      <c r="C15" s="621"/>
      <c r="D15" s="59"/>
      <c r="E15" s="59"/>
      <c r="F15" s="59"/>
      <c r="G15" s="59"/>
      <c r="H15" s="59"/>
      <c r="I15" s="59"/>
    </row>
    <row r="16" spans="1:9" ht="16.2" thickBot="1">
      <c r="A16" s="727" t="s">
        <v>734</v>
      </c>
      <c r="B16" s="726" t="s">
        <v>2</v>
      </c>
      <c r="D16" s="59"/>
      <c r="E16" s="59"/>
      <c r="F16" s="59"/>
      <c r="G16" s="59"/>
    </row>
    <row r="17" spans="1:7" ht="15.6">
      <c r="A17" s="728" t="s">
        <v>521</v>
      </c>
      <c r="B17" s="729">
        <f>'JRW-4.2'!N19</f>
        <v>5.4460420448609263E-2</v>
      </c>
      <c r="D17" s="59"/>
      <c r="E17" s="59"/>
      <c r="F17" s="59"/>
      <c r="G17" s="59"/>
    </row>
    <row r="18" spans="1:7" ht="15.6">
      <c r="A18" s="728" t="s">
        <v>522</v>
      </c>
      <c r="B18" s="730">
        <f>'JRW-4.2'!N20</f>
        <v>0.47986496524146793</v>
      </c>
      <c r="D18" s="59"/>
      <c r="E18" s="59"/>
      <c r="F18" s="59"/>
      <c r="G18" s="59"/>
    </row>
    <row r="19" spans="1:7" ht="15.6">
      <c r="A19" s="731" t="s">
        <v>523</v>
      </c>
      <c r="B19" s="735">
        <f>'JRW-4.2'!N21</f>
        <v>0.46567461430992302</v>
      </c>
      <c r="D19" s="59"/>
      <c r="E19" s="59"/>
      <c r="F19" s="59"/>
      <c r="G19" s="59"/>
    </row>
    <row r="20" spans="1:7" ht="16.2" thickBot="1">
      <c r="A20" s="732" t="s">
        <v>526</v>
      </c>
      <c r="B20" s="733">
        <f>'JRW-4.2'!N22</f>
        <v>1</v>
      </c>
      <c r="D20" s="59"/>
      <c r="E20" s="59"/>
      <c r="F20" s="59"/>
      <c r="G20" s="59"/>
    </row>
    <row r="21" spans="1:7" ht="16.2" thickBot="1">
      <c r="A21" s="736"/>
      <c r="B21" s="737">
        <f>'JRW-4.2'!N23</f>
        <v>0</v>
      </c>
      <c r="D21" s="59"/>
      <c r="E21" s="59"/>
      <c r="F21" s="59"/>
      <c r="G21" s="59"/>
    </row>
    <row r="22" spans="1:7" ht="15.6">
      <c r="A22" s="547" t="s">
        <v>579</v>
      </c>
      <c r="B22" s="776" t="str">
        <f>'JRW-4.2'!N24</f>
        <v>Average</v>
      </c>
      <c r="D22" s="59"/>
      <c r="E22" s="59"/>
      <c r="F22" s="59"/>
      <c r="G22" s="59"/>
    </row>
    <row r="23" spans="1:7" ht="15.6">
      <c r="A23" s="728" t="s">
        <v>522</v>
      </c>
      <c r="B23" s="730">
        <f>'JRW-4.2'!N25</f>
        <v>0.50715518256842274</v>
      </c>
      <c r="D23" s="59"/>
      <c r="E23" s="59"/>
      <c r="F23" s="59"/>
      <c r="G23" s="59"/>
    </row>
    <row r="24" spans="1:7" ht="15.6">
      <c r="A24" s="731" t="s">
        <v>523</v>
      </c>
      <c r="B24" s="735">
        <f>'JRW-4.2'!N26</f>
        <v>0.49284481743157732</v>
      </c>
      <c r="D24" s="59"/>
      <c r="E24" s="59"/>
      <c r="F24" s="59"/>
      <c r="G24" s="59"/>
    </row>
    <row r="25" spans="1:7" ht="16.2" thickBot="1">
      <c r="A25" s="732" t="s">
        <v>526</v>
      </c>
      <c r="B25" s="733">
        <f>'JRW-4.2'!N27</f>
        <v>1</v>
      </c>
      <c r="D25" s="59"/>
      <c r="E25" s="59"/>
      <c r="F25" s="59"/>
      <c r="G25" s="59"/>
    </row>
    <row r="26" spans="1:7" ht="15.6">
      <c r="A26" s="349"/>
      <c r="D26" s="59"/>
      <c r="E26" s="59"/>
      <c r="F26" s="59"/>
      <c r="G26" s="59"/>
    </row>
    <row r="27" spans="1:7" ht="16.2" thickBot="1">
      <c r="A27" s="336" t="s">
        <v>749</v>
      </c>
      <c r="B27" s="86"/>
      <c r="C27" s="316"/>
    </row>
    <row r="28" spans="1:7" ht="15.6">
      <c r="A28" s="273"/>
      <c r="B28" s="317" t="s">
        <v>516</v>
      </c>
      <c r="C28" s="340"/>
    </row>
    <row r="29" spans="1:7" ht="16.2" thickBot="1">
      <c r="A29" s="320" t="s">
        <v>519</v>
      </c>
      <c r="B29" s="321" t="s">
        <v>539</v>
      </c>
      <c r="C29" s="342" t="s">
        <v>517</v>
      </c>
      <c r="D29" s="192"/>
    </row>
    <row r="30" spans="1:7" ht="15.6">
      <c r="A30" s="528" t="s">
        <v>522</v>
      </c>
      <c r="B30" s="325">
        <v>0.51500000000000001</v>
      </c>
      <c r="C30" s="343">
        <v>4.9700000000000001E-2</v>
      </c>
    </row>
    <row r="31" spans="1:7" ht="16.2" thickBot="1">
      <c r="A31" s="529" t="s">
        <v>523</v>
      </c>
      <c r="B31" s="327">
        <v>0.48499999999999999</v>
      </c>
      <c r="C31" s="344"/>
    </row>
    <row r="32" spans="1:7" ht="16.2" thickBot="1">
      <c r="A32" s="530" t="s">
        <v>562</v>
      </c>
      <c r="B32" s="531">
        <f>B13</f>
        <v>1</v>
      </c>
      <c r="C32" s="346"/>
    </row>
  </sheetData>
  <mergeCells count="1">
    <mergeCell ref="A6:D6"/>
  </mergeCells>
  <pageMargins left="1.7" right="0.7" top="0.75" bottom="0.75" header="0.3" footer="0.3"/>
  <pageSetup orientation="portrait" r:id="rId1"/>
  <ignoredErrors>
    <ignoredError sqref="B32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topLeftCell="D1" workbookViewId="0">
      <selection activeCell="N18" sqref="N18:N27"/>
    </sheetView>
  </sheetViews>
  <sheetFormatPr defaultRowHeight="13.2"/>
  <cols>
    <col min="1" max="1" width="19.44140625" style="125" customWidth="1"/>
    <col min="2" max="10" width="15.5546875" style="749" customWidth="1"/>
    <col min="11" max="12" width="15.5546875" style="752" customWidth="1"/>
    <col min="13" max="13" width="15.5546875" style="749" customWidth="1"/>
    <col min="14" max="14" width="15.5546875" style="775" customWidth="1"/>
    <col min="15" max="20" width="15.5546875" style="125" customWidth="1"/>
    <col min="21" max="256" width="8.88671875" style="125"/>
    <col min="257" max="257" width="19.44140625" style="125" customWidth="1"/>
    <col min="258" max="276" width="15.5546875" style="125" customWidth="1"/>
    <col min="277" max="512" width="8.88671875" style="125"/>
    <col min="513" max="513" width="19.44140625" style="125" customWidth="1"/>
    <col min="514" max="532" width="15.5546875" style="125" customWidth="1"/>
    <col min="533" max="768" width="8.88671875" style="125"/>
    <col min="769" max="769" width="19.44140625" style="125" customWidth="1"/>
    <col min="770" max="788" width="15.5546875" style="125" customWidth="1"/>
    <col min="789" max="1024" width="8.88671875" style="125"/>
    <col min="1025" max="1025" width="19.44140625" style="125" customWidth="1"/>
    <col min="1026" max="1044" width="15.5546875" style="125" customWidth="1"/>
    <col min="1045" max="1280" width="8.88671875" style="125"/>
    <col min="1281" max="1281" width="19.44140625" style="125" customWidth="1"/>
    <col min="1282" max="1300" width="15.5546875" style="125" customWidth="1"/>
    <col min="1301" max="1536" width="8.88671875" style="125"/>
    <col min="1537" max="1537" width="19.44140625" style="125" customWidth="1"/>
    <col min="1538" max="1556" width="15.5546875" style="125" customWidth="1"/>
    <col min="1557" max="1792" width="8.88671875" style="125"/>
    <col min="1793" max="1793" width="19.44140625" style="125" customWidth="1"/>
    <col min="1794" max="1812" width="15.5546875" style="125" customWidth="1"/>
    <col min="1813" max="2048" width="8.88671875" style="125"/>
    <col min="2049" max="2049" width="19.44140625" style="125" customWidth="1"/>
    <col min="2050" max="2068" width="15.5546875" style="125" customWidth="1"/>
    <col min="2069" max="2304" width="8.88671875" style="125"/>
    <col min="2305" max="2305" width="19.44140625" style="125" customWidth="1"/>
    <col min="2306" max="2324" width="15.5546875" style="125" customWidth="1"/>
    <col min="2325" max="2560" width="8.88671875" style="125"/>
    <col min="2561" max="2561" width="19.44140625" style="125" customWidth="1"/>
    <col min="2562" max="2580" width="15.5546875" style="125" customWidth="1"/>
    <col min="2581" max="2816" width="8.88671875" style="125"/>
    <col min="2817" max="2817" width="19.44140625" style="125" customWidth="1"/>
    <col min="2818" max="2836" width="15.5546875" style="125" customWidth="1"/>
    <col min="2837" max="3072" width="8.88671875" style="125"/>
    <col min="3073" max="3073" width="19.44140625" style="125" customWidth="1"/>
    <col min="3074" max="3092" width="15.5546875" style="125" customWidth="1"/>
    <col min="3093" max="3328" width="8.88671875" style="125"/>
    <col min="3329" max="3329" width="19.44140625" style="125" customWidth="1"/>
    <col min="3330" max="3348" width="15.5546875" style="125" customWidth="1"/>
    <col min="3349" max="3584" width="8.88671875" style="125"/>
    <col min="3585" max="3585" width="19.44140625" style="125" customWidth="1"/>
    <col min="3586" max="3604" width="15.5546875" style="125" customWidth="1"/>
    <col min="3605" max="3840" width="8.88671875" style="125"/>
    <col min="3841" max="3841" width="19.44140625" style="125" customWidth="1"/>
    <col min="3842" max="3860" width="15.5546875" style="125" customWidth="1"/>
    <col min="3861" max="4096" width="8.88671875" style="125"/>
    <col min="4097" max="4097" width="19.44140625" style="125" customWidth="1"/>
    <col min="4098" max="4116" width="15.5546875" style="125" customWidth="1"/>
    <col min="4117" max="4352" width="8.88671875" style="125"/>
    <col min="4353" max="4353" width="19.44140625" style="125" customWidth="1"/>
    <col min="4354" max="4372" width="15.5546875" style="125" customWidth="1"/>
    <col min="4373" max="4608" width="8.88671875" style="125"/>
    <col min="4609" max="4609" width="19.44140625" style="125" customWidth="1"/>
    <col min="4610" max="4628" width="15.5546875" style="125" customWidth="1"/>
    <col min="4629" max="4864" width="8.88671875" style="125"/>
    <col min="4865" max="4865" width="19.44140625" style="125" customWidth="1"/>
    <col min="4866" max="4884" width="15.5546875" style="125" customWidth="1"/>
    <col min="4885" max="5120" width="8.88671875" style="125"/>
    <col min="5121" max="5121" width="19.44140625" style="125" customWidth="1"/>
    <col min="5122" max="5140" width="15.5546875" style="125" customWidth="1"/>
    <col min="5141" max="5376" width="8.88671875" style="125"/>
    <col min="5377" max="5377" width="19.44140625" style="125" customWidth="1"/>
    <col min="5378" max="5396" width="15.5546875" style="125" customWidth="1"/>
    <col min="5397" max="5632" width="8.88671875" style="125"/>
    <col min="5633" max="5633" width="19.44140625" style="125" customWidth="1"/>
    <col min="5634" max="5652" width="15.5546875" style="125" customWidth="1"/>
    <col min="5653" max="5888" width="8.88671875" style="125"/>
    <col min="5889" max="5889" width="19.44140625" style="125" customWidth="1"/>
    <col min="5890" max="5908" width="15.5546875" style="125" customWidth="1"/>
    <col min="5909" max="6144" width="8.88671875" style="125"/>
    <col min="6145" max="6145" width="19.44140625" style="125" customWidth="1"/>
    <col min="6146" max="6164" width="15.5546875" style="125" customWidth="1"/>
    <col min="6165" max="6400" width="8.88671875" style="125"/>
    <col min="6401" max="6401" width="19.44140625" style="125" customWidth="1"/>
    <col min="6402" max="6420" width="15.5546875" style="125" customWidth="1"/>
    <col min="6421" max="6656" width="8.88671875" style="125"/>
    <col min="6657" max="6657" width="19.44140625" style="125" customWidth="1"/>
    <col min="6658" max="6676" width="15.5546875" style="125" customWidth="1"/>
    <col min="6677" max="6912" width="8.88671875" style="125"/>
    <col min="6913" max="6913" width="19.44140625" style="125" customWidth="1"/>
    <col min="6914" max="6932" width="15.5546875" style="125" customWidth="1"/>
    <col min="6933" max="7168" width="8.88671875" style="125"/>
    <col min="7169" max="7169" width="19.44140625" style="125" customWidth="1"/>
    <col min="7170" max="7188" width="15.5546875" style="125" customWidth="1"/>
    <col min="7189" max="7424" width="8.88671875" style="125"/>
    <col min="7425" max="7425" width="19.44140625" style="125" customWidth="1"/>
    <col min="7426" max="7444" width="15.5546875" style="125" customWidth="1"/>
    <col min="7445" max="7680" width="8.88671875" style="125"/>
    <col min="7681" max="7681" width="19.44140625" style="125" customWidth="1"/>
    <col min="7682" max="7700" width="15.5546875" style="125" customWidth="1"/>
    <col min="7701" max="7936" width="8.88671875" style="125"/>
    <col min="7937" max="7937" width="19.44140625" style="125" customWidth="1"/>
    <col min="7938" max="7956" width="15.5546875" style="125" customWidth="1"/>
    <col min="7957" max="8192" width="8.88671875" style="125"/>
    <col min="8193" max="8193" width="19.44140625" style="125" customWidth="1"/>
    <col min="8194" max="8212" width="15.5546875" style="125" customWidth="1"/>
    <col min="8213" max="8448" width="8.88671875" style="125"/>
    <col min="8449" max="8449" width="19.44140625" style="125" customWidth="1"/>
    <col min="8450" max="8468" width="15.5546875" style="125" customWidth="1"/>
    <col min="8469" max="8704" width="8.88671875" style="125"/>
    <col min="8705" max="8705" width="19.44140625" style="125" customWidth="1"/>
    <col min="8706" max="8724" width="15.5546875" style="125" customWidth="1"/>
    <col min="8725" max="8960" width="8.88671875" style="125"/>
    <col min="8961" max="8961" width="19.44140625" style="125" customWidth="1"/>
    <col min="8962" max="8980" width="15.5546875" style="125" customWidth="1"/>
    <col min="8981" max="9216" width="8.88671875" style="125"/>
    <col min="9217" max="9217" width="19.44140625" style="125" customWidth="1"/>
    <col min="9218" max="9236" width="15.5546875" style="125" customWidth="1"/>
    <col min="9237" max="9472" width="8.88671875" style="125"/>
    <col min="9473" max="9473" width="19.44140625" style="125" customWidth="1"/>
    <col min="9474" max="9492" width="15.5546875" style="125" customWidth="1"/>
    <col min="9493" max="9728" width="8.88671875" style="125"/>
    <col min="9729" max="9729" width="19.44140625" style="125" customWidth="1"/>
    <col min="9730" max="9748" width="15.5546875" style="125" customWidth="1"/>
    <col min="9749" max="9984" width="8.88671875" style="125"/>
    <col min="9985" max="9985" width="19.44140625" style="125" customWidth="1"/>
    <col min="9986" max="10004" width="15.5546875" style="125" customWidth="1"/>
    <col min="10005" max="10240" width="8.88671875" style="125"/>
    <col min="10241" max="10241" width="19.44140625" style="125" customWidth="1"/>
    <col min="10242" max="10260" width="15.5546875" style="125" customWidth="1"/>
    <col min="10261" max="10496" width="8.88671875" style="125"/>
    <col min="10497" max="10497" width="19.44140625" style="125" customWidth="1"/>
    <col min="10498" max="10516" width="15.5546875" style="125" customWidth="1"/>
    <col min="10517" max="10752" width="8.88671875" style="125"/>
    <col min="10753" max="10753" width="19.44140625" style="125" customWidth="1"/>
    <col min="10754" max="10772" width="15.5546875" style="125" customWidth="1"/>
    <col min="10773" max="11008" width="8.88671875" style="125"/>
    <col min="11009" max="11009" width="19.44140625" style="125" customWidth="1"/>
    <col min="11010" max="11028" width="15.5546875" style="125" customWidth="1"/>
    <col min="11029" max="11264" width="8.88671875" style="125"/>
    <col min="11265" max="11265" width="19.44140625" style="125" customWidth="1"/>
    <col min="11266" max="11284" width="15.5546875" style="125" customWidth="1"/>
    <col min="11285" max="11520" width="8.88671875" style="125"/>
    <col min="11521" max="11521" width="19.44140625" style="125" customWidth="1"/>
    <col min="11522" max="11540" width="15.5546875" style="125" customWidth="1"/>
    <col min="11541" max="11776" width="8.88671875" style="125"/>
    <col min="11777" max="11777" width="19.44140625" style="125" customWidth="1"/>
    <col min="11778" max="11796" width="15.5546875" style="125" customWidth="1"/>
    <col min="11797" max="12032" width="8.88671875" style="125"/>
    <col min="12033" max="12033" width="19.44140625" style="125" customWidth="1"/>
    <col min="12034" max="12052" width="15.5546875" style="125" customWidth="1"/>
    <col min="12053" max="12288" width="8.88671875" style="125"/>
    <col min="12289" max="12289" width="19.44140625" style="125" customWidth="1"/>
    <col min="12290" max="12308" width="15.5546875" style="125" customWidth="1"/>
    <col min="12309" max="12544" width="8.88671875" style="125"/>
    <col min="12545" max="12545" width="19.44140625" style="125" customWidth="1"/>
    <col min="12546" max="12564" width="15.5546875" style="125" customWidth="1"/>
    <col min="12565" max="12800" width="8.88671875" style="125"/>
    <col min="12801" max="12801" width="19.44140625" style="125" customWidth="1"/>
    <col min="12802" max="12820" width="15.5546875" style="125" customWidth="1"/>
    <col min="12821" max="13056" width="8.88671875" style="125"/>
    <col min="13057" max="13057" width="19.44140625" style="125" customWidth="1"/>
    <col min="13058" max="13076" width="15.5546875" style="125" customWidth="1"/>
    <col min="13077" max="13312" width="8.88671875" style="125"/>
    <col min="13313" max="13313" width="19.44140625" style="125" customWidth="1"/>
    <col min="13314" max="13332" width="15.5546875" style="125" customWidth="1"/>
    <col min="13333" max="13568" width="8.88671875" style="125"/>
    <col min="13569" max="13569" width="19.44140625" style="125" customWidth="1"/>
    <col min="13570" max="13588" width="15.5546875" style="125" customWidth="1"/>
    <col min="13589" max="13824" width="8.88671875" style="125"/>
    <col min="13825" max="13825" width="19.44140625" style="125" customWidth="1"/>
    <col min="13826" max="13844" width="15.5546875" style="125" customWidth="1"/>
    <col min="13845" max="14080" width="8.88671875" style="125"/>
    <col min="14081" max="14081" width="19.44140625" style="125" customWidth="1"/>
    <col min="14082" max="14100" width="15.5546875" style="125" customWidth="1"/>
    <col min="14101" max="14336" width="8.88671875" style="125"/>
    <col min="14337" max="14337" width="19.44140625" style="125" customWidth="1"/>
    <col min="14338" max="14356" width="15.5546875" style="125" customWidth="1"/>
    <col min="14357" max="14592" width="8.88671875" style="125"/>
    <col min="14593" max="14593" width="19.44140625" style="125" customWidth="1"/>
    <col min="14594" max="14612" width="15.5546875" style="125" customWidth="1"/>
    <col min="14613" max="14848" width="8.88671875" style="125"/>
    <col min="14849" max="14849" width="19.44140625" style="125" customWidth="1"/>
    <col min="14850" max="14868" width="15.5546875" style="125" customWidth="1"/>
    <col min="14869" max="15104" width="8.88671875" style="125"/>
    <col min="15105" max="15105" width="19.44140625" style="125" customWidth="1"/>
    <col min="15106" max="15124" width="15.5546875" style="125" customWidth="1"/>
    <col min="15125" max="15360" width="8.88671875" style="125"/>
    <col min="15361" max="15361" width="19.44140625" style="125" customWidth="1"/>
    <col min="15362" max="15380" width="15.5546875" style="125" customWidth="1"/>
    <col min="15381" max="15616" width="8.88671875" style="125"/>
    <col min="15617" max="15617" width="19.44140625" style="125" customWidth="1"/>
    <col min="15618" max="15636" width="15.5546875" style="125" customWidth="1"/>
    <col min="15637" max="15872" width="8.88671875" style="125"/>
    <col min="15873" max="15873" width="19.44140625" style="125" customWidth="1"/>
    <col min="15874" max="15892" width="15.5546875" style="125" customWidth="1"/>
    <col min="15893" max="16128" width="8.88671875" style="125"/>
    <col min="16129" max="16129" width="19.44140625" style="125" customWidth="1"/>
    <col min="16130" max="16148" width="15.5546875" style="125" customWidth="1"/>
    <col min="16149" max="16384" width="8.88671875" style="125"/>
  </cols>
  <sheetData>
    <row r="1" spans="1:18" ht="15.6">
      <c r="K1" s="750"/>
      <c r="L1" s="750"/>
      <c r="M1" s="623"/>
      <c r="N1" s="751"/>
      <c r="O1" s="141"/>
      <c r="P1" s="141"/>
      <c r="Q1" s="141"/>
      <c r="R1" s="141"/>
    </row>
    <row r="2" spans="1:18" ht="15.6">
      <c r="K2" s="750"/>
      <c r="L2" s="750"/>
      <c r="M2" s="623"/>
      <c r="N2" s="751"/>
      <c r="O2" s="141"/>
      <c r="P2" s="141"/>
      <c r="Q2" s="141"/>
      <c r="R2" s="141"/>
    </row>
    <row r="3" spans="1:18" ht="15.6">
      <c r="K3" s="750"/>
      <c r="L3" s="750"/>
      <c r="M3" s="623"/>
      <c r="N3" s="751"/>
      <c r="O3" s="141"/>
      <c r="P3" s="141"/>
      <c r="Q3" s="141"/>
      <c r="R3" s="141"/>
    </row>
    <row r="4" spans="1:18" ht="15.6">
      <c r="K4" s="750"/>
      <c r="L4" s="750"/>
      <c r="M4" s="623"/>
      <c r="N4" s="751"/>
      <c r="O4" s="141"/>
      <c r="P4" s="141"/>
      <c r="Q4" s="141"/>
      <c r="R4" s="141"/>
    </row>
    <row r="5" spans="1:18" ht="15.6">
      <c r="K5" s="750"/>
      <c r="L5" s="750"/>
      <c r="M5" s="623"/>
      <c r="N5" s="751"/>
      <c r="O5" s="141"/>
      <c r="P5" s="141"/>
      <c r="Q5" s="141"/>
      <c r="R5" s="141"/>
    </row>
    <row r="6" spans="1:18" ht="15.6">
      <c r="K6" s="750"/>
      <c r="L6" s="750"/>
      <c r="M6" s="623"/>
      <c r="N6" s="751"/>
      <c r="O6" s="141"/>
      <c r="P6" s="141"/>
      <c r="Q6" s="141"/>
      <c r="R6" s="141"/>
    </row>
    <row r="7" spans="1:18" ht="15.6">
      <c r="K7" s="750"/>
      <c r="L7" s="750"/>
      <c r="M7" s="623"/>
      <c r="N7" s="751"/>
      <c r="O7" s="141"/>
      <c r="P7" s="141"/>
      <c r="Q7" s="141"/>
      <c r="R7" s="141"/>
    </row>
    <row r="8" spans="1:18" ht="15.6">
      <c r="K8" s="750"/>
      <c r="L8" s="750"/>
      <c r="M8" s="623"/>
      <c r="N8" s="751"/>
      <c r="O8" s="141"/>
      <c r="P8" s="141"/>
      <c r="Q8" s="141"/>
      <c r="R8" s="141"/>
    </row>
    <row r="9" spans="1:18" ht="15.6">
      <c r="K9" s="750"/>
      <c r="L9" s="750"/>
      <c r="M9" s="623"/>
      <c r="N9" s="751"/>
      <c r="O9" s="141"/>
      <c r="P9" s="141"/>
      <c r="Q9" s="141"/>
      <c r="R9" s="141"/>
    </row>
    <row r="10" spans="1:18" ht="15.6">
      <c r="A10" s="141"/>
      <c r="B10" s="623"/>
      <c r="C10" s="623"/>
      <c r="D10" s="623"/>
      <c r="E10" s="623"/>
      <c r="F10" s="623"/>
      <c r="G10" s="623"/>
      <c r="H10" s="623"/>
      <c r="I10" s="623"/>
      <c r="J10" s="623"/>
      <c r="K10" s="750"/>
      <c r="L10" s="750"/>
      <c r="M10" s="623"/>
      <c r="N10" s="751"/>
      <c r="O10" s="141"/>
      <c r="P10" s="141"/>
      <c r="Q10" s="141"/>
      <c r="R10" s="141"/>
    </row>
    <row r="11" spans="1:18" ht="15.6">
      <c r="A11" s="141"/>
      <c r="B11" s="623"/>
      <c r="C11" s="623"/>
      <c r="D11" s="623"/>
      <c r="E11" s="623"/>
      <c r="F11" s="623"/>
      <c r="G11" s="623"/>
      <c r="H11" s="623"/>
      <c r="I11" s="623"/>
      <c r="J11" s="623"/>
      <c r="L11" s="750"/>
      <c r="N11" s="1" t="s">
        <v>655</v>
      </c>
      <c r="O11" s="141"/>
      <c r="P11" s="141"/>
      <c r="Q11" s="141"/>
      <c r="R11" s="141"/>
    </row>
    <row r="12" spans="1:18" ht="15.6">
      <c r="A12" s="141"/>
      <c r="B12" s="623"/>
      <c r="C12" s="623"/>
      <c r="D12" s="623"/>
      <c r="E12" s="623"/>
      <c r="F12" s="623"/>
      <c r="G12" s="623"/>
      <c r="H12" s="623"/>
      <c r="I12" s="623"/>
      <c r="J12" s="623"/>
      <c r="L12" s="750"/>
      <c r="N12" s="22" t="s">
        <v>643</v>
      </c>
      <c r="O12" s="141"/>
      <c r="P12" s="141"/>
      <c r="Q12" s="141"/>
      <c r="R12" s="141"/>
    </row>
    <row r="13" spans="1:18" ht="15.6">
      <c r="A13" s="141"/>
      <c r="B13" s="623"/>
      <c r="C13" s="623"/>
      <c r="D13" s="623"/>
      <c r="E13" s="623"/>
      <c r="F13" s="623"/>
      <c r="G13" s="623"/>
      <c r="H13" s="623"/>
      <c r="I13" s="623"/>
      <c r="J13" s="623"/>
      <c r="L13" s="750"/>
      <c r="N13" s="1" t="s">
        <v>160</v>
      </c>
      <c r="O13" s="141"/>
      <c r="P13" s="141"/>
      <c r="Q13" s="141"/>
      <c r="R13" s="141"/>
    </row>
    <row r="14" spans="1:18" ht="15.6">
      <c r="A14" s="141"/>
      <c r="B14" s="623"/>
      <c r="C14" s="623"/>
      <c r="D14" s="623"/>
      <c r="E14" s="623"/>
      <c r="F14" s="623"/>
      <c r="G14" s="623"/>
      <c r="H14" s="623"/>
      <c r="I14" s="623"/>
      <c r="J14" s="623"/>
      <c r="K14" s="750"/>
      <c r="L14" s="750"/>
      <c r="M14" s="623"/>
      <c r="N14" s="751"/>
      <c r="O14" s="141"/>
      <c r="P14" s="141"/>
      <c r="Q14" s="141"/>
      <c r="R14" s="141"/>
    </row>
    <row r="15" spans="1:18" ht="15.6">
      <c r="A15" s="587" t="s">
        <v>747</v>
      </c>
      <c r="B15" s="587"/>
      <c r="C15" s="587"/>
      <c r="D15" s="587"/>
      <c r="E15" s="587"/>
      <c r="F15" s="587"/>
      <c r="G15" s="587"/>
      <c r="H15" s="587"/>
      <c r="I15" s="587"/>
      <c r="J15" s="587"/>
      <c r="K15" s="247"/>
      <c r="L15" s="247"/>
      <c r="M15" s="587"/>
      <c r="N15" s="751"/>
      <c r="O15" s="141"/>
      <c r="P15" s="141"/>
      <c r="Q15" s="141"/>
      <c r="R15" s="141"/>
    </row>
    <row r="16" spans="1:18" ht="16.2" thickBot="1">
      <c r="A16" s="587" t="s">
        <v>545</v>
      </c>
      <c r="B16" s="587"/>
      <c r="C16" s="587"/>
      <c r="D16" s="587"/>
      <c r="E16" s="587"/>
      <c r="F16" s="587"/>
      <c r="G16" s="587"/>
      <c r="H16" s="587"/>
      <c r="I16" s="587"/>
      <c r="J16" s="587"/>
      <c r="K16" s="247"/>
      <c r="L16" s="247"/>
      <c r="M16" s="587"/>
      <c r="N16" s="751"/>
      <c r="O16" s="141"/>
      <c r="P16" s="141"/>
      <c r="Q16" s="141"/>
      <c r="R16" s="141"/>
    </row>
    <row r="17" spans="1:18" ht="16.2" thickBot="1">
      <c r="A17" s="141"/>
      <c r="B17" s="623"/>
      <c r="C17" s="623"/>
      <c r="D17" s="623"/>
      <c r="E17" s="623"/>
      <c r="F17" s="623"/>
      <c r="G17" s="623"/>
      <c r="H17" s="623"/>
      <c r="I17" s="623"/>
      <c r="J17" s="623"/>
      <c r="K17" s="750"/>
      <c r="L17" s="750"/>
      <c r="M17" s="623"/>
      <c r="N17" s="751"/>
      <c r="O17" s="141"/>
      <c r="P17" s="141"/>
      <c r="Q17" s="141"/>
      <c r="R17" s="141"/>
    </row>
    <row r="18" spans="1:18" s="757" customFormat="1" ht="16.2">
      <c r="A18" s="547" t="s">
        <v>734</v>
      </c>
      <c r="B18" s="753" t="s">
        <v>735</v>
      </c>
      <c r="C18" s="753" t="s">
        <v>736</v>
      </c>
      <c r="D18" s="753" t="s">
        <v>737</v>
      </c>
      <c r="E18" s="753" t="s">
        <v>738</v>
      </c>
      <c r="F18" s="753" t="s">
        <v>739</v>
      </c>
      <c r="G18" s="753" t="s">
        <v>740</v>
      </c>
      <c r="H18" s="753" t="s">
        <v>741</v>
      </c>
      <c r="I18" s="753" t="s">
        <v>742</v>
      </c>
      <c r="J18" s="753" t="s">
        <v>743</v>
      </c>
      <c r="K18" s="754" t="s">
        <v>744</v>
      </c>
      <c r="L18" s="754" t="s">
        <v>745</v>
      </c>
      <c r="M18" s="755" t="s">
        <v>746</v>
      </c>
      <c r="N18" s="1016" t="s">
        <v>2</v>
      </c>
      <c r="O18" s="756"/>
      <c r="P18" s="756"/>
      <c r="Q18" s="756"/>
      <c r="R18" s="756"/>
    </row>
    <row r="19" spans="1:18" ht="15.6">
      <c r="A19" s="758" t="s">
        <v>521</v>
      </c>
      <c r="B19" s="759">
        <v>9.7228793886685996E-2</v>
      </c>
      <c r="C19" s="759">
        <v>7.0934475711494907E-4</v>
      </c>
      <c r="D19" s="759">
        <v>1.0200552031788183E-2</v>
      </c>
      <c r="E19" s="759">
        <v>7.7083483864251026E-2</v>
      </c>
      <c r="F19" s="759">
        <v>5.8420388666033538E-2</v>
      </c>
      <c r="G19" s="759">
        <v>7.0841590666134227E-2</v>
      </c>
      <c r="H19" s="759">
        <v>3.4461522238519726E-2</v>
      </c>
      <c r="I19" s="759">
        <v>6.0296678577039159E-2</v>
      </c>
      <c r="J19" s="760">
        <v>6.1102030095043787E-2</v>
      </c>
      <c r="K19" s="761">
        <v>8.5453644318845792E-2</v>
      </c>
      <c r="L19" s="761">
        <v>4.7598183401931095E-2</v>
      </c>
      <c r="M19" s="760">
        <v>5.0128832879923597E-2</v>
      </c>
      <c r="N19" s="762">
        <v>5.4460420448609263E-2</v>
      </c>
      <c r="O19" s="141"/>
      <c r="P19" s="141"/>
      <c r="Q19" s="141"/>
      <c r="R19" s="141"/>
    </row>
    <row r="20" spans="1:18" ht="15.6">
      <c r="A20" s="758" t="s">
        <v>522</v>
      </c>
      <c r="B20" s="763">
        <v>0.41450884675618943</v>
      </c>
      <c r="C20" s="763">
        <v>0.51807805249642669</v>
      </c>
      <c r="D20" s="763">
        <v>0.5155270461419853</v>
      </c>
      <c r="E20" s="763">
        <v>0.46369168367504182</v>
      </c>
      <c r="F20" s="763">
        <v>0.46893192775841708</v>
      </c>
      <c r="G20" s="763">
        <v>0.46186141570575701</v>
      </c>
      <c r="H20" s="763">
        <v>0.50332544658036893</v>
      </c>
      <c r="I20" s="763">
        <v>0.47670195530339454</v>
      </c>
      <c r="J20" s="763">
        <v>0.47820121101639734</v>
      </c>
      <c r="K20" s="761">
        <v>0.46551998526767141</v>
      </c>
      <c r="L20" s="761">
        <v>0.50108581179368461</v>
      </c>
      <c r="M20" s="760">
        <v>0.49094620040228065</v>
      </c>
      <c r="N20" s="762">
        <v>0.47986496524146793</v>
      </c>
      <c r="O20" s="141"/>
      <c r="P20" s="141"/>
      <c r="Q20" s="141"/>
      <c r="R20" s="141"/>
    </row>
    <row r="21" spans="1:18" ht="15.6">
      <c r="A21" s="764" t="s">
        <v>523</v>
      </c>
      <c r="B21" s="765">
        <v>0.48826235935712464</v>
      </c>
      <c r="C21" s="765">
        <v>0.48121260274645844</v>
      </c>
      <c r="D21" s="765">
        <v>0.4742724018262266</v>
      </c>
      <c r="E21" s="765">
        <v>0.45922483246070728</v>
      </c>
      <c r="F21" s="765">
        <v>0.47264768357554926</v>
      </c>
      <c r="G21" s="765">
        <v>0.46729699362810878</v>
      </c>
      <c r="H21" s="765">
        <v>0.46221303118111151</v>
      </c>
      <c r="I21" s="765">
        <v>0.46300136611956627</v>
      </c>
      <c r="J21" s="765">
        <v>0.46069675888855888</v>
      </c>
      <c r="K21" s="766">
        <v>0.44902637041348281</v>
      </c>
      <c r="L21" s="766">
        <v>0.45131600480438444</v>
      </c>
      <c r="M21" s="767">
        <v>0.45892496671779592</v>
      </c>
      <c r="N21" s="768">
        <v>0.46567461430992302</v>
      </c>
      <c r="O21" s="141"/>
      <c r="P21" s="141"/>
      <c r="Q21" s="141"/>
      <c r="R21" s="141"/>
    </row>
    <row r="22" spans="1:18" ht="16.2" thickBot="1">
      <c r="A22" s="589" t="s">
        <v>526</v>
      </c>
      <c r="B22" s="769">
        <v>1</v>
      </c>
      <c r="C22" s="769">
        <v>1</v>
      </c>
      <c r="D22" s="769">
        <v>1</v>
      </c>
      <c r="E22" s="769">
        <v>1.0000000000000002</v>
      </c>
      <c r="F22" s="769">
        <v>0.99999999999999978</v>
      </c>
      <c r="G22" s="769">
        <v>1</v>
      </c>
      <c r="H22" s="769">
        <v>1.0000000000000002</v>
      </c>
      <c r="I22" s="769">
        <v>1</v>
      </c>
      <c r="J22" s="769">
        <v>1</v>
      </c>
      <c r="K22" s="770">
        <v>1</v>
      </c>
      <c r="L22" s="770">
        <v>1.0000000000000002</v>
      </c>
      <c r="M22" s="771">
        <v>1.0000000000000002</v>
      </c>
      <c r="N22" s="772">
        <v>1</v>
      </c>
      <c r="O22" s="141"/>
      <c r="P22" s="141"/>
      <c r="Q22" s="141"/>
      <c r="R22" s="141"/>
    </row>
    <row r="23" spans="1:18" ht="16.2" thickBot="1">
      <c r="A23" s="588"/>
      <c r="B23" s="1017"/>
      <c r="C23" s="1017"/>
      <c r="D23" s="1017"/>
      <c r="E23" s="1017"/>
      <c r="F23" s="1017"/>
      <c r="G23" s="1017"/>
      <c r="H23" s="1017"/>
      <c r="I23" s="1017"/>
      <c r="J23" s="1018"/>
      <c r="K23" s="750"/>
      <c r="L23" s="750"/>
      <c r="M23" s="623"/>
      <c r="N23" s="1017"/>
      <c r="O23" s="141"/>
      <c r="P23" s="141"/>
      <c r="Q23" s="141"/>
      <c r="R23" s="141"/>
    </row>
    <row r="24" spans="1:18" s="757" customFormat="1" ht="16.2">
      <c r="A24" s="547" t="s">
        <v>734</v>
      </c>
      <c r="B24" s="774" t="s">
        <v>735</v>
      </c>
      <c r="C24" s="774" t="s">
        <v>736</v>
      </c>
      <c r="D24" s="774" t="s">
        <v>737</v>
      </c>
      <c r="E24" s="774" t="s">
        <v>738</v>
      </c>
      <c r="F24" s="774" t="s">
        <v>739</v>
      </c>
      <c r="G24" s="774" t="s">
        <v>740</v>
      </c>
      <c r="H24" s="774" t="s">
        <v>741</v>
      </c>
      <c r="I24" s="774" t="s">
        <v>742</v>
      </c>
      <c r="J24" s="774" t="s">
        <v>743</v>
      </c>
      <c r="K24" s="754" t="s">
        <v>744</v>
      </c>
      <c r="L24" s="754" t="s">
        <v>745</v>
      </c>
      <c r="M24" s="755" t="s">
        <v>746</v>
      </c>
      <c r="N24" s="1016" t="s">
        <v>2</v>
      </c>
      <c r="O24" s="756"/>
      <c r="P24" s="756"/>
      <c r="Q24" s="756"/>
      <c r="R24" s="756"/>
    </row>
    <row r="25" spans="1:18" ht="15.6">
      <c r="A25" s="758" t="s">
        <v>522</v>
      </c>
      <c r="B25" s="763">
        <v>0.45915160336223787</v>
      </c>
      <c r="C25" s="763">
        <v>0.51844580931311113</v>
      </c>
      <c r="D25" s="763">
        <v>0.5208399006487846</v>
      </c>
      <c r="E25" s="763">
        <v>0.50241996493520191</v>
      </c>
      <c r="F25" s="763">
        <v>0.49802684989542845</v>
      </c>
      <c r="G25" s="763">
        <v>0.4970749993393222</v>
      </c>
      <c r="H25" s="763">
        <v>0.52128988970723</v>
      </c>
      <c r="I25" s="763">
        <v>0.50728984822735435</v>
      </c>
      <c r="J25" s="763">
        <v>0.50932180742152977</v>
      </c>
      <c r="K25" s="763">
        <v>0.50901737498144872</v>
      </c>
      <c r="L25" s="763">
        <v>0.52612857625948017</v>
      </c>
      <c r="M25" s="760">
        <v>0.51685556672994404</v>
      </c>
      <c r="N25" s="762">
        <v>0.50715518256842274</v>
      </c>
      <c r="O25" s="141"/>
      <c r="P25" s="141"/>
      <c r="Q25" s="141"/>
      <c r="R25" s="141"/>
    </row>
    <row r="26" spans="1:18" ht="15.6">
      <c r="A26" s="758" t="s">
        <v>523</v>
      </c>
      <c r="B26" s="763">
        <v>0.54084839663776219</v>
      </c>
      <c r="C26" s="763">
        <v>0.48155419068688893</v>
      </c>
      <c r="D26" s="763">
        <v>0.47916009935121545</v>
      </c>
      <c r="E26" s="763">
        <v>0.49758003506479803</v>
      </c>
      <c r="F26" s="763">
        <v>0.50197315010457166</v>
      </c>
      <c r="G26" s="763">
        <v>0.5029250006606778</v>
      </c>
      <c r="H26" s="763">
        <v>0.47871011029276994</v>
      </c>
      <c r="I26" s="763">
        <v>0.49271015177264565</v>
      </c>
      <c r="J26" s="763">
        <v>0.49067819257847023</v>
      </c>
      <c r="K26" s="763">
        <v>0.49098262501855133</v>
      </c>
      <c r="L26" s="763">
        <v>0.47387142374051983</v>
      </c>
      <c r="M26" s="760">
        <v>0.4831444332700558</v>
      </c>
      <c r="N26" s="762">
        <v>0.49284481743157732</v>
      </c>
      <c r="O26" s="141"/>
      <c r="P26" s="141"/>
      <c r="Q26" s="141"/>
      <c r="R26" s="141"/>
    </row>
    <row r="27" spans="1:18" ht="15.6">
      <c r="A27" s="764" t="s">
        <v>526</v>
      </c>
      <c r="B27" s="765">
        <v>1</v>
      </c>
      <c r="C27" s="765">
        <v>1</v>
      </c>
      <c r="D27" s="765">
        <v>1</v>
      </c>
      <c r="E27" s="765">
        <v>1</v>
      </c>
      <c r="F27" s="765">
        <v>1</v>
      </c>
      <c r="G27" s="765">
        <v>1</v>
      </c>
      <c r="H27" s="765">
        <v>1</v>
      </c>
      <c r="I27" s="765">
        <v>1</v>
      </c>
      <c r="J27" s="765">
        <v>1</v>
      </c>
      <c r="K27" s="765">
        <v>1</v>
      </c>
      <c r="L27" s="765">
        <v>1</v>
      </c>
      <c r="M27" s="767">
        <v>0.99999999999999978</v>
      </c>
      <c r="N27" s="768">
        <v>1</v>
      </c>
      <c r="O27" s="141"/>
      <c r="P27" s="141"/>
      <c r="Q27" s="141"/>
      <c r="R27" s="141"/>
    </row>
    <row r="28" spans="1:18" ht="15.6">
      <c r="A28" s="546" t="s">
        <v>565</v>
      </c>
      <c r="B28" s="623"/>
      <c r="C28" s="623"/>
      <c r="D28" s="623"/>
      <c r="E28" s="623"/>
      <c r="F28" s="623"/>
      <c r="G28" s="623"/>
      <c r="H28" s="623"/>
      <c r="I28" s="623"/>
      <c r="J28" s="623"/>
      <c r="K28" s="750"/>
      <c r="L28" s="750"/>
      <c r="M28" s="623"/>
      <c r="N28" s="773"/>
      <c r="O28" s="141"/>
      <c r="P28" s="141"/>
      <c r="Q28" s="141"/>
      <c r="R28" s="141"/>
    </row>
  </sheetData>
  <pageMargins left="0.7" right="0.7" top="0.75" bottom="0.75" header="0.3" footer="0.3"/>
  <pageSetup scale="5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2020-10-30T07:00:00+00:00</OpenedDate>
    <SignificantOrder xmlns="dc463f71-b30c-4ab2-9473-d307f9d35888">false</SignificantOrder>
    <Date1 xmlns="dc463f71-b30c-4ab2-9473-d307f9d35888">2021-05-24T07:00:00+00:00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200900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A77B5ED84937743973E7F67CD421E1E" ma:contentTypeVersion="44" ma:contentTypeDescription="" ma:contentTypeScope="" ma:versionID="3dd6d9b306c7d694daea40afbaef475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4AD29-21B5-43FE-B4DB-5FBB09DC3E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21A5BEF-099F-494A-AB59-19FA25FA77C1}"/>
</file>

<file path=customXml/itemProps4.xml><?xml version="1.0" encoding="utf-8"?>
<ds:datastoreItem xmlns:ds="http://schemas.openxmlformats.org/officeDocument/2006/customXml" ds:itemID="{74E53B11-C5FA-4020-ACD2-C973760804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35</vt:i4>
      </vt:variant>
    </vt:vector>
  </HeadingPairs>
  <TitlesOfParts>
    <vt:vector size="69" baseType="lpstr">
      <vt:lpstr>jrw-1.1</vt:lpstr>
      <vt:lpstr>JRW-2.1 </vt:lpstr>
      <vt:lpstr>JRW-2.2</vt:lpstr>
      <vt:lpstr>JRW-2.3</vt:lpstr>
      <vt:lpstr>JRW-3.1</vt:lpstr>
      <vt:lpstr>JRW-3.2</vt:lpstr>
      <vt:lpstr>JRW-3.3</vt:lpstr>
      <vt:lpstr>JRW-4.1</vt:lpstr>
      <vt:lpstr>JRW-4.2</vt:lpstr>
      <vt:lpstr>JRW-5.1a</vt:lpstr>
      <vt:lpstr>JRW-5.2a</vt:lpstr>
      <vt:lpstr>JRW-6.1 (2)</vt:lpstr>
      <vt:lpstr>JRW-7.1</vt:lpstr>
      <vt:lpstr>JRW-7.2</vt:lpstr>
      <vt:lpstr>JRW 7.3</vt:lpstr>
      <vt:lpstr>JRW-7.4</vt:lpstr>
      <vt:lpstr>JRW-7.5</vt:lpstr>
      <vt:lpstr>JRW-7.6</vt:lpstr>
      <vt:lpstr>JRW-8.1</vt:lpstr>
      <vt:lpstr>JRW-8.2</vt:lpstr>
      <vt:lpstr>JRW-8.3</vt:lpstr>
      <vt:lpstr>JRW-8.4</vt:lpstr>
      <vt:lpstr>JRW-8.5 </vt:lpstr>
      <vt:lpstr>JRW-8.6</vt:lpstr>
      <vt:lpstr>JRW-8.7</vt:lpstr>
      <vt:lpstr>JRW-9.1</vt:lpstr>
      <vt:lpstr>jrw-9.2A</vt:lpstr>
      <vt:lpstr>JRW-9.3</vt:lpstr>
      <vt:lpstr>JRW-10.1</vt:lpstr>
      <vt:lpstr>JRW-10.2 (2)</vt:lpstr>
      <vt:lpstr>JRW-10.3</vt:lpstr>
      <vt:lpstr>JRW-10.4</vt:lpstr>
      <vt:lpstr>JRW-10.5</vt:lpstr>
      <vt:lpstr>JRW-10.6</vt:lpstr>
      <vt:lpstr>'JRW-4.1'!_ftn1</vt:lpstr>
      <vt:lpstr>'JRW 7.3'!Print_Area</vt:lpstr>
      <vt:lpstr>'jrw-1.1'!Print_Area</vt:lpstr>
      <vt:lpstr>'JRW-10.1'!Print_Area</vt:lpstr>
      <vt:lpstr>'JRW-10.2 (2)'!Print_Area</vt:lpstr>
      <vt:lpstr>'JRW-10.3'!Print_Area</vt:lpstr>
      <vt:lpstr>'JRW-10.4'!Print_Area</vt:lpstr>
      <vt:lpstr>'JRW-10.5'!Print_Area</vt:lpstr>
      <vt:lpstr>'JRW-10.6'!Print_Area</vt:lpstr>
      <vt:lpstr>'JRW-2.1 '!Print_Area</vt:lpstr>
      <vt:lpstr>'JRW-2.2'!Print_Area</vt:lpstr>
      <vt:lpstr>'JRW-2.3'!Print_Area</vt:lpstr>
      <vt:lpstr>'JRW-3.1'!Print_Area</vt:lpstr>
      <vt:lpstr>'JRW-3.2'!Print_Area</vt:lpstr>
      <vt:lpstr>'JRW-4.1'!Print_Area</vt:lpstr>
      <vt:lpstr>'JRW-4.2'!Print_Area</vt:lpstr>
      <vt:lpstr>'JRW-5.1a'!Print_Area</vt:lpstr>
      <vt:lpstr>'JRW-5.2a'!Print_Area</vt:lpstr>
      <vt:lpstr>'JRW-6.1 (2)'!Print_Area</vt:lpstr>
      <vt:lpstr>'JRW-7.1'!Print_Area</vt:lpstr>
      <vt:lpstr>'JRW-7.2'!Print_Area</vt:lpstr>
      <vt:lpstr>'JRW-7.4'!Print_Area</vt:lpstr>
      <vt:lpstr>'JRW-7.5'!Print_Area</vt:lpstr>
      <vt:lpstr>'JRW-7.6'!Print_Area</vt:lpstr>
      <vt:lpstr>'JRW-8.1'!Print_Area</vt:lpstr>
      <vt:lpstr>'JRW-8.2'!Print_Area</vt:lpstr>
      <vt:lpstr>'JRW-8.3'!Print_Area</vt:lpstr>
      <vt:lpstr>'JRW-8.4'!Print_Area</vt:lpstr>
      <vt:lpstr>'JRW-8.5 '!Print_Area</vt:lpstr>
      <vt:lpstr>'JRW-8.6'!Print_Area</vt:lpstr>
      <vt:lpstr>'JRW-8.7'!Print_Area</vt:lpstr>
      <vt:lpstr>'JRW-9.1'!Print_Area</vt:lpstr>
      <vt:lpstr>'jrw-9.2A'!Print_Area</vt:lpstr>
      <vt:lpstr>'JRW-9.3'!Print_Area</vt:lpstr>
      <vt:lpstr>'jrw-1.1'!Print_Area_MI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Author</cp:lastModifiedBy>
  <cp:lastPrinted>2021-04-18T14:20:22Z</cp:lastPrinted>
  <dcterms:created xsi:type="dcterms:W3CDTF">2004-07-08T15:39:03Z</dcterms:created>
  <dcterms:modified xsi:type="dcterms:W3CDTF">2021-05-20T23:11:57Z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0x0101006E56B4D1795A2E4DB2F0B01679ED314A00EA77B5ED84937743973E7F67CD421E1E</vt:lpwstr>
  </property>
  <property fmtid="{D5CDD505-2E9C-101B-9397-08002B2CF9AE}" pid="4" name="sum_blk1_chg" linkTarget="prop_sum_blk1_chg">
    <vt:lpwstr>#REF!</vt:lpwstr>
  </property>
  <property fmtid="{D5CDD505-2E9C-101B-9397-08002B2CF9AE}" pid="5" name="sum_cust_chg" linkTarget="prop_sum_cust_chg">
    <vt:lpwstr>#REF!</vt:lpwstr>
  </property>
  <property fmtid="{D5CDD505-2E9C-101B-9397-08002B2CF9AE}" pid="6" name="win_blk1_chg" linkTarget="prop_win_blk1_chg">
    <vt:lpwstr>#REF!</vt:lpwstr>
  </property>
  <property fmtid="{D5CDD505-2E9C-101B-9397-08002B2CF9AE}" pid="7" name="win_cust_chg" linkTarget="prop_win_cust_chg">
    <vt:lpwstr>#REF!</vt:lpwstr>
  </property>
  <property fmtid="{D5CDD505-2E9C-101B-9397-08002B2CF9AE}" pid="8" name="win_xs_chg" linkTarget="prop_win_xs_chg">
    <vt:lpwstr>#REF!</vt:lpwstr>
  </property>
  <property fmtid="{D5CDD505-2E9C-101B-9397-08002B2CF9AE}" pid="9" name="_docset_NoMedatataSyncRequired">
    <vt:lpwstr>False</vt:lpwstr>
  </property>
  <property fmtid="{D5CDD505-2E9C-101B-9397-08002B2CF9AE}" pid="10" name="IsEFSEC">
    <vt:bool>false</vt:bool>
  </property>
</Properties>
</file>