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smr\AppData\Local\Temp\Workshare\qbj0wx4x.0jj\7\"/>
    </mc:Choice>
  </mc:AlternateContent>
  <xr:revisionPtr revIDLastSave="0" documentId="13_ncr:1_{B18F17FA-73E7-4D63-B385-A17B46607ED8}" xr6:coauthVersionLast="41" xr6:coauthVersionMax="41" xr10:uidLastSave="{00000000-0000-0000-0000-000000000000}"/>
  <bookViews>
    <workbookView xWindow="1512" yWindow="1512" windowWidth="15120" windowHeight="8700" xr2:uid="{00000000-000D-0000-FFFF-FFFF00000000}"/>
  </bookViews>
  <sheets>
    <sheet name="Summary-AMR" sheetId="1" r:id="rId1"/>
  </sheets>
  <definedNames>
    <definedName name="_xlnm._FilterDatabase" localSheetId="0" hidden="1">'Summary-AMR'!$A$2:$J$18</definedName>
    <definedName name="_xlnm.Print_Titles" localSheetId="0">'Summary-AMR'!$1:$3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0" i="1" l="1"/>
  <c r="F90" i="1" s="1"/>
  <c r="F89" i="1"/>
  <c r="E89" i="1"/>
  <c r="E88" i="1"/>
  <c r="F88" i="1" s="1"/>
  <c r="E83" i="1"/>
  <c r="F83" i="1" s="1"/>
  <c r="E82" i="1"/>
  <c r="F82" i="1" s="1"/>
  <c r="E81" i="1"/>
  <c r="F81" i="1" s="1"/>
  <c r="E80" i="1"/>
  <c r="F80" i="1" s="1"/>
  <c r="F54" i="1" l="1"/>
  <c r="F46" i="1"/>
  <c r="F42" i="1"/>
  <c r="F38" i="1"/>
  <c r="F34" i="1"/>
  <c r="F30" i="1"/>
  <c r="F26" i="1"/>
  <c r="F22" i="1"/>
  <c r="F18" i="1"/>
  <c r="F14" i="1"/>
  <c r="F10" i="1"/>
  <c r="F6" i="1"/>
  <c r="E65" i="1"/>
  <c r="F65" i="1" s="1"/>
  <c r="E61" i="1"/>
  <c r="F61" i="1" s="1"/>
  <c r="E57" i="1"/>
  <c r="F57" i="1" s="1"/>
  <c r="E54" i="1"/>
  <c r="E53" i="1"/>
  <c r="F53" i="1" s="1"/>
  <c r="E49" i="1"/>
  <c r="F49" i="1" s="1"/>
  <c r="E46" i="1"/>
  <c r="E45" i="1"/>
  <c r="F45" i="1" s="1"/>
  <c r="E42" i="1"/>
  <c r="E41" i="1"/>
  <c r="F41" i="1" s="1"/>
  <c r="E38" i="1"/>
  <c r="E37" i="1"/>
  <c r="F37" i="1" s="1"/>
  <c r="E34" i="1"/>
  <c r="E33" i="1"/>
  <c r="F33" i="1" s="1"/>
  <c r="E30" i="1"/>
  <c r="E29" i="1"/>
  <c r="F29" i="1" s="1"/>
  <c r="E26" i="1"/>
  <c r="E25" i="1"/>
  <c r="F25" i="1" s="1"/>
  <c r="E22" i="1"/>
  <c r="E21" i="1"/>
  <c r="F21" i="1" s="1"/>
  <c r="E18" i="1"/>
  <c r="E17" i="1"/>
  <c r="F17" i="1" s="1"/>
  <c r="E14" i="1"/>
  <c r="E13" i="1"/>
  <c r="F13" i="1" s="1"/>
  <c r="E10" i="1"/>
  <c r="E9" i="1"/>
  <c r="F9" i="1" s="1"/>
  <c r="E6" i="1"/>
  <c r="E5" i="1"/>
  <c r="F5" i="1" s="1"/>
  <c r="I93" i="1"/>
  <c r="E64" i="1" s="1"/>
  <c r="F64" i="1" s="1"/>
  <c r="E50" i="1" l="1"/>
  <c r="F50" i="1" s="1"/>
  <c r="E58" i="1"/>
  <c r="F58" i="1" s="1"/>
  <c r="E62" i="1"/>
  <c r="F62" i="1" s="1"/>
  <c r="E66" i="1"/>
  <c r="F66" i="1" s="1"/>
  <c r="E7" i="1"/>
  <c r="F7" i="1" s="1"/>
  <c r="E11" i="1"/>
  <c r="F11" i="1" s="1"/>
  <c r="E15" i="1"/>
  <c r="F15" i="1" s="1"/>
  <c r="E19" i="1"/>
  <c r="F19" i="1" s="1"/>
  <c r="E23" i="1"/>
  <c r="F23" i="1" s="1"/>
  <c r="E27" i="1"/>
  <c r="F27" i="1" s="1"/>
  <c r="E31" i="1"/>
  <c r="F31" i="1" s="1"/>
  <c r="E35" i="1"/>
  <c r="F35" i="1" s="1"/>
  <c r="E39" i="1"/>
  <c r="F39" i="1" s="1"/>
  <c r="E43" i="1"/>
  <c r="F43" i="1" s="1"/>
  <c r="E47" i="1"/>
  <c r="F47" i="1" s="1"/>
  <c r="E51" i="1"/>
  <c r="F51" i="1" s="1"/>
  <c r="E55" i="1"/>
  <c r="F55" i="1" s="1"/>
  <c r="E59" i="1"/>
  <c r="F59" i="1" s="1"/>
  <c r="E63" i="1"/>
  <c r="F63" i="1" s="1"/>
  <c r="E67" i="1"/>
  <c r="F67" i="1" s="1"/>
  <c r="E8" i="1"/>
  <c r="F8" i="1" s="1"/>
  <c r="E12" i="1"/>
  <c r="F12" i="1" s="1"/>
  <c r="E16" i="1"/>
  <c r="F16" i="1" s="1"/>
  <c r="E20" i="1"/>
  <c r="F20" i="1" s="1"/>
  <c r="E24" i="1"/>
  <c r="F24" i="1" s="1"/>
  <c r="E28" i="1"/>
  <c r="F28" i="1" s="1"/>
  <c r="E32" i="1"/>
  <c r="F32" i="1" s="1"/>
  <c r="E36" i="1"/>
  <c r="F36" i="1" s="1"/>
  <c r="E40" i="1"/>
  <c r="F40" i="1" s="1"/>
  <c r="E44" i="1"/>
  <c r="F44" i="1" s="1"/>
  <c r="E48" i="1"/>
  <c r="F48" i="1" s="1"/>
  <c r="E52" i="1"/>
  <c r="F52" i="1" s="1"/>
  <c r="E56" i="1"/>
  <c r="F56" i="1" s="1"/>
  <c r="E60" i="1"/>
  <c r="F60" i="1" s="1"/>
  <c r="G83" i="1"/>
  <c r="H83" i="1" s="1"/>
  <c r="I83" i="1" s="1"/>
  <c r="J83" i="1" s="1"/>
  <c r="K83" i="1" l="1"/>
  <c r="L83" i="1" s="1"/>
  <c r="M83" i="1" s="1"/>
  <c r="G90" i="1" l="1"/>
  <c r="H90" i="1" s="1"/>
  <c r="I90" i="1" s="1"/>
  <c r="J90" i="1" s="1"/>
  <c r="K90" i="1" s="1"/>
  <c r="L90" i="1" s="1"/>
  <c r="M90" i="1" s="1"/>
  <c r="G89" i="1"/>
  <c r="H89" i="1" s="1"/>
  <c r="I89" i="1" s="1"/>
  <c r="J89" i="1" s="1"/>
  <c r="K89" i="1" s="1"/>
  <c r="L89" i="1" s="1"/>
  <c r="M89" i="1" s="1"/>
  <c r="G88" i="1"/>
  <c r="H88" i="1" s="1"/>
  <c r="I88" i="1" s="1"/>
  <c r="J88" i="1" s="1"/>
  <c r="K88" i="1" s="1"/>
  <c r="L88" i="1" s="1"/>
  <c r="M88" i="1" s="1"/>
  <c r="M91" i="1" l="1"/>
  <c r="L91" i="1"/>
  <c r="K91" i="1"/>
  <c r="J91" i="1"/>
  <c r="I91" i="1"/>
  <c r="H91" i="1"/>
  <c r="G91" i="1"/>
  <c r="F91" i="1"/>
  <c r="E91" i="1"/>
  <c r="D91" i="1"/>
  <c r="C91" i="1"/>
  <c r="D84" i="1" l="1"/>
  <c r="C84" i="1"/>
  <c r="D68" i="1"/>
  <c r="C68" i="1"/>
  <c r="D76" i="1"/>
  <c r="C76" i="1"/>
  <c r="G67" i="1" l="1"/>
  <c r="H67" i="1" s="1"/>
  <c r="I67" i="1" s="1"/>
  <c r="J67" i="1" s="1"/>
  <c r="K67" i="1" s="1"/>
  <c r="L67" i="1" s="1"/>
  <c r="M67" i="1" s="1"/>
  <c r="G66" i="1"/>
  <c r="H66" i="1" s="1"/>
  <c r="I66" i="1" s="1"/>
  <c r="J66" i="1" s="1"/>
  <c r="G64" i="1"/>
  <c r="H64" i="1" s="1"/>
  <c r="I64" i="1" s="1"/>
  <c r="J64" i="1" s="1"/>
  <c r="G65" i="1"/>
  <c r="H65" i="1" s="1"/>
  <c r="I65" i="1" s="1"/>
  <c r="J65" i="1" s="1"/>
  <c r="K65" i="1"/>
  <c r="L65" i="1" s="1"/>
  <c r="M65" i="1" s="1"/>
  <c r="G5" i="1"/>
  <c r="H5" i="1" s="1"/>
  <c r="I5" i="1" s="1"/>
  <c r="J5" i="1" s="1"/>
  <c r="G6" i="1"/>
  <c r="H6" i="1" s="1"/>
  <c r="I6" i="1" s="1"/>
  <c r="J6" i="1" s="1"/>
  <c r="G7" i="1"/>
  <c r="H7" i="1" s="1"/>
  <c r="I7" i="1" s="1"/>
  <c r="J7" i="1" s="1"/>
  <c r="G81" i="1"/>
  <c r="H81" i="1" s="1"/>
  <c r="I81" i="1" s="1"/>
  <c r="J81" i="1" s="1"/>
  <c r="G82" i="1"/>
  <c r="H82" i="1" s="1"/>
  <c r="I82" i="1" s="1"/>
  <c r="J82" i="1" s="1"/>
  <c r="G80" i="1"/>
  <c r="E84" i="1"/>
  <c r="I94" i="1"/>
  <c r="E74" i="1" l="1"/>
  <c r="F74" i="1" s="1"/>
  <c r="E73" i="1"/>
  <c r="F73" i="1" s="1"/>
  <c r="E72" i="1"/>
  <c r="F72" i="1" s="1"/>
  <c r="E75" i="1"/>
  <c r="F75" i="1" s="1"/>
  <c r="K66" i="1"/>
  <c r="L66" i="1" s="1"/>
  <c r="M66" i="1" s="1"/>
  <c r="K64" i="1"/>
  <c r="L64" i="1" s="1"/>
  <c r="M64" i="1" s="1"/>
  <c r="K81" i="1"/>
  <c r="L81" i="1" s="1"/>
  <c r="M81" i="1" s="1"/>
  <c r="K7" i="1"/>
  <c r="L7" i="1" s="1"/>
  <c r="M7" i="1" s="1"/>
  <c r="K6" i="1"/>
  <c r="L6" i="1" s="1"/>
  <c r="M6" i="1" s="1"/>
  <c r="K5" i="1"/>
  <c r="L5" i="1" s="1"/>
  <c r="M5" i="1" s="1"/>
  <c r="H80" i="1"/>
  <c r="G84" i="1"/>
  <c r="K82" i="1"/>
  <c r="L82" i="1" s="1"/>
  <c r="M82" i="1" s="1"/>
  <c r="F84" i="1"/>
  <c r="G55" i="1"/>
  <c r="H55" i="1" s="1"/>
  <c r="I55" i="1" s="1"/>
  <c r="J55" i="1" s="1"/>
  <c r="G58" i="1"/>
  <c r="H58" i="1" s="1"/>
  <c r="I58" i="1" s="1"/>
  <c r="J58" i="1" s="1"/>
  <c r="G38" i="1"/>
  <c r="H38" i="1" s="1"/>
  <c r="I38" i="1" s="1"/>
  <c r="J38" i="1" s="1"/>
  <c r="G52" i="1"/>
  <c r="H52" i="1" s="1"/>
  <c r="I52" i="1" s="1"/>
  <c r="J52" i="1" s="1"/>
  <c r="G20" i="1"/>
  <c r="H20" i="1" s="1"/>
  <c r="I20" i="1" s="1"/>
  <c r="J20" i="1" s="1"/>
  <c r="G32" i="1"/>
  <c r="H32" i="1" s="1"/>
  <c r="I32" i="1" s="1"/>
  <c r="J32" i="1" s="1"/>
  <c r="G44" i="1"/>
  <c r="H44" i="1" s="1"/>
  <c r="I44" i="1" s="1"/>
  <c r="J44" i="1" s="1"/>
  <c r="G56" i="1"/>
  <c r="H56" i="1" s="1"/>
  <c r="I56" i="1" s="1"/>
  <c r="J56" i="1" s="1"/>
  <c r="G45" i="1"/>
  <c r="H45" i="1" s="1"/>
  <c r="I45" i="1" s="1"/>
  <c r="J45" i="1" s="1"/>
  <c r="G11" i="1"/>
  <c r="H11" i="1" s="1"/>
  <c r="I11" i="1" s="1"/>
  <c r="J11" i="1" s="1"/>
  <c r="G33" i="1"/>
  <c r="H33" i="1" s="1"/>
  <c r="I33" i="1" s="1"/>
  <c r="J33" i="1" s="1"/>
  <c r="G57" i="1"/>
  <c r="H57" i="1" s="1"/>
  <c r="I57" i="1" s="1"/>
  <c r="J57" i="1" s="1"/>
  <c r="G34" i="1"/>
  <c r="H34" i="1" s="1"/>
  <c r="I34" i="1" s="1"/>
  <c r="J34" i="1" s="1"/>
  <c r="G25" i="1"/>
  <c r="H25" i="1" s="1"/>
  <c r="I25" i="1" s="1"/>
  <c r="J25" i="1" s="1"/>
  <c r="G22" i="1"/>
  <c r="H22" i="1" s="1"/>
  <c r="I22" i="1" s="1"/>
  <c r="J22" i="1" s="1"/>
  <c r="G46" i="1"/>
  <c r="H46" i="1" s="1"/>
  <c r="I46" i="1" s="1"/>
  <c r="J46" i="1" s="1"/>
  <c r="G49" i="1"/>
  <c r="H49" i="1" s="1"/>
  <c r="I49" i="1" s="1"/>
  <c r="J49" i="1" s="1"/>
  <c r="G50" i="1"/>
  <c r="H50" i="1" s="1"/>
  <c r="I50" i="1" s="1"/>
  <c r="J50" i="1" s="1"/>
  <c r="G29" i="1"/>
  <c r="H29" i="1" s="1"/>
  <c r="I29" i="1" s="1"/>
  <c r="J29" i="1" s="1"/>
  <c r="G37" i="1"/>
  <c r="H37" i="1" s="1"/>
  <c r="I37" i="1" s="1"/>
  <c r="J37" i="1" s="1"/>
  <c r="G26" i="1"/>
  <c r="H26" i="1" s="1"/>
  <c r="I26" i="1" s="1"/>
  <c r="J26" i="1" s="1"/>
  <c r="G51" i="1"/>
  <c r="H51" i="1" s="1"/>
  <c r="I51" i="1" s="1"/>
  <c r="J51" i="1" s="1"/>
  <c r="G62" i="1"/>
  <c r="H62" i="1" s="1"/>
  <c r="I62" i="1" s="1"/>
  <c r="J62" i="1" s="1"/>
  <c r="G53" i="1"/>
  <c r="H53" i="1" s="1"/>
  <c r="I53" i="1" s="1"/>
  <c r="J53" i="1" s="1"/>
  <c r="G8" i="1"/>
  <c r="H8" i="1" s="1"/>
  <c r="I8" i="1" s="1"/>
  <c r="J8" i="1" s="1"/>
  <c r="G24" i="1"/>
  <c r="H24" i="1" s="1"/>
  <c r="I24" i="1" s="1"/>
  <c r="J24" i="1" s="1"/>
  <c r="G36" i="1"/>
  <c r="H36" i="1" s="1"/>
  <c r="I36" i="1" s="1"/>
  <c r="J36" i="1" s="1"/>
  <c r="G48" i="1"/>
  <c r="H48" i="1" s="1"/>
  <c r="I48" i="1" s="1"/>
  <c r="J48" i="1" s="1"/>
  <c r="G60" i="1"/>
  <c r="H60" i="1" s="1"/>
  <c r="I60" i="1" s="1"/>
  <c r="J60" i="1" s="1"/>
  <c r="G10" i="1"/>
  <c r="H10" i="1" s="1"/>
  <c r="I10" i="1" s="1"/>
  <c r="J10" i="1" s="1"/>
  <c r="G17" i="1"/>
  <c r="H17" i="1" s="1"/>
  <c r="I17" i="1" s="1"/>
  <c r="J17" i="1" s="1"/>
  <c r="G42" i="1"/>
  <c r="H42" i="1" s="1"/>
  <c r="I42" i="1" s="1"/>
  <c r="J42" i="1" s="1"/>
  <c r="G16" i="1"/>
  <c r="H16" i="1" s="1"/>
  <c r="I16" i="1" s="1"/>
  <c r="J16" i="1" s="1"/>
  <c r="G72" i="1"/>
  <c r="G73" i="1"/>
  <c r="H73" i="1" s="1"/>
  <c r="I73" i="1" s="1"/>
  <c r="J73" i="1" s="1"/>
  <c r="K17" i="1" l="1"/>
  <c r="L17" i="1" s="1"/>
  <c r="M17" i="1" s="1"/>
  <c r="G75" i="1"/>
  <c r="H75" i="1" s="1"/>
  <c r="I75" i="1" s="1"/>
  <c r="J75" i="1" s="1"/>
  <c r="K75" i="1"/>
  <c r="L75" i="1" s="1"/>
  <c r="M75" i="1" s="1"/>
  <c r="G9" i="1"/>
  <c r="H9" i="1" s="1"/>
  <c r="I9" i="1" s="1"/>
  <c r="J9" i="1" s="1"/>
  <c r="K56" i="1"/>
  <c r="L56" i="1" s="1"/>
  <c r="M56" i="1" s="1"/>
  <c r="K44" i="1"/>
  <c r="L44" i="1" s="1"/>
  <c r="M44" i="1" s="1"/>
  <c r="K22" i="1"/>
  <c r="L22" i="1" s="1"/>
  <c r="M22" i="1" s="1"/>
  <c r="H84" i="1"/>
  <c r="I80" i="1"/>
  <c r="E68" i="1"/>
  <c r="K48" i="1"/>
  <c r="L48" i="1" s="1"/>
  <c r="M48" i="1" s="1"/>
  <c r="K32" i="1"/>
  <c r="L32" i="1" s="1"/>
  <c r="M32" i="1" s="1"/>
  <c r="K37" i="1"/>
  <c r="L37" i="1" s="1"/>
  <c r="M37" i="1" s="1"/>
  <c r="K34" i="1"/>
  <c r="L34" i="1" s="1"/>
  <c r="M34" i="1" s="1"/>
  <c r="K26" i="1"/>
  <c r="L26" i="1" s="1"/>
  <c r="M26" i="1" s="1"/>
  <c r="K36" i="1"/>
  <c r="L36" i="1" s="1"/>
  <c r="M36" i="1" s="1"/>
  <c r="K20" i="1"/>
  <c r="L20" i="1" s="1"/>
  <c r="M20" i="1" s="1"/>
  <c r="K24" i="1"/>
  <c r="L24" i="1" s="1"/>
  <c r="M24" i="1" s="1"/>
  <c r="K25" i="1"/>
  <c r="L25" i="1" s="1"/>
  <c r="M25" i="1" s="1"/>
  <c r="K60" i="1"/>
  <c r="L60" i="1" s="1"/>
  <c r="M60" i="1" s="1"/>
  <c r="E76" i="1"/>
  <c r="G39" i="1"/>
  <c r="H39" i="1" s="1"/>
  <c r="I39" i="1" s="1"/>
  <c r="J39" i="1" s="1"/>
  <c r="G43" i="1"/>
  <c r="H43" i="1" s="1"/>
  <c r="I43" i="1" s="1"/>
  <c r="J43" i="1" s="1"/>
  <c r="K50" i="1"/>
  <c r="L50" i="1" s="1"/>
  <c r="M50" i="1" s="1"/>
  <c r="G14" i="1"/>
  <c r="H14" i="1" s="1"/>
  <c r="I14" i="1" s="1"/>
  <c r="J14" i="1" s="1"/>
  <c r="G47" i="1"/>
  <c r="H47" i="1" s="1"/>
  <c r="I47" i="1" s="1"/>
  <c r="J47" i="1" s="1"/>
  <c r="G63" i="1"/>
  <c r="H63" i="1" s="1"/>
  <c r="I63" i="1" s="1"/>
  <c r="J63" i="1" s="1"/>
  <c r="G31" i="1"/>
  <c r="H31" i="1" s="1"/>
  <c r="I31" i="1" s="1"/>
  <c r="J31" i="1" s="1"/>
  <c r="G27" i="1"/>
  <c r="H27" i="1" s="1"/>
  <c r="I27" i="1" s="1"/>
  <c r="J27" i="1" s="1"/>
  <c r="K49" i="1"/>
  <c r="L49" i="1" s="1"/>
  <c r="M49" i="1" s="1"/>
  <c r="G59" i="1"/>
  <c r="H59" i="1" s="1"/>
  <c r="I59" i="1" s="1"/>
  <c r="J59" i="1" s="1"/>
  <c r="K45" i="1"/>
  <c r="L45" i="1" s="1"/>
  <c r="M45" i="1" s="1"/>
  <c r="K51" i="1"/>
  <c r="L51" i="1" s="1"/>
  <c r="M51" i="1" s="1"/>
  <c r="K33" i="1"/>
  <c r="L33" i="1" s="1"/>
  <c r="M33" i="1" s="1"/>
  <c r="K38" i="1"/>
  <c r="L38" i="1" s="1"/>
  <c r="M38" i="1" s="1"/>
  <c r="G13" i="1"/>
  <c r="H13" i="1" s="1"/>
  <c r="I13" i="1" s="1"/>
  <c r="J13" i="1" s="1"/>
  <c r="G35" i="1"/>
  <c r="H35" i="1" s="1"/>
  <c r="I35" i="1" s="1"/>
  <c r="J35" i="1" s="1"/>
  <c r="G40" i="1"/>
  <c r="H40" i="1" s="1"/>
  <c r="I40" i="1" s="1"/>
  <c r="J40" i="1" s="1"/>
  <c r="G19" i="1"/>
  <c r="H19" i="1" s="1"/>
  <c r="I19" i="1" s="1"/>
  <c r="J19" i="1" s="1"/>
  <c r="G28" i="1"/>
  <c r="H28" i="1" s="1"/>
  <c r="I28" i="1" s="1"/>
  <c r="J28" i="1" s="1"/>
  <c r="K29" i="1"/>
  <c r="L29" i="1" s="1"/>
  <c r="M29" i="1" s="1"/>
  <c r="K52" i="1"/>
  <c r="L52" i="1" s="1"/>
  <c r="M52" i="1" s="1"/>
  <c r="K57" i="1"/>
  <c r="L57" i="1" s="1"/>
  <c r="M57" i="1" s="1"/>
  <c r="K42" i="1"/>
  <c r="L42" i="1" s="1"/>
  <c r="M42" i="1" s="1"/>
  <c r="G23" i="1"/>
  <c r="H23" i="1" s="1"/>
  <c r="I23" i="1" s="1"/>
  <c r="J23" i="1" s="1"/>
  <c r="G12" i="1"/>
  <c r="H12" i="1" s="1"/>
  <c r="I12" i="1" s="1"/>
  <c r="J12" i="1" s="1"/>
  <c r="G21" i="1"/>
  <c r="H21" i="1" s="1"/>
  <c r="I21" i="1" s="1"/>
  <c r="J21" i="1" s="1"/>
  <c r="K53" i="1"/>
  <c r="L53" i="1" s="1"/>
  <c r="M53" i="1" s="1"/>
  <c r="G30" i="1"/>
  <c r="H30" i="1" s="1"/>
  <c r="I30" i="1" s="1"/>
  <c r="J30" i="1" s="1"/>
  <c r="K10" i="1"/>
  <c r="L10" i="1" s="1"/>
  <c r="M10" i="1" s="1"/>
  <c r="G15" i="1"/>
  <c r="H15" i="1" s="1"/>
  <c r="I15" i="1" s="1"/>
  <c r="J15" i="1" s="1"/>
  <c r="G61" i="1"/>
  <c r="H61" i="1" s="1"/>
  <c r="I61" i="1" s="1"/>
  <c r="J61" i="1" s="1"/>
  <c r="K61" i="1" s="1"/>
  <c r="L61" i="1" s="1"/>
  <c r="M61" i="1" s="1"/>
  <c r="K46" i="1"/>
  <c r="L46" i="1" s="1"/>
  <c r="M46" i="1" s="1"/>
  <c r="K62" i="1"/>
  <c r="L62" i="1" s="1"/>
  <c r="M62" i="1" s="1"/>
  <c r="K55" i="1"/>
  <c r="L55" i="1" s="1"/>
  <c r="M55" i="1" s="1"/>
  <c r="K58" i="1"/>
  <c r="L58" i="1" s="1"/>
  <c r="M58" i="1" s="1"/>
  <c r="G54" i="1"/>
  <c r="H54" i="1" s="1"/>
  <c r="I54" i="1" s="1"/>
  <c r="J54" i="1" s="1"/>
  <c r="G41" i="1"/>
  <c r="H41" i="1" s="1"/>
  <c r="I41" i="1" s="1"/>
  <c r="J41" i="1" s="1"/>
  <c r="G18" i="1"/>
  <c r="H18" i="1" s="1"/>
  <c r="I18" i="1" s="1"/>
  <c r="J18" i="1" s="1"/>
  <c r="G74" i="1"/>
  <c r="F76" i="1"/>
  <c r="K73" i="1"/>
  <c r="L73" i="1" s="1"/>
  <c r="M73" i="1" s="1"/>
  <c r="H72" i="1"/>
  <c r="K28" i="1" l="1"/>
  <c r="L28" i="1" s="1"/>
  <c r="M28" i="1" s="1"/>
  <c r="K40" i="1"/>
  <c r="L40" i="1" s="1"/>
  <c r="M40" i="1" s="1"/>
  <c r="K35" i="1"/>
  <c r="L35" i="1" s="1"/>
  <c r="M35" i="1" s="1"/>
  <c r="K9" i="1"/>
  <c r="L9" i="1" s="1"/>
  <c r="M9" i="1" s="1"/>
  <c r="I84" i="1"/>
  <c r="J80" i="1"/>
  <c r="K18" i="1"/>
  <c r="L18" i="1" s="1"/>
  <c r="M18" i="1" s="1"/>
  <c r="K27" i="1"/>
  <c r="L27" i="1" s="1"/>
  <c r="M27" i="1" s="1"/>
  <c r="K11" i="1"/>
  <c r="L11" i="1" s="1"/>
  <c r="M11" i="1" s="1"/>
  <c r="K23" i="1"/>
  <c r="L23" i="1" s="1"/>
  <c r="M23" i="1" s="1"/>
  <c r="K63" i="1"/>
  <c r="L63" i="1" s="1"/>
  <c r="M63" i="1" s="1"/>
  <c r="F68" i="1"/>
  <c r="K21" i="1"/>
  <c r="L21" i="1" s="1"/>
  <c r="M21" i="1" s="1"/>
  <c r="K43" i="1"/>
  <c r="L43" i="1" s="1"/>
  <c r="M43" i="1" s="1"/>
  <c r="K13" i="1"/>
  <c r="L13" i="1" s="1"/>
  <c r="M13" i="1" s="1"/>
  <c r="K15" i="1"/>
  <c r="L15" i="1" s="1"/>
  <c r="M15" i="1" s="1"/>
  <c r="K12" i="1"/>
  <c r="L12" i="1" s="1"/>
  <c r="M12" i="1" s="1"/>
  <c r="K19" i="1"/>
  <c r="L19" i="1" s="1"/>
  <c r="M19" i="1" s="1"/>
  <c r="K59" i="1"/>
  <c r="L59" i="1" s="1"/>
  <c r="M59" i="1" s="1"/>
  <c r="K39" i="1"/>
  <c r="L39" i="1" s="1"/>
  <c r="M39" i="1" s="1"/>
  <c r="K47" i="1"/>
  <c r="L47" i="1" s="1"/>
  <c r="M47" i="1" s="1"/>
  <c r="K54" i="1"/>
  <c r="L54" i="1" s="1"/>
  <c r="M54" i="1" s="1"/>
  <c r="K31" i="1"/>
  <c r="L31" i="1" s="1"/>
  <c r="M31" i="1" s="1"/>
  <c r="G68" i="1"/>
  <c r="K8" i="1"/>
  <c r="K30" i="1"/>
  <c r="L30" i="1" s="1"/>
  <c r="M30" i="1" s="1"/>
  <c r="K16" i="1"/>
  <c r="L16" i="1" s="1"/>
  <c r="M16" i="1" s="1"/>
  <c r="K41" i="1"/>
  <c r="L41" i="1" s="1"/>
  <c r="M41" i="1" s="1"/>
  <c r="H74" i="1"/>
  <c r="G76" i="1"/>
  <c r="I72" i="1"/>
  <c r="J84" i="1" l="1"/>
  <c r="K80" i="1"/>
  <c r="L8" i="1"/>
  <c r="J68" i="1"/>
  <c r="H68" i="1"/>
  <c r="I68" i="1"/>
  <c r="I74" i="1"/>
  <c r="H76" i="1"/>
  <c r="J72" i="1"/>
  <c r="K84" i="1" l="1"/>
  <c r="L80" i="1"/>
  <c r="M8" i="1"/>
  <c r="K14" i="1"/>
  <c r="K68" i="1" s="1"/>
  <c r="J74" i="1"/>
  <c r="J76" i="1" s="1"/>
  <c r="I76" i="1"/>
  <c r="K72" i="1"/>
  <c r="L72" i="1" s="1"/>
  <c r="L84" i="1" l="1"/>
  <c r="M80" i="1"/>
  <c r="M84" i="1" s="1"/>
  <c r="L14" i="1"/>
  <c r="L68" i="1" s="1"/>
  <c r="K74" i="1"/>
  <c r="M72" i="1"/>
  <c r="M14" i="1" l="1"/>
  <c r="M68" i="1" s="1"/>
  <c r="L74" i="1"/>
  <c r="K76" i="1"/>
  <c r="M74" i="1" l="1"/>
  <c r="M76" i="1" s="1"/>
  <c r="L76" i="1"/>
</calcChain>
</file>

<file path=xl/sharedStrings.xml><?xml version="1.0" encoding="utf-8"?>
<sst xmlns="http://schemas.openxmlformats.org/spreadsheetml/2006/main" count="18" uniqueCount="18">
  <si>
    <t>YEARLY PROJECTED DEPRECIATION EXPENSES</t>
  </si>
  <si>
    <t>Vintage Year</t>
  </si>
  <si>
    <t>Original Cost from Asset 1126 Report</t>
  </si>
  <si>
    <t>A/D in 2023</t>
  </si>
  <si>
    <t>Net Value in 2023</t>
  </si>
  <si>
    <t>ELECTRIC AMR METER E3700</t>
  </si>
  <si>
    <t>GAS AMR MODULE G3813</t>
  </si>
  <si>
    <t>Notes</t>
  </si>
  <si>
    <t>4. No additions or retirements were considered for this analysis.  Retirements would not impact overall ratebase as they are a debit to accumulated depreciation and a credit to gross plant.</t>
  </si>
  <si>
    <t>GAS AMR MODULE INSTALLATION G3823</t>
  </si>
  <si>
    <t>AMR NETWORK EQUIPMENT C397</t>
  </si>
  <si>
    <t>1. Electric AMR Meter depreciation expense rate is 8.34%</t>
  </si>
  <si>
    <t>2. Gas AMR Module depreciation expense rate is 7% and Gas AMR Module Installation depreciation expense rate is 2.25%</t>
  </si>
  <si>
    <t>3. Vintage year, original cost, average meter/ module cost, and accumulated depreciation expense are from Power Plant report (Asset 1126 report)</t>
  </si>
  <si>
    <t>A/D in JUN 2018 from Asset 1126 Report</t>
  </si>
  <si>
    <t>Jul-Dec 2018</t>
  </si>
  <si>
    <t>Total Depreciation 6/2018-12/2023</t>
  </si>
  <si>
    <t>5. Prior to 2015, Puget Sound Energy leased Gas AMR modules and AMR Network Equipment from Landis &amp; Gyr, they were acquired from Landis &amp; Gyr for $1, which was attributed to Gas Modules and nothing to AMR Network Equip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</si>
</sst>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sz val="10"/>
      <color theme="0" tint="-0.249977111117893"/>
      <name val="Arial"/>
      <family val="2"/>
    </font>
    <font>
      <sz val="10"/>
      <color theme="1"/>
      <name val="Arial"/>
      <family val="2"/>
    </font>
    <font>
      <sz val="11"/>
      <color rgb="FF1F497D"/>
      <name val="Calibri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</cellStyleXfs>
  <cellXfs count="53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4" fillId="0" borderId="0" xfId="1" applyFont="1" applyFill="1" applyAlignment="1">
      <alignment horizontal="center"/>
    </xf>
    <xf numFmtId="0" fontId="1" fillId="0" borderId="0" xfId="0" applyFont="1"/>
    <xf numFmtId="0" fontId="2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43" fontId="4" fillId="0" borderId="0" xfId="1" applyFont="1" applyFill="1" applyBorder="1" applyAlignment="1">
      <alignment horizontal="center"/>
    </xf>
    <xf numFmtId="43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2" fontId="3" fillId="0" borderId="0" xfId="0" applyNumberFormat="1" applyFont="1" applyFill="1" applyBorder="1" applyAlignment="1"/>
    <xf numFmtId="0" fontId="5" fillId="0" borderId="0" xfId="0" applyFont="1"/>
    <xf numFmtId="0" fontId="6" fillId="0" borderId="0" xfId="0" applyNumberFormat="1" applyFont="1" applyFill="1" applyAlignment="1">
      <alignment horizontal="left"/>
    </xf>
    <xf numFmtId="42" fontId="6" fillId="0" borderId="0" xfId="1" applyNumberFormat="1" applyFont="1" applyFill="1" applyAlignment="1"/>
    <xf numFmtId="42" fontId="1" fillId="0" borderId="0" xfId="0" applyNumberFormat="1" applyFont="1" applyFill="1"/>
    <xf numFmtId="42" fontId="6" fillId="0" borderId="0" xfId="0" applyNumberFormat="1" applyFont="1" applyFill="1" applyAlignment="1"/>
    <xf numFmtId="42" fontId="1" fillId="0" borderId="0" xfId="0" applyNumberFormat="1" applyFont="1"/>
    <xf numFmtId="41" fontId="6" fillId="0" borderId="0" xfId="1" applyNumberFormat="1" applyFont="1" applyFill="1" applyBorder="1" applyAlignment="1"/>
    <xf numFmtId="41" fontId="1" fillId="0" borderId="0" xfId="0" applyNumberFormat="1" applyFont="1" applyFill="1"/>
    <xf numFmtId="41" fontId="6" fillId="0" borderId="0" xfId="0" applyNumberFormat="1" applyFont="1" applyFill="1" applyAlignment="1"/>
    <xf numFmtId="41" fontId="6" fillId="0" borderId="0" xfId="0" applyNumberFormat="1" applyFont="1" applyFill="1" applyBorder="1" applyAlignment="1"/>
    <xf numFmtId="41" fontId="6" fillId="0" borderId="0" xfId="1" applyNumberFormat="1" applyFont="1" applyFill="1" applyBorder="1"/>
    <xf numFmtId="41" fontId="6" fillId="0" borderId="0" xfId="1" applyNumberFormat="1" applyFont="1" applyFill="1"/>
    <xf numFmtId="41" fontId="1" fillId="0" borderId="0" xfId="0" applyNumberFormat="1" applyFont="1"/>
    <xf numFmtId="41" fontId="1" fillId="0" borderId="0" xfId="0" applyNumberFormat="1" applyFont="1" applyBorder="1"/>
    <xf numFmtId="0" fontId="1" fillId="0" borderId="0" xfId="0" applyFont="1" applyBorder="1"/>
    <xf numFmtId="42" fontId="6" fillId="0" borderId="2" xfId="1" applyNumberFormat="1" applyFont="1" applyFill="1" applyBorder="1"/>
    <xf numFmtId="43" fontId="6" fillId="0" borderId="0" xfId="1" applyFont="1" applyFill="1"/>
    <xf numFmtId="43" fontId="1" fillId="0" borderId="0" xfId="1" applyFont="1"/>
    <xf numFmtId="43" fontId="6" fillId="0" borderId="0" xfId="0" applyNumberFormat="1" applyFont="1" applyFill="1"/>
    <xf numFmtId="2" fontId="6" fillId="0" borderId="0" xfId="0" applyNumberFormat="1" applyFont="1" applyFill="1"/>
    <xf numFmtId="41" fontId="6" fillId="0" borderId="0" xfId="0" applyNumberFormat="1" applyFont="1" applyFill="1"/>
    <xf numFmtId="0" fontId="1" fillId="0" borderId="0" xfId="0" applyFont="1" applyFill="1" applyBorder="1"/>
    <xf numFmtId="0" fontId="6" fillId="0" borderId="0" xfId="0" applyNumberFormat="1" applyFont="1" applyFill="1" applyAlignment="1">
      <alignment horizontal="center"/>
    </xf>
    <xf numFmtId="0" fontId="0" fillId="0" borderId="1" xfId="0" applyFont="1" applyBorder="1"/>
    <xf numFmtId="0" fontId="6" fillId="0" borderId="1" xfId="0" applyNumberFormat="1" applyFont="1" applyFill="1" applyBorder="1" applyAlignment="1">
      <alignment horizontal="center"/>
    </xf>
    <xf numFmtId="43" fontId="6" fillId="0" borderId="1" xfId="0" applyNumberFormat="1" applyFont="1" applyFill="1" applyBorder="1"/>
    <xf numFmtId="43" fontId="6" fillId="0" borderId="1" xfId="1" applyFont="1" applyFill="1" applyBorder="1"/>
    <xf numFmtId="2" fontId="6" fillId="0" borderId="1" xfId="0" applyNumberFormat="1" applyFont="1" applyFill="1" applyBorder="1"/>
    <xf numFmtId="0" fontId="1" fillId="0" borderId="1" xfId="0" applyFont="1" applyBorder="1"/>
    <xf numFmtId="0" fontId="0" fillId="0" borderId="0" xfId="0" applyFont="1"/>
    <xf numFmtId="10" fontId="0" fillId="0" borderId="0" xfId="0" applyNumberFormat="1" applyFont="1" applyFill="1" applyAlignment="1">
      <alignment horizontal="left"/>
    </xf>
    <xf numFmtId="9" fontId="6" fillId="0" borderId="0" xfId="0" applyNumberFormat="1" applyFont="1" applyFill="1" applyAlignment="1">
      <alignment horizontal="left"/>
    </xf>
    <xf numFmtId="0" fontId="7" fillId="0" borderId="0" xfId="0" applyFont="1" applyAlignment="1">
      <alignment vertical="center"/>
    </xf>
    <xf numFmtId="0" fontId="0" fillId="0" borderId="0" xfId="0" applyAlignment="1">
      <alignment horizontal="left"/>
    </xf>
    <xf numFmtId="42" fontId="6" fillId="0" borderId="0" xfId="1" applyNumberFormat="1" applyFont="1" applyFill="1" applyBorder="1"/>
    <xf numFmtId="10" fontId="6" fillId="0" borderId="0" xfId="0" applyNumberFormat="1" applyFont="1" applyFill="1"/>
    <xf numFmtId="43" fontId="4" fillId="2" borderId="0" xfId="0" applyNumberFormat="1" applyFont="1" applyFill="1" applyAlignment="1">
      <alignment horizontal="center" wrapText="1"/>
    </xf>
  </cellXfs>
  <cellStyles count="7">
    <cellStyle name="Comma" xfId="1" builtinId="3"/>
    <cellStyle name="Comma 2" xfId="2" xr:uid="{00000000-0005-0000-0000-000001000000}"/>
    <cellStyle name="Currency 2" xfId="3" xr:uid="{00000000-0005-0000-0000-000002000000}"/>
    <cellStyle name="Normal" xfId="0" builtinId="0"/>
    <cellStyle name="Normal 2" xfId="4" xr:uid="{00000000-0005-0000-0000-000004000000}"/>
    <cellStyle name="Normal 3" xfId="5" xr:uid="{00000000-0005-0000-0000-000005000000}"/>
    <cellStyle name="Normal 5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A1:R108"/>
  <sheetViews>
    <sheetView showGridLines="0" tabSelected="1" zoomScale="95" zoomScaleNormal="95" zoomScaleSheetLayoutView="70" zoomScalePageLayoutView="80" workbookViewId="0">
      <selection activeCell="A98" sqref="A98"/>
    </sheetView>
  </sheetViews>
  <sheetFormatPr defaultColWidth="9.21875" defaultRowHeight="13.2" x14ac:dyDescent="0.25"/>
  <cols>
    <col min="1" max="1" width="5.109375" style="4" customWidth="1"/>
    <col min="2" max="2" width="16.5546875" style="38" customWidth="1"/>
    <col min="3" max="3" width="14.21875" style="32" bestFit="1" customWidth="1"/>
    <col min="4" max="4" width="22.5546875" style="4" customWidth="1"/>
    <col min="5" max="5" width="14.21875" style="34" customWidth="1"/>
    <col min="6" max="6" width="14.88671875" style="34" bestFit="1" customWidth="1"/>
    <col min="7" max="7" width="14.21875" style="34" customWidth="1"/>
    <col min="8" max="8" width="14.21875" style="35" customWidth="1"/>
    <col min="9" max="10" width="14.21875" style="34" customWidth="1"/>
    <col min="11" max="11" width="14.21875" style="4" customWidth="1"/>
    <col min="12" max="12" width="14.77734375" style="4" bestFit="1" customWidth="1"/>
    <col min="13" max="13" width="14.21875" style="4" customWidth="1"/>
    <col min="14" max="14" width="14.21875" style="4" bestFit="1" customWidth="1"/>
    <col min="15" max="15" width="13.5546875" style="4" bestFit="1" customWidth="1"/>
    <col min="16" max="16" width="14.21875" style="4" bestFit="1" customWidth="1"/>
    <col min="17" max="17" width="11.77734375" style="4" bestFit="1" customWidth="1"/>
    <col min="18" max="18" width="14.21875" style="4" bestFit="1" customWidth="1"/>
    <col min="19" max="16384" width="9.21875" style="4"/>
  </cols>
  <sheetData>
    <row r="1" spans="1:15" x14ac:dyDescent="0.25">
      <c r="A1" s="1"/>
      <c r="B1" s="2"/>
      <c r="C1" s="3"/>
      <c r="E1" s="52" t="s">
        <v>0</v>
      </c>
      <c r="F1" s="52"/>
      <c r="G1" s="52"/>
      <c r="H1" s="52"/>
      <c r="I1" s="52"/>
      <c r="J1" s="52"/>
    </row>
    <row r="2" spans="1:15" ht="66" customHeight="1" thickBot="1" x14ac:dyDescent="0.3">
      <c r="A2" s="5"/>
      <c r="B2" s="6" t="s">
        <v>1</v>
      </c>
      <c r="C2" s="6" t="s">
        <v>2</v>
      </c>
      <c r="D2" s="6" t="s">
        <v>14</v>
      </c>
      <c r="E2" s="7" t="s">
        <v>15</v>
      </c>
      <c r="F2" s="7">
        <v>2019</v>
      </c>
      <c r="G2" s="7">
        <v>2020</v>
      </c>
      <c r="H2" s="8">
        <v>2021</v>
      </c>
      <c r="I2" s="7">
        <v>2022</v>
      </c>
      <c r="J2" s="7">
        <v>2023</v>
      </c>
      <c r="K2" s="6" t="s">
        <v>16</v>
      </c>
      <c r="L2" s="6" t="s">
        <v>3</v>
      </c>
      <c r="M2" s="6" t="s">
        <v>4</v>
      </c>
    </row>
    <row r="3" spans="1:15" x14ac:dyDescent="0.25">
      <c r="A3" s="9"/>
      <c r="B3" s="10"/>
      <c r="C3" s="11"/>
      <c r="E3" s="12"/>
      <c r="F3" s="12"/>
      <c r="G3" s="12"/>
      <c r="H3" s="13"/>
      <c r="I3" s="12"/>
      <c r="J3" s="12"/>
    </row>
    <row r="4" spans="1:15" x14ac:dyDescent="0.25">
      <c r="A4" s="14" t="s">
        <v>5</v>
      </c>
      <c r="B4" s="2"/>
      <c r="C4" s="14"/>
      <c r="E4" s="14"/>
      <c r="F4" s="14"/>
      <c r="G4" s="14"/>
      <c r="H4" s="15"/>
      <c r="I4" s="14"/>
      <c r="J4" s="14"/>
    </row>
    <row r="5" spans="1:15" x14ac:dyDescent="0.25">
      <c r="A5" s="16"/>
      <c r="B5" s="49">
        <v>1953</v>
      </c>
      <c r="C5" s="18">
        <v>83523.44</v>
      </c>
      <c r="D5" s="19">
        <v>-91875.784</v>
      </c>
      <c r="E5" s="19">
        <f>-C5*$I$93/2</f>
        <v>-3482.9274480000004</v>
      </c>
      <c r="F5" s="19">
        <f>E5*2</f>
        <v>-6965.8548960000007</v>
      </c>
      <c r="G5" s="19">
        <f t="shared" ref="G5:G65" si="0">F5</f>
        <v>-6965.8548960000007</v>
      </c>
      <c r="H5" s="19">
        <f t="shared" ref="H5:H65" si="1">G5</f>
        <v>-6965.8548960000007</v>
      </c>
      <c r="I5" s="19">
        <f t="shared" ref="I5:I65" si="2">H5</f>
        <v>-6965.8548960000007</v>
      </c>
      <c r="J5" s="19">
        <f t="shared" ref="J5:J65" si="3">I5</f>
        <v>-6965.8548960000007</v>
      </c>
      <c r="K5" s="19">
        <f t="shared" ref="K5:K12" si="4">SUM(E5:J5)</f>
        <v>-38312.20192800001</v>
      </c>
      <c r="L5" s="19">
        <f>D5+K5</f>
        <v>-130187.98592800001</v>
      </c>
      <c r="M5" s="19">
        <f>C5+L5</f>
        <v>-46664.545928000007</v>
      </c>
      <c r="N5" s="21"/>
      <c r="O5" s="21"/>
    </row>
    <row r="6" spans="1:15" x14ac:dyDescent="0.25">
      <c r="A6" s="16"/>
      <c r="B6" s="49">
        <v>1954</v>
      </c>
      <c r="C6" s="22">
        <v>14999.98</v>
      </c>
      <c r="D6" s="23">
        <v>-16499.977999999999</v>
      </c>
      <c r="E6" s="24">
        <f t="shared" ref="E6:E67" si="5">-C6*$I$93/2</f>
        <v>-625.49916599999995</v>
      </c>
      <c r="F6" s="24">
        <f t="shared" ref="F6:F67" si="6">E6*2</f>
        <v>-1250.9983319999999</v>
      </c>
      <c r="G6" s="24">
        <f t="shared" si="0"/>
        <v>-1250.9983319999999</v>
      </c>
      <c r="H6" s="24">
        <f t="shared" si="1"/>
        <v>-1250.9983319999999</v>
      </c>
      <c r="I6" s="24">
        <f t="shared" si="2"/>
        <v>-1250.9983319999999</v>
      </c>
      <c r="J6" s="24">
        <f t="shared" si="3"/>
        <v>-1250.9983319999999</v>
      </c>
      <c r="K6" s="23">
        <f t="shared" si="4"/>
        <v>-6880.4908260000002</v>
      </c>
      <c r="L6" s="23">
        <f t="shared" ref="L6:L63" si="7">+D6+K6</f>
        <v>-23380.468826</v>
      </c>
      <c r="M6" s="23">
        <f t="shared" ref="M6:M63" si="8">C6+L6</f>
        <v>-8380.4888260000007</v>
      </c>
      <c r="O6" s="21"/>
    </row>
    <row r="7" spans="1:15" x14ac:dyDescent="0.25">
      <c r="A7" s="16"/>
      <c r="B7" s="49">
        <v>1955</v>
      </c>
      <c r="C7" s="26">
        <v>78785.7</v>
      </c>
      <c r="D7" s="23">
        <v>-86664.27</v>
      </c>
      <c r="E7" s="24">
        <f t="shared" si="5"/>
        <v>-3285.3636900000001</v>
      </c>
      <c r="F7" s="24">
        <f t="shared" si="6"/>
        <v>-6570.7273800000003</v>
      </c>
      <c r="G7" s="24">
        <f t="shared" si="0"/>
        <v>-6570.7273800000003</v>
      </c>
      <c r="H7" s="24">
        <f t="shared" si="1"/>
        <v>-6570.7273800000003</v>
      </c>
      <c r="I7" s="24">
        <f t="shared" si="2"/>
        <v>-6570.7273800000003</v>
      </c>
      <c r="J7" s="24">
        <f t="shared" si="3"/>
        <v>-6570.7273800000003</v>
      </c>
      <c r="K7" s="23">
        <f t="shared" si="4"/>
        <v>-36139.000589999996</v>
      </c>
      <c r="L7" s="23">
        <f t="shared" si="7"/>
        <v>-122803.27059</v>
      </c>
      <c r="M7" s="23">
        <f t="shared" si="8"/>
        <v>-44017.570590000003</v>
      </c>
      <c r="O7" s="21"/>
    </row>
    <row r="8" spans="1:15" x14ac:dyDescent="0.25">
      <c r="A8" s="16"/>
      <c r="B8" s="49">
        <v>1956</v>
      </c>
      <c r="C8" s="26">
        <v>26226.04</v>
      </c>
      <c r="D8" s="23">
        <v>-28848.644</v>
      </c>
      <c r="E8" s="24">
        <f t="shared" si="5"/>
        <v>-1093.6258680000001</v>
      </c>
      <c r="F8" s="24">
        <f t="shared" si="6"/>
        <v>-2187.2517360000002</v>
      </c>
      <c r="G8" s="24">
        <f t="shared" si="0"/>
        <v>-2187.2517360000002</v>
      </c>
      <c r="H8" s="24">
        <f t="shared" si="1"/>
        <v>-2187.2517360000002</v>
      </c>
      <c r="I8" s="24">
        <f t="shared" si="2"/>
        <v>-2187.2517360000002</v>
      </c>
      <c r="J8" s="24">
        <f t="shared" si="3"/>
        <v>-2187.2517360000002</v>
      </c>
      <c r="K8" s="23">
        <f t="shared" si="4"/>
        <v>-12029.884548</v>
      </c>
      <c r="L8" s="23">
        <f t="shared" si="7"/>
        <v>-40878.528548000002</v>
      </c>
      <c r="M8" s="23">
        <f t="shared" si="8"/>
        <v>-14652.488548000001</v>
      </c>
      <c r="O8" s="21"/>
    </row>
    <row r="9" spans="1:15" x14ac:dyDescent="0.25">
      <c r="A9" s="16"/>
      <c r="B9" s="49">
        <v>1957</v>
      </c>
      <c r="C9" s="26">
        <v>39240.980000000003</v>
      </c>
      <c r="D9" s="23">
        <v>-36285.139054747196</v>
      </c>
      <c r="E9" s="24">
        <f t="shared" si="5"/>
        <v>-1636.3488660000003</v>
      </c>
      <c r="F9" s="24">
        <f t="shared" si="6"/>
        <v>-3272.6977320000005</v>
      </c>
      <c r="G9" s="24">
        <f t="shared" si="0"/>
        <v>-3272.6977320000005</v>
      </c>
      <c r="H9" s="24">
        <f t="shared" si="1"/>
        <v>-3272.6977320000005</v>
      </c>
      <c r="I9" s="24">
        <f t="shared" si="2"/>
        <v>-3272.6977320000005</v>
      </c>
      <c r="J9" s="24">
        <f t="shared" si="3"/>
        <v>-3272.6977320000005</v>
      </c>
      <c r="K9" s="23">
        <f t="shared" si="4"/>
        <v>-17999.837526000003</v>
      </c>
      <c r="L9" s="23">
        <f t="shared" si="7"/>
        <v>-54284.976580747199</v>
      </c>
      <c r="M9" s="23">
        <f t="shared" si="8"/>
        <v>-15043.996580747196</v>
      </c>
      <c r="O9" s="21"/>
    </row>
    <row r="10" spans="1:15" x14ac:dyDescent="0.25">
      <c r="A10" s="16"/>
      <c r="B10" s="49">
        <v>1959</v>
      </c>
      <c r="C10" s="26">
        <v>40132.840000000004</v>
      </c>
      <c r="D10" s="23">
        <v>-30875.917918806401</v>
      </c>
      <c r="E10" s="24">
        <f t="shared" si="5"/>
        <v>-1673.5394280000003</v>
      </c>
      <c r="F10" s="24">
        <f t="shared" si="6"/>
        <v>-3347.0788560000005</v>
      </c>
      <c r="G10" s="24">
        <f t="shared" si="0"/>
        <v>-3347.0788560000005</v>
      </c>
      <c r="H10" s="24">
        <f t="shared" si="1"/>
        <v>-3347.0788560000005</v>
      </c>
      <c r="I10" s="24">
        <f t="shared" si="2"/>
        <v>-3347.0788560000005</v>
      </c>
      <c r="J10" s="24">
        <f t="shared" si="3"/>
        <v>-3347.0788560000005</v>
      </c>
      <c r="K10" s="23">
        <f t="shared" si="4"/>
        <v>-18408.933708000004</v>
      </c>
      <c r="L10" s="23">
        <f t="shared" si="7"/>
        <v>-49284.851626806405</v>
      </c>
      <c r="M10" s="23">
        <f t="shared" si="8"/>
        <v>-9152.0116268064012</v>
      </c>
      <c r="O10" s="21"/>
    </row>
    <row r="11" spans="1:15" x14ac:dyDescent="0.25">
      <c r="A11" s="16"/>
      <c r="B11" s="49">
        <v>1960</v>
      </c>
      <c r="C11" s="26">
        <v>27557.02</v>
      </c>
      <c r="D11" s="23">
        <v>-21487.923918495002</v>
      </c>
      <c r="E11" s="24">
        <f t="shared" si="5"/>
        <v>-1149.1277340000001</v>
      </c>
      <c r="F11" s="24">
        <f t="shared" si="6"/>
        <v>-2298.2554680000003</v>
      </c>
      <c r="G11" s="24">
        <f t="shared" si="0"/>
        <v>-2298.2554680000003</v>
      </c>
      <c r="H11" s="24">
        <f t="shared" si="1"/>
        <v>-2298.2554680000003</v>
      </c>
      <c r="I11" s="24">
        <f t="shared" si="2"/>
        <v>-2298.2554680000003</v>
      </c>
      <c r="J11" s="24">
        <f t="shared" si="3"/>
        <v>-2298.2554680000003</v>
      </c>
      <c r="K11" s="23">
        <f t="shared" si="4"/>
        <v>-12640.405074000002</v>
      </c>
      <c r="L11" s="23">
        <f t="shared" si="7"/>
        <v>-34128.328992495008</v>
      </c>
      <c r="M11" s="23">
        <f t="shared" si="8"/>
        <v>-6571.3089924950073</v>
      </c>
      <c r="O11" s="21"/>
    </row>
    <row r="12" spans="1:15" x14ac:dyDescent="0.25">
      <c r="A12" s="16"/>
      <c r="B12" s="49">
        <v>1961</v>
      </c>
      <c r="C12" s="26">
        <v>27253.55</v>
      </c>
      <c r="D12" s="23">
        <v>-20837.422781433001</v>
      </c>
      <c r="E12" s="24">
        <f t="shared" si="5"/>
        <v>-1136.473035</v>
      </c>
      <c r="F12" s="24">
        <f t="shared" si="6"/>
        <v>-2272.94607</v>
      </c>
      <c r="G12" s="24">
        <f t="shared" si="0"/>
        <v>-2272.94607</v>
      </c>
      <c r="H12" s="24">
        <f t="shared" si="1"/>
        <v>-2272.94607</v>
      </c>
      <c r="I12" s="24">
        <f t="shared" si="2"/>
        <v>-2272.94607</v>
      </c>
      <c r="J12" s="24">
        <f t="shared" si="3"/>
        <v>-2272.94607</v>
      </c>
      <c r="K12" s="23">
        <f t="shared" si="4"/>
        <v>-12501.203384999999</v>
      </c>
      <c r="L12" s="23">
        <f t="shared" si="7"/>
        <v>-33338.626166433001</v>
      </c>
      <c r="M12" s="23">
        <f t="shared" si="8"/>
        <v>-6085.0761664330021</v>
      </c>
      <c r="O12" s="21"/>
    </row>
    <row r="13" spans="1:15" x14ac:dyDescent="0.25">
      <c r="A13" s="16"/>
      <c r="B13" s="49">
        <v>1964</v>
      </c>
      <c r="C13" s="26">
        <v>44610.270000000004</v>
      </c>
      <c r="D13" s="23">
        <v>-30962.062581644102</v>
      </c>
      <c r="E13" s="24">
        <f t="shared" si="5"/>
        <v>-1860.2482590000002</v>
      </c>
      <c r="F13" s="24">
        <f t="shared" si="6"/>
        <v>-3720.4965180000004</v>
      </c>
      <c r="G13" s="24">
        <f t="shared" si="0"/>
        <v>-3720.4965180000004</v>
      </c>
      <c r="H13" s="24">
        <f t="shared" si="1"/>
        <v>-3720.4965180000004</v>
      </c>
      <c r="I13" s="24">
        <f t="shared" si="2"/>
        <v>-3720.4965180000004</v>
      </c>
      <c r="J13" s="24">
        <f t="shared" si="3"/>
        <v>-3720.4965180000004</v>
      </c>
      <c r="K13" s="23">
        <f t="shared" ref="K13:K34" si="9">SUM(E13:J13)</f>
        <v>-20462.730849000003</v>
      </c>
      <c r="L13" s="23">
        <f t="shared" si="7"/>
        <v>-51424.793430644102</v>
      </c>
      <c r="M13" s="23">
        <f t="shared" si="8"/>
        <v>-6814.523430644098</v>
      </c>
      <c r="O13" s="21"/>
    </row>
    <row r="14" spans="1:15" x14ac:dyDescent="0.25">
      <c r="A14" s="16"/>
      <c r="B14" s="49">
        <v>1965</v>
      </c>
      <c r="C14" s="26">
        <v>60328.08</v>
      </c>
      <c r="D14" s="23">
        <v>-40473.453105770408</v>
      </c>
      <c r="E14" s="24">
        <f t="shared" si="5"/>
        <v>-2515.6809360000002</v>
      </c>
      <c r="F14" s="24">
        <f t="shared" si="6"/>
        <v>-5031.3618720000004</v>
      </c>
      <c r="G14" s="24">
        <f t="shared" si="0"/>
        <v>-5031.3618720000004</v>
      </c>
      <c r="H14" s="24">
        <f t="shared" si="1"/>
        <v>-5031.3618720000004</v>
      </c>
      <c r="I14" s="24">
        <f t="shared" si="2"/>
        <v>-5031.3618720000004</v>
      </c>
      <c r="J14" s="24">
        <f t="shared" si="3"/>
        <v>-5031.3618720000004</v>
      </c>
      <c r="K14" s="23">
        <f t="shared" si="9"/>
        <v>-27672.490296000004</v>
      </c>
      <c r="L14" s="23">
        <f t="shared" si="7"/>
        <v>-68145.943401770404</v>
      </c>
      <c r="M14" s="23">
        <f t="shared" si="8"/>
        <v>-7817.8634017704026</v>
      </c>
      <c r="O14" s="21"/>
    </row>
    <row r="15" spans="1:15" x14ac:dyDescent="0.25">
      <c r="A15" s="16"/>
      <c r="B15" s="49">
        <v>1966</v>
      </c>
      <c r="C15" s="26">
        <v>4057.69</v>
      </c>
      <c r="D15" s="23">
        <v>-2633.0998017324</v>
      </c>
      <c r="E15" s="24">
        <f t="shared" si="5"/>
        <v>-169.20567300000002</v>
      </c>
      <c r="F15" s="24">
        <f t="shared" si="6"/>
        <v>-338.41134600000004</v>
      </c>
      <c r="G15" s="24">
        <f t="shared" si="0"/>
        <v>-338.41134600000004</v>
      </c>
      <c r="H15" s="24">
        <f t="shared" si="1"/>
        <v>-338.41134600000004</v>
      </c>
      <c r="I15" s="24">
        <f t="shared" si="2"/>
        <v>-338.41134600000004</v>
      </c>
      <c r="J15" s="24">
        <f t="shared" si="3"/>
        <v>-338.41134600000004</v>
      </c>
      <c r="K15" s="23">
        <f t="shared" si="9"/>
        <v>-1861.2624030000004</v>
      </c>
      <c r="L15" s="23">
        <f t="shared" si="7"/>
        <v>-4494.3622047324006</v>
      </c>
      <c r="M15" s="23">
        <f t="shared" si="8"/>
        <v>-436.67220473240059</v>
      </c>
      <c r="O15" s="21"/>
    </row>
    <row r="16" spans="1:15" x14ac:dyDescent="0.25">
      <c r="A16" s="16"/>
      <c r="B16" s="49">
        <v>1967</v>
      </c>
      <c r="C16" s="26">
        <v>67980.13</v>
      </c>
      <c r="D16" s="23">
        <v>-42698.369278494902</v>
      </c>
      <c r="E16" s="24">
        <f t="shared" si="5"/>
        <v>-2834.7714210000004</v>
      </c>
      <c r="F16" s="24">
        <f t="shared" si="6"/>
        <v>-5669.5428420000007</v>
      </c>
      <c r="G16" s="24">
        <f t="shared" si="0"/>
        <v>-5669.5428420000007</v>
      </c>
      <c r="H16" s="24">
        <f t="shared" si="1"/>
        <v>-5669.5428420000007</v>
      </c>
      <c r="I16" s="24">
        <f t="shared" si="2"/>
        <v>-5669.5428420000007</v>
      </c>
      <c r="J16" s="24">
        <f t="shared" si="3"/>
        <v>-5669.5428420000007</v>
      </c>
      <c r="K16" s="23">
        <f t="shared" si="9"/>
        <v>-31182.485631000003</v>
      </c>
      <c r="L16" s="23">
        <f t="shared" si="7"/>
        <v>-73880.854909494898</v>
      </c>
      <c r="M16" s="23">
        <f t="shared" si="8"/>
        <v>-5900.7249094948929</v>
      </c>
      <c r="O16" s="21"/>
    </row>
    <row r="17" spans="1:15" x14ac:dyDescent="0.25">
      <c r="A17" s="16"/>
      <c r="B17" s="49">
        <v>1968</v>
      </c>
      <c r="C17" s="26">
        <v>180287.17</v>
      </c>
      <c r="D17" s="23">
        <v>-109690.20098186779</v>
      </c>
      <c r="E17" s="24">
        <f t="shared" si="5"/>
        <v>-7517.9749890000003</v>
      </c>
      <c r="F17" s="24">
        <f t="shared" si="6"/>
        <v>-15035.949978000001</v>
      </c>
      <c r="G17" s="24">
        <f t="shared" si="0"/>
        <v>-15035.949978000001</v>
      </c>
      <c r="H17" s="24">
        <f t="shared" si="1"/>
        <v>-15035.949978000001</v>
      </c>
      <c r="I17" s="24">
        <f t="shared" si="2"/>
        <v>-15035.949978000001</v>
      </c>
      <c r="J17" s="24">
        <f t="shared" si="3"/>
        <v>-15035.949978000001</v>
      </c>
      <c r="K17" s="23">
        <f t="shared" si="9"/>
        <v>-82697.724879000016</v>
      </c>
      <c r="L17" s="23">
        <f t="shared" si="7"/>
        <v>-192387.92586086781</v>
      </c>
      <c r="M17" s="23">
        <f t="shared" si="8"/>
        <v>-12100.755860867794</v>
      </c>
      <c r="O17" s="21"/>
    </row>
    <row r="18" spans="1:15" x14ac:dyDescent="0.25">
      <c r="A18" s="16"/>
      <c r="B18" s="49">
        <v>1969</v>
      </c>
      <c r="C18" s="26">
        <v>225657.15</v>
      </c>
      <c r="D18" s="23">
        <v>-133095.22500208349</v>
      </c>
      <c r="E18" s="24">
        <f t="shared" si="5"/>
        <v>-9409.903155</v>
      </c>
      <c r="F18" s="24">
        <f t="shared" si="6"/>
        <v>-18819.80631</v>
      </c>
      <c r="G18" s="24">
        <f t="shared" si="0"/>
        <v>-18819.80631</v>
      </c>
      <c r="H18" s="24">
        <f t="shared" si="1"/>
        <v>-18819.80631</v>
      </c>
      <c r="I18" s="24">
        <f t="shared" si="2"/>
        <v>-18819.80631</v>
      </c>
      <c r="J18" s="24">
        <f t="shared" si="3"/>
        <v>-18819.80631</v>
      </c>
      <c r="K18" s="23">
        <f t="shared" si="9"/>
        <v>-103508.93470499999</v>
      </c>
      <c r="L18" s="23">
        <f t="shared" si="7"/>
        <v>-236604.15970708348</v>
      </c>
      <c r="M18" s="23">
        <f t="shared" si="8"/>
        <v>-10947.009707083489</v>
      </c>
      <c r="O18" s="21"/>
    </row>
    <row r="19" spans="1:15" x14ac:dyDescent="0.25">
      <c r="A19" s="16"/>
      <c r="B19" s="49">
        <v>1970</v>
      </c>
      <c r="C19" s="26">
        <v>266329.74</v>
      </c>
      <c r="D19" s="23">
        <v>-152390.05539623101</v>
      </c>
      <c r="E19" s="24">
        <f t="shared" si="5"/>
        <v>-11105.950158</v>
      </c>
      <c r="F19" s="24">
        <f t="shared" si="6"/>
        <v>-22211.900315999999</v>
      </c>
      <c r="G19" s="24">
        <f t="shared" si="0"/>
        <v>-22211.900315999999</v>
      </c>
      <c r="H19" s="24">
        <f t="shared" si="1"/>
        <v>-22211.900315999999</v>
      </c>
      <c r="I19" s="24">
        <f t="shared" si="2"/>
        <v>-22211.900315999999</v>
      </c>
      <c r="J19" s="24">
        <f t="shared" si="3"/>
        <v>-22211.900315999999</v>
      </c>
      <c r="K19" s="23">
        <f t="shared" si="9"/>
        <v>-122165.451738</v>
      </c>
      <c r="L19" s="23">
        <f t="shared" si="7"/>
        <v>-274555.50713423104</v>
      </c>
      <c r="M19" s="23">
        <f t="shared" si="8"/>
        <v>-8225.7671342310496</v>
      </c>
      <c r="O19" s="21"/>
    </row>
    <row r="20" spans="1:15" x14ac:dyDescent="0.25">
      <c r="A20" s="16"/>
      <c r="B20" s="49">
        <v>1971</v>
      </c>
      <c r="C20" s="26">
        <v>121142.99</v>
      </c>
      <c r="D20" s="23">
        <v>-67293.6456178761</v>
      </c>
      <c r="E20" s="24">
        <f t="shared" si="5"/>
        <v>-5051.6626830000005</v>
      </c>
      <c r="F20" s="24">
        <f t="shared" si="6"/>
        <v>-10103.325366000001</v>
      </c>
      <c r="G20" s="24">
        <f t="shared" si="0"/>
        <v>-10103.325366000001</v>
      </c>
      <c r="H20" s="24">
        <f t="shared" si="1"/>
        <v>-10103.325366000001</v>
      </c>
      <c r="I20" s="24">
        <f t="shared" si="2"/>
        <v>-10103.325366000001</v>
      </c>
      <c r="J20" s="24">
        <f t="shared" si="3"/>
        <v>-10103.325366000001</v>
      </c>
      <c r="K20" s="23">
        <f t="shared" si="9"/>
        <v>-55568.289513000011</v>
      </c>
      <c r="L20" s="23">
        <f t="shared" si="7"/>
        <v>-122861.93513087611</v>
      </c>
      <c r="M20" s="23">
        <f t="shared" si="8"/>
        <v>-1718.9451308761054</v>
      </c>
      <c r="O20" s="21"/>
    </row>
    <row r="21" spans="1:15" x14ac:dyDescent="0.25">
      <c r="A21" s="16"/>
      <c r="B21" s="49">
        <v>1972</v>
      </c>
      <c r="C21" s="26">
        <v>1024916.05</v>
      </c>
      <c r="D21" s="23">
        <v>-553087.33708768</v>
      </c>
      <c r="E21" s="24">
        <f t="shared" si="5"/>
        <v>-42738.999285000005</v>
      </c>
      <c r="F21" s="24">
        <f t="shared" si="6"/>
        <v>-85477.998570000011</v>
      </c>
      <c r="G21" s="24">
        <f t="shared" si="0"/>
        <v>-85477.998570000011</v>
      </c>
      <c r="H21" s="24">
        <f t="shared" si="1"/>
        <v>-85477.998570000011</v>
      </c>
      <c r="I21" s="24">
        <f t="shared" si="2"/>
        <v>-85477.998570000011</v>
      </c>
      <c r="J21" s="24">
        <f t="shared" si="3"/>
        <v>-85477.998570000011</v>
      </c>
      <c r="K21" s="23">
        <f t="shared" si="9"/>
        <v>-470128.99213500001</v>
      </c>
      <c r="L21" s="23">
        <f t="shared" si="7"/>
        <v>-1023216.3292226801</v>
      </c>
      <c r="M21" s="23">
        <f t="shared" si="8"/>
        <v>1699.7207773199771</v>
      </c>
      <c r="O21" s="21"/>
    </row>
    <row r="22" spans="1:15" x14ac:dyDescent="0.25">
      <c r="A22" s="16"/>
      <c r="B22" s="49">
        <v>1973</v>
      </c>
      <c r="C22" s="26">
        <v>243446.25</v>
      </c>
      <c r="D22" s="23">
        <v>-127704.85741552501</v>
      </c>
      <c r="E22" s="24">
        <f t="shared" si="5"/>
        <v>-10151.708625000001</v>
      </c>
      <c r="F22" s="24">
        <f t="shared" si="6"/>
        <v>-20303.417250000002</v>
      </c>
      <c r="G22" s="24">
        <f t="shared" si="0"/>
        <v>-20303.417250000002</v>
      </c>
      <c r="H22" s="24">
        <f t="shared" si="1"/>
        <v>-20303.417250000002</v>
      </c>
      <c r="I22" s="24">
        <f t="shared" si="2"/>
        <v>-20303.417250000002</v>
      </c>
      <c r="J22" s="24">
        <f t="shared" si="3"/>
        <v>-20303.417250000002</v>
      </c>
      <c r="K22" s="23">
        <f t="shared" si="9"/>
        <v>-111668.79487500001</v>
      </c>
      <c r="L22" s="23">
        <f t="shared" si="7"/>
        <v>-239373.65229052503</v>
      </c>
      <c r="M22" s="23">
        <f t="shared" si="8"/>
        <v>4072.5977094749687</v>
      </c>
      <c r="O22" s="21"/>
    </row>
    <row r="23" spans="1:15" x14ac:dyDescent="0.25">
      <c r="A23" s="16"/>
      <c r="B23" s="49">
        <v>1974</v>
      </c>
      <c r="C23" s="26">
        <v>465566.26</v>
      </c>
      <c r="D23" s="23">
        <v>-237546.2313258202</v>
      </c>
      <c r="E23" s="24">
        <f t="shared" si="5"/>
        <v>-19414.113042000001</v>
      </c>
      <c r="F23" s="24">
        <f t="shared" si="6"/>
        <v>-38828.226084000002</v>
      </c>
      <c r="G23" s="24">
        <f t="shared" si="0"/>
        <v>-38828.226084000002</v>
      </c>
      <c r="H23" s="24">
        <f t="shared" si="1"/>
        <v>-38828.226084000002</v>
      </c>
      <c r="I23" s="24">
        <f t="shared" si="2"/>
        <v>-38828.226084000002</v>
      </c>
      <c r="J23" s="24">
        <f t="shared" si="3"/>
        <v>-38828.226084000002</v>
      </c>
      <c r="K23" s="23">
        <f t="shared" si="9"/>
        <v>-213555.24346199998</v>
      </c>
      <c r="L23" s="23">
        <f t="shared" si="7"/>
        <v>-451101.47478782019</v>
      </c>
      <c r="M23" s="23">
        <f t="shared" si="8"/>
        <v>14464.785212179821</v>
      </c>
      <c r="O23" s="21"/>
    </row>
    <row r="24" spans="1:15" x14ac:dyDescent="0.25">
      <c r="A24" s="16"/>
      <c r="B24" s="49">
        <v>1975</v>
      </c>
      <c r="C24" s="27">
        <v>268469.26</v>
      </c>
      <c r="D24" s="23">
        <v>-133310.7762671806</v>
      </c>
      <c r="E24" s="24">
        <f t="shared" si="5"/>
        <v>-11195.168142</v>
      </c>
      <c r="F24" s="24">
        <f t="shared" si="6"/>
        <v>-22390.336284000001</v>
      </c>
      <c r="G24" s="24">
        <f t="shared" si="0"/>
        <v>-22390.336284000001</v>
      </c>
      <c r="H24" s="24">
        <f t="shared" si="1"/>
        <v>-22390.336284000001</v>
      </c>
      <c r="I24" s="24">
        <f t="shared" si="2"/>
        <v>-22390.336284000001</v>
      </c>
      <c r="J24" s="24">
        <f t="shared" si="3"/>
        <v>-22390.336284000001</v>
      </c>
      <c r="K24" s="23">
        <f t="shared" si="9"/>
        <v>-123146.84956200002</v>
      </c>
      <c r="L24" s="23">
        <f t="shared" si="7"/>
        <v>-256457.62582918062</v>
      </c>
      <c r="M24" s="23">
        <f t="shared" si="8"/>
        <v>12011.634170819394</v>
      </c>
      <c r="O24" s="21"/>
    </row>
    <row r="25" spans="1:15" x14ac:dyDescent="0.25">
      <c r="A25" s="16"/>
      <c r="B25" s="49">
        <v>1976</v>
      </c>
      <c r="C25" s="27">
        <v>630598.46</v>
      </c>
      <c r="D25" s="23">
        <v>-304897.69127585343</v>
      </c>
      <c r="E25" s="24">
        <f t="shared" si="5"/>
        <v>-26295.955781999997</v>
      </c>
      <c r="F25" s="24">
        <f t="shared" si="6"/>
        <v>-52591.911563999995</v>
      </c>
      <c r="G25" s="24">
        <f t="shared" si="0"/>
        <v>-52591.911563999995</v>
      </c>
      <c r="H25" s="24">
        <f t="shared" si="1"/>
        <v>-52591.911563999995</v>
      </c>
      <c r="I25" s="24">
        <f t="shared" si="2"/>
        <v>-52591.911563999995</v>
      </c>
      <c r="J25" s="24">
        <f t="shared" si="3"/>
        <v>-52591.911563999995</v>
      </c>
      <c r="K25" s="23">
        <f t="shared" si="9"/>
        <v>-289255.51360200002</v>
      </c>
      <c r="L25" s="23">
        <f t="shared" si="7"/>
        <v>-594153.20487785339</v>
      </c>
      <c r="M25" s="23">
        <f t="shared" si="8"/>
        <v>36445.255122146569</v>
      </c>
      <c r="O25" s="21"/>
    </row>
    <row r="26" spans="1:15" x14ac:dyDescent="0.25">
      <c r="A26" s="16"/>
      <c r="B26" s="49">
        <v>1977</v>
      </c>
      <c r="C26" s="27">
        <v>741940.85</v>
      </c>
      <c r="D26" s="23">
        <v>-349471.30886126898</v>
      </c>
      <c r="E26" s="24">
        <f t="shared" si="5"/>
        <v>-30938.933444999999</v>
      </c>
      <c r="F26" s="24">
        <f t="shared" si="6"/>
        <v>-61877.866889999998</v>
      </c>
      <c r="G26" s="24">
        <f t="shared" si="0"/>
        <v>-61877.866889999998</v>
      </c>
      <c r="H26" s="24">
        <f t="shared" si="1"/>
        <v>-61877.866889999998</v>
      </c>
      <c r="I26" s="24">
        <f t="shared" si="2"/>
        <v>-61877.866889999998</v>
      </c>
      <c r="J26" s="24">
        <f t="shared" si="3"/>
        <v>-61877.866889999998</v>
      </c>
      <c r="K26" s="23">
        <f t="shared" si="9"/>
        <v>-340328.267895</v>
      </c>
      <c r="L26" s="23">
        <f t="shared" si="7"/>
        <v>-689799.57675626897</v>
      </c>
      <c r="M26" s="23">
        <f t="shared" si="8"/>
        <v>52141.273243731004</v>
      </c>
      <c r="O26" s="21"/>
    </row>
    <row r="27" spans="1:15" x14ac:dyDescent="0.25">
      <c r="A27" s="16"/>
      <c r="B27" s="49">
        <v>1978</v>
      </c>
      <c r="C27" s="27">
        <v>1308791.52</v>
      </c>
      <c r="D27" s="23">
        <v>-600820.58853544318</v>
      </c>
      <c r="E27" s="24">
        <f t="shared" si="5"/>
        <v>-54576.606383999999</v>
      </c>
      <c r="F27" s="24">
        <f t="shared" si="6"/>
        <v>-109153.212768</v>
      </c>
      <c r="G27" s="24">
        <f t="shared" si="0"/>
        <v>-109153.212768</v>
      </c>
      <c r="H27" s="24">
        <f t="shared" si="1"/>
        <v>-109153.212768</v>
      </c>
      <c r="I27" s="24">
        <f t="shared" si="2"/>
        <v>-109153.212768</v>
      </c>
      <c r="J27" s="24">
        <f t="shared" si="3"/>
        <v>-109153.212768</v>
      </c>
      <c r="K27" s="23">
        <f t="shared" si="9"/>
        <v>-600342.67022399988</v>
      </c>
      <c r="L27" s="23">
        <f t="shared" si="7"/>
        <v>-1201163.2587594432</v>
      </c>
      <c r="M27" s="23">
        <f t="shared" si="8"/>
        <v>107628.26124055684</v>
      </c>
      <c r="O27" s="21"/>
    </row>
    <row r="28" spans="1:15" x14ac:dyDescent="0.25">
      <c r="A28" s="16"/>
      <c r="B28" s="49">
        <v>1979</v>
      </c>
      <c r="C28" s="27">
        <v>1376103.07</v>
      </c>
      <c r="D28" s="23">
        <v>-615933.22070454515</v>
      </c>
      <c r="E28" s="24">
        <f t="shared" si="5"/>
        <v>-57383.498019000006</v>
      </c>
      <c r="F28" s="24">
        <f t="shared" si="6"/>
        <v>-114766.99603800001</v>
      </c>
      <c r="G28" s="24">
        <f t="shared" si="0"/>
        <v>-114766.99603800001</v>
      </c>
      <c r="H28" s="24">
        <f t="shared" si="1"/>
        <v>-114766.99603800001</v>
      </c>
      <c r="I28" s="24">
        <f t="shared" si="2"/>
        <v>-114766.99603800001</v>
      </c>
      <c r="J28" s="24">
        <f t="shared" si="3"/>
        <v>-114766.99603800001</v>
      </c>
      <c r="K28" s="23">
        <f t="shared" si="9"/>
        <v>-631218.47820899996</v>
      </c>
      <c r="L28" s="23">
        <f t="shared" si="7"/>
        <v>-1247151.6989135451</v>
      </c>
      <c r="M28" s="23">
        <f t="shared" si="8"/>
        <v>128951.37108645495</v>
      </c>
      <c r="O28" s="21"/>
    </row>
    <row r="29" spans="1:15" x14ac:dyDescent="0.25">
      <c r="A29" s="16"/>
      <c r="B29" s="49">
        <v>1980</v>
      </c>
      <c r="C29" s="27">
        <v>1393904.77</v>
      </c>
      <c r="D29" s="23">
        <v>-608535.98788841791</v>
      </c>
      <c r="E29" s="24">
        <f t="shared" si="5"/>
        <v>-58125.828909000003</v>
      </c>
      <c r="F29" s="24">
        <f t="shared" si="6"/>
        <v>-116251.65781800001</v>
      </c>
      <c r="G29" s="24">
        <f t="shared" si="0"/>
        <v>-116251.65781800001</v>
      </c>
      <c r="H29" s="24">
        <f t="shared" si="1"/>
        <v>-116251.65781800001</v>
      </c>
      <c r="I29" s="24">
        <f t="shared" si="2"/>
        <v>-116251.65781800001</v>
      </c>
      <c r="J29" s="24">
        <f t="shared" si="3"/>
        <v>-116251.65781800001</v>
      </c>
      <c r="K29" s="23">
        <f t="shared" si="9"/>
        <v>-639384.11799900001</v>
      </c>
      <c r="L29" s="23">
        <f t="shared" si="7"/>
        <v>-1247920.1058874179</v>
      </c>
      <c r="M29" s="23">
        <f t="shared" si="8"/>
        <v>145984.6641125821</v>
      </c>
      <c r="O29" s="21"/>
    </row>
    <row r="30" spans="1:15" x14ac:dyDescent="0.25">
      <c r="A30" s="16"/>
      <c r="B30" s="49">
        <v>1981</v>
      </c>
      <c r="C30" s="27">
        <v>1357434.72</v>
      </c>
      <c r="D30" s="23">
        <v>-578215.22811891837</v>
      </c>
      <c r="E30" s="24">
        <f t="shared" si="5"/>
        <v>-56605.027823999997</v>
      </c>
      <c r="F30" s="24">
        <f t="shared" si="6"/>
        <v>-113210.05564799999</v>
      </c>
      <c r="G30" s="24">
        <f t="shared" si="0"/>
        <v>-113210.05564799999</v>
      </c>
      <c r="H30" s="24">
        <f t="shared" si="1"/>
        <v>-113210.05564799999</v>
      </c>
      <c r="I30" s="24">
        <f t="shared" si="2"/>
        <v>-113210.05564799999</v>
      </c>
      <c r="J30" s="24">
        <f t="shared" si="3"/>
        <v>-113210.05564799999</v>
      </c>
      <c r="K30" s="23">
        <f t="shared" si="9"/>
        <v>-622655.306064</v>
      </c>
      <c r="L30" s="23">
        <f t="shared" si="7"/>
        <v>-1200870.5341829183</v>
      </c>
      <c r="M30" s="23">
        <f t="shared" si="8"/>
        <v>156564.18581708171</v>
      </c>
      <c r="O30" s="21"/>
    </row>
    <row r="31" spans="1:15" x14ac:dyDescent="0.25">
      <c r="A31" s="16"/>
      <c r="B31" s="49">
        <v>1982</v>
      </c>
      <c r="C31" s="27">
        <v>35481.35</v>
      </c>
      <c r="D31" s="23">
        <v>-14750.9564855185</v>
      </c>
      <c r="E31" s="24">
        <f t="shared" si="5"/>
        <v>-1479.5722949999999</v>
      </c>
      <c r="F31" s="24">
        <f t="shared" si="6"/>
        <v>-2959.1445899999999</v>
      </c>
      <c r="G31" s="24">
        <f t="shared" si="0"/>
        <v>-2959.1445899999999</v>
      </c>
      <c r="H31" s="24">
        <f t="shared" si="1"/>
        <v>-2959.1445899999999</v>
      </c>
      <c r="I31" s="24">
        <f t="shared" si="2"/>
        <v>-2959.1445899999999</v>
      </c>
      <c r="J31" s="24">
        <f t="shared" si="3"/>
        <v>-2959.1445899999999</v>
      </c>
      <c r="K31" s="23">
        <f t="shared" si="9"/>
        <v>-16275.295244999999</v>
      </c>
      <c r="L31" s="23">
        <f t="shared" si="7"/>
        <v>-31026.251730518499</v>
      </c>
      <c r="M31" s="23">
        <f t="shared" si="8"/>
        <v>4455.0982694814993</v>
      </c>
      <c r="O31" s="21"/>
    </row>
    <row r="32" spans="1:15" x14ac:dyDescent="0.25">
      <c r="A32" s="16"/>
      <c r="B32" s="49">
        <v>1983</v>
      </c>
      <c r="C32" s="27">
        <v>1134365.5</v>
      </c>
      <c r="D32" s="23">
        <v>-460405.03892154997</v>
      </c>
      <c r="E32" s="24">
        <f t="shared" si="5"/>
        <v>-47303.04135</v>
      </c>
      <c r="F32" s="24">
        <f t="shared" si="6"/>
        <v>-94606.082699999999</v>
      </c>
      <c r="G32" s="24">
        <f t="shared" si="0"/>
        <v>-94606.082699999999</v>
      </c>
      <c r="H32" s="24">
        <f t="shared" si="1"/>
        <v>-94606.082699999999</v>
      </c>
      <c r="I32" s="24">
        <f t="shared" si="2"/>
        <v>-94606.082699999999</v>
      </c>
      <c r="J32" s="24">
        <f t="shared" si="3"/>
        <v>-94606.082699999999</v>
      </c>
      <c r="K32" s="23">
        <f t="shared" si="9"/>
        <v>-520333.45484999998</v>
      </c>
      <c r="L32" s="23">
        <f t="shared" si="7"/>
        <v>-980738.49377155001</v>
      </c>
      <c r="M32" s="23">
        <f t="shared" si="8"/>
        <v>153627.00622844999</v>
      </c>
      <c r="O32" s="21"/>
    </row>
    <row r="33" spans="1:15" x14ac:dyDescent="0.25">
      <c r="A33" s="16"/>
      <c r="B33" s="49">
        <v>1984</v>
      </c>
      <c r="C33" s="27">
        <v>1461324.04</v>
      </c>
      <c r="D33" s="23">
        <v>-579166.39602755557</v>
      </c>
      <c r="E33" s="24">
        <f t="shared" si="5"/>
        <v>-60937.212468000005</v>
      </c>
      <c r="F33" s="24">
        <f t="shared" si="6"/>
        <v>-121874.42493600001</v>
      </c>
      <c r="G33" s="24">
        <f t="shared" si="0"/>
        <v>-121874.42493600001</v>
      </c>
      <c r="H33" s="24">
        <f t="shared" si="1"/>
        <v>-121874.42493600001</v>
      </c>
      <c r="I33" s="24">
        <f t="shared" si="2"/>
        <v>-121874.42493600001</v>
      </c>
      <c r="J33" s="24">
        <f t="shared" si="3"/>
        <v>-121874.42493600001</v>
      </c>
      <c r="K33" s="23">
        <f t="shared" si="9"/>
        <v>-670309.33714800002</v>
      </c>
      <c r="L33" s="23">
        <f t="shared" si="7"/>
        <v>-1249475.7331755557</v>
      </c>
      <c r="M33" s="23">
        <f t="shared" si="8"/>
        <v>211848.30682444433</v>
      </c>
      <c r="O33" s="21"/>
    </row>
    <row r="34" spans="1:15" x14ac:dyDescent="0.25">
      <c r="A34" s="16"/>
      <c r="B34" s="49">
        <v>1985</v>
      </c>
      <c r="C34" s="27">
        <v>1565605.99</v>
      </c>
      <c r="D34" s="23">
        <v>-606024.26983755932</v>
      </c>
      <c r="E34" s="24">
        <f t="shared" si="5"/>
        <v>-65285.769783000003</v>
      </c>
      <c r="F34" s="24">
        <f t="shared" si="6"/>
        <v>-130571.53956600001</v>
      </c>
      <c r="G34" s="24">
        <f t="shared" si="0"/>
        <v>-130571.53956600001</v>
      </c>
      <c r="H34" s="24">
        <f t="shared" si="1"/>
        <v>-130571.53956600001</v>
      </c>
      <c r="I34" s="24">
        <f t="shared" si="2"/>
        <v>-130571.53956600001</v>
      </c>
      <c r="J34" s="24">
        <f t="shared" si="3"/>
        <v>-130571.53956600001</v>
      </c>
      <c r="K34" s="23">
        <f t="shared" si="9"/>
        <v>-718143.46761300007</v>
      </c>
      <c r="L34" s="23">
        <f t="shared" si="7"/>
        <v>-1324167.7374505594</v>
      </c>
      <c r="M34" s="23">
        <f t="shared" si="8"/>
        <v>241438.2525494406</v>
      </c>
      <c r="O34" s="21"/>
    </row>
    <row r="35" spans="1:15" x14ac:dyDescent="0.25">
      <c r="A35" s="16"/>
      <c r="B35" s="49">
        <v>1986</v>
      </c>
      <c r="C35" s="27">
        <v>1551579.6600000001</v>
      </c>
      <c r="D35" s="23">
        <v>-586691.33822183881</v>
      </c>
      <c r="E35" s="24">
        <f t="shared" si="5"/>
        <v>-64700.871822000008</v>
      </c>
      <c r="F35" s="24">
        <f t="shared" si="6"/>
        <v>-129401.74364400002</v>
      </c>
      <c r="G35" s="24">
        <f t="shared" si="0"/>
        <v>-129401.74364400002</v>
      </c>
      <c r="H35" s="24">
        <f t="shared" si="1"/>
        <v>-129401.74364400002</v>
      </c>
      <c r="I35" s="24">
        <f t="shared" si="2"/>
        <v>-129401.74364400002</v>
      </c>
      <c r="J35" s="24">
        <f t="shared" si="3"/>
        <v>-129401.74364400002</v>
      </c>
      <c r="K35" s="23">
        <f t="shared" ref="K35:K53" si="10">SUM(E35:J35)</f>
        <v>-711709.59004200005</v>
      </c>
      <c r="L35" s="23">
        <f t="shared" si="7"/>
        <v>-1298400.9282638389</v>
      </c>
      <c r="M35" s="23">
        <f t="shared" si="8"/>
        <v>253178.73173616128</v>
      </c>
      <c r="O35" s="21"/>
    </row>
    <row r="36" spans="1:15" x14ac:dyDescent="0.25">
      <c r="A36" s="16"/>
      <c r="B36" s="49">
        <v>1987</v>
      </c>
      <c r="C36" s="27">
        <v>1474650.97</v>
      </c>
      <c r="D36" s="23">
        <v>-544766.75580468564</v>
      </c>
      <c r="E36" s="24">
        <f t="shared" si="5"/>
        <v>-61492.945448999999</v>
      </c>
      <c r="F36" s="24">
        <f t="shared" si="6"/>
        <v>-122985.890898</v>
      </c>
      <c r="G36" s="24">
        <f t="shared" si="0"/>
        <v>-122985.890898</v>
      </c>
      <c r="H36" s="24">
        <f t="shared" si="1"/>
        <v>-122985.890898</v>
      </c>
      <c r="I36" s="24">
        <f t="shared" si="2"/>
        <v>-122985.890898</v>
      </c>
      <c r="J36" s="24">
        <f t="shared" si="3"/>
        <v>-122985.890898</v>
      </c>
      <c r="K36" s="23">
        <f t="shared" si="10"/>
        <v>-676422.39993900002</v>
      </c>
      <c r="L36" s="23">
        <f t="shared" si="7"/>
        <v>-1221189.1557436856</v>
      </c>
      <c r="M36" s="23">
        <f t="shared" si="8"/>
        <v>253461.81425631442</v>
      </c>
      <c r="O36" s="21"/>
    </row>
    <row r="37" spans="1:15" x14ac:dyDescent="0.25">
      <c r="A37" s="16"/>
      <c r="B37" s="49">
        <v>1988</v>
      </c>
      <c r="C37" s="27">
        <v>2108482.19</v>
      </c>
      <c r="D37" s="23">
        <v>-761050.08910088905</v>
      </c>
      <c r="E37" s="24">
        <f t="shared" si="5"/>
        <v>-87923.707322999995</v>
      </c>
      <c r="F37" s="24">
        <f t="shared" si="6"/>
        <v>-175847.41464599999</v>
      </c>
      <c r="G37" s="24">
        <f t="shared" si="0"/>
        <v>-175847.41464599999</v>
      </c>
      <c r="H37" s="24">
        <f t="shared" si="1"/>
        <v>-175847.41464599999</v>
      </c>
      <c r="I37" s="24">
        <f t="shared" si="2"/>
        <v>-175847.41464599999</v>
      </c>
      <c r="J37" s="24">
        <f t="shared" si="3"/>
        <v>-175847.41464599999</v>
      </c>
      <c r="K37" s="23">
        <f t="shared" si="10"/>
        <v>-967160.78055300005</v>
      </c>
      <c r="L37" s="23">
        <f t="shared" si="7"/>
        <v>-1728210.869653889</v>
      </c>
      <c r="M37" s="23">
        <f t="shared" si="8"/>
        <v>380271.32034611097</v>
      </c>
      <c r="O37" s="21"/>
    </row>
    <row r="38" spans="1:15" x14ac:dyDescent="0.25">
      <c r="A38" s="16"/>
      <c r="B38" s="49">
        <v>1989</v>
      </c>
      <c r="C38" s="27">
        <v>1217888.1599999999</v>
      </c>
      <c r="D38" s="23">
        <v>-429539.28913790401</v>
      </c>
      <c r="E38" s="24">
        <f t="shared" si="5"/>
        <v>-50785.936271999999</v>
      </c>
      <c r="F38" s="24">
        <f t="shared" si="6"/>
        <v>-101571.872544</v>
      </c>
      <c r="G38" s="24">
        <f t="shared" si="0"/>
        <v>-101571.872544</v>
      </c>
      <c r="H38" s="24">
        <f t="shared" si="1"/>
        <v>-101571.872544</v>
      </c>
      <c r="I38" s="24">
        <f t="shared" si="2"/>
        <v>-101571.872544</v>
      </c>
      <c r="J38" s="24">
        <f t="shared" si="3"/>
        <v>-101571.872544</v>
      </c>
      <c r="K38" s="23">
        <f t="shared" si="10"/>
        <v>-558645.29899199994</v>
      </c>
      <c r="L38" s="23">
        <f t="shared" si="7"/>
        <v>-988184.58812990389</v>
      </c>
      <c r="M38" s="23">
        <f t="shared" si="8"/>
        <v>229703.57187009603</v>
      </c>
      <c r="O38" s="21"/>
    </row>
    <row r="39" spans="1:15" x14ac:dyDescent="0.25">
      <c r="A39" s="16"/>
      <c r="B39" s="49">
        <v>1990</v>
      </c>
      <c r="C39" s="27">
        <v>1990060.21</v>
      </c>
      <c r="D39" s="23">
        <v>-685837.77357285074</v>
      </c>
      <c r="E39" s="24">
        <f t="shared" si="5"/>
        <v>-82985.510756999996</v>
      </c>
      <c r="F39" s="24">
        <f t="shared" si="6"/>
        <v>-165971.02151399999</v>
      </c>
      <c r="G39" s="24">
        <f t="shared" si="0"/>
        <v>-165971.02151399999</v>
      </c>
      <c r="H39" s="24">
        <f t="shared" si="1"/>
        <v>-165971.02151399999</v>
      </c>
      <c r="I39" s="24">
        <f t="shared" si="2"/>
        <v>-165971.02151399999</v>
      </c>
      <c r="J39" s="24">
        <f t="shared" si="3"/>
        <v>-165971.02151399999</v>
      </c>
      <c r="K39" s="23">
        <f t="shared" si="10"/>
        <v>-912840.61832700006</v>
      </c>
      <c r="L39" s="23">
        <f t="shared" si="7"/>
        <v>-1598678.3918998507</v>
      </c>
      <c r="M39" s="23">
        <f t="shared" si="8"/>
        <v>391381.81810014928</v>
      </c>
      <c r="O39" s="21"/>
    </row>
    <row r="40" spans="1:15" x14ac:dyDescent="0.25">
      <c r="A40" s="16"/>
      <c r="B40" s="49">
        <v>1991</v>
      </c>
      <c r="C40" s="27">
        <v>1538310.63</v>
      </c>
      <c r="D40" s="23">
        <v>-518021.01284431468</v>
      </c>
      <c r="E40" s="24">
        <f t="shared" si="5"/>
        <v>-64147.553270999997</v>
      </c>
      <c r="F40" s="24">
        <f t="shared" si="6"/>
        <v>-128295.10654199999</v>
      </c>
      <c r="G40" s="24">
        <f t="shared" si="0"/>
        <v>-128295.10654199999</v>
      </c>
      <c r="H40" s="24">
        <f t="shared" si="1"/>
        <v>-128295.10654199999</v>
      </c>
      <c r="I40" s="24">
        <f t="shared" si="2"/>
        <v>-128295.10654199999</v>
      </c>
      <c r="J40" s="24">
        <f t="shared" si="3"/>
        <v>-128295.10654199999</v>
      </c>
      <c r="K40" s="23">
        <f t="shared" si="10"/>
        <v>-705623.08598099987</v>
      </c>
      <c r="L40" s="23">
        <f t="shared" si="7"/>
        <v>-1223644.0988253145</v>
      </c>
      <c r="M40" s="23">
        <f t="shared" si="8"/>
        <v>314666.53117468534</v>
      </c>
      <c r="O40" s="21"/>
    </row>
    <row r="41" spans="1:15" x14ac:dyDescent="0.25">
      <c r="A41" s="16"/>
      <c r="B41" s="49">
        <v>1992</v>
      </c>
      <c r="C41" s="27">
        <v>1616798.88</v>
      </c>
      <c r="D41" s="23">
        <v>-531956.93631514569</v>
      </c>
      <c r="E41" s="24">
        <f t="shared" si="5"/>
        <v>-67420.51329599999</v>
      </c>
      <c r="F41" s="24">
        <f t="shared" si="6"/>
        <v>-134841.02659199998</v>
      </c>
      <c r="G41" s="24">
        <f t="shared" si="0"/>
        <v>-134841.02659199998</v>
      </c>
      <c r="H41" s="24">
        <f t="shared" si="1"/>
        <v>-134841.02659199998</v>
      </c>
      <c r="I41" s="24">
        <f t="shared" si="2"/>
        <v>-134841.02659199998</v>
      </c>
      <c r="J41" s="24">
        <f t="shared" si="3"/>
        <v>-134841.02659199998</v>
      </c>
      <c r="K41" s="23">
        <f t="shared" si="10"/>
        <v>-741625.6462559998</v>
      </c>
      <c r="L41" s="23">
        <f t="shared" si="7"/>
        <v>-1273582.5825711456</v>
      </c>
      <c r="M41" s="23">
        <f t="shared" si="8"/>
        <v>343216.29742885428</v>
      </c>
      <c r="O41" s="21"/>
    </row>
    <row r="42" spans="1:15" x14ac:dyDescent="0.25">
      <c r="A42" s="16"/>
      <c r="B42" s="49">
        <v>1993</v>
      </c>
      <c r="C42" s="27">
        <v>1525514.3900000001</v>
      </c>
      <c r="D42" s="23">
        <v>-490345.23608964158</v>
      </c>
      <c r="E42" s="24">
        <f t="shared" si="5"/>
        <v>-63613.950063000004</v>
      </c>
      <c r="F42" s="24">
        <f t="shared" si="6"/>
        <v>-127227.90012600001</v>
      </c>
      <c r="G42" s="24">
        <f t="shared" si="0"/>
        <v>-127227.90012600001</v>
      </c>
      <c r="H42" s="24">
        <f t="shared" si="1"/>
        <v>-127227.90012600001</v>
      </c>
      <c r="I42" s="24">
        <f t="shared" si="2"/>
        <v>-127227.90012600001</v>
      </c>
      <c r="J42" s="24">
        <f t="shared" si="3"/>
        <v>-127227.90012600001</v>
      </c>
      <c r="K42" s="23">
        <f t="shared" si="10"/>
        <v>-699753.45069300011</v>
      </c>
      <c r="L42" s="23">
        <f t="shared" si="7"/>
        <v>-1190098.6867826418</v>
      </c>
      <c r="M42" s="23">
        <f t="shared" si="8"/>
        <v>335415.70321735833</v>
      </c>
      <c r="O42" s="21"/>
    </row>
    <row r="43" spans="1:15" x14ac:dyDescent="0.25">
      <c r="A43" s="16"/>
      <c r="B43" s="49">
        <v>1994</v>
      </c>
      <c r="C43" s="27">
        <v>1929194.04</v>
      </c>
      <c r="D43" s="23">
        <v>-605701.81826115004</v>
      </c>
      <c r="E43" s="24">
        <f t="shared" si="5"/>
        <v>-80447.391468000002</v>
      </c>
      <c r="F43" s="24">
        <f t="shared" si="6"/>
        <v>-160894.782936</v>
      </c>
      <c r="G43" s="24">
        <f t="shared" si="0"/>
        <v>-160894.782936</v>
      </c>
      <c r="H43" s="24">
        <f t="shared" si="1"/>
        <v>-160894.782936</v>
      </c>
      <c r="I43" s="24">
        <f t="shared" si="2"/>
        <v>-160894.782936</v>
      </c>
      <c r="J43" s="24">
        <f t="shared" si="3"/>
        <v>-160894.782936</v>
      </c>
      <c r="K43" s="23">
        <f t="shared" si="10"/>
        <v>-884921.30614800006</v>
      </c>
      <c r="L43" s="23">
        <f t="shared" si="7"/>
        <v>-1490623.1244091501</v>
      </c>
      <c r="M43" s="23">
        <f t="shared" si="8"/>
        <v>438570.91559084994</v>
      </c>
      <c r="O43" s="21"/>
    </row>
    <row r="44" spans="1:15" x14ac:dyDescent="0.25">
      <c r="A44" s="16"/>
      <c r="B44" s="49">
        <v>1995</v>
      </c>
      <c r="C44" s="27">
        <v>2067613.34</v>
      </c>
      <c r="D44" s="23">
        <v>-633949.27208672801</v>
      </c>
      <c r="E44" s="24">
        <f t="shared" si="5"/>
        <v>-86219.476278000002</v>
      </c>
      <c r="F44" s="24">
        <f t="shared" si="6"/>
        <v>-172438.952556</v>
      </c>
      <c r="G44" s="24">
        <f t="shared" si="0"/>
        <v>-172438.952556</v>
      </c>
      <c r="H44" s="24">
        <f t="shared" si="1"/>
        <v>-172438.952556</v>
      </c>
      <c r="I44" s="24">
        <f t="shared" si="2"/>
        <v>-172438.952556</v>
      </c>
      <c r="J44" s="24">
        <f t="shared" si="3"/>
        <v>-172438.952556</v>
      </c>
      <c r="K44" s="23">
        <f t="shared" si="10"/>
        <v>-948414.23905799992</v>
      </c>
      <c r="L44" s="23">
        <f t="shared" si="7"/>
        <v>-1582363.5111447279</v>
      </c>
      <c r="M44" s="23">
        <f t="shared" si="8"/>
        <v>485249.82885527215</v>
      </c>
      <c r="O44" s="21"/>
    </row>
    <row r="45" spans="1:15" x14ac:dyDescent="0.25">
      <c r="A45" s="16"/>
      <c r="B45" s="49">
        <v>1996</v>
      </c>
      <c r="C45" s="27">
        <v>1632741.1099999999</v>
      </c>
      <c r="D45" s="23">
        <v>-488741.85024304641</v>
      </c>
      <c r="E45" s="24">
        <f t="shared" si="5"/>
        <v>-68085.304286999992</v>
      </c>
      <c r="F45" s="24">
        <f t="shared" si="6"/>
        <v>-136170.60857399998</v>
      </c>
      <c r="G45" s="24">
        <f t="shared" si="0"/>
        <v>-136170.60857399998</v>
      </c>
      <c r="H45" s="24">
        <f t="shared" si="1"/>
        <v>-136170.60857399998</v>
      </c>
      <c r="I45" s="24">
        <f t="shared" si="2"/>
        <v>-136170.60857399998</v>
      </c>
      <c r="J45" s="24">
        <f t="shared" si="3"/>
        <v>-136170.60857399998</v>
      </c>
      <c r="K45" s="23">
        <f>SUM(E45:J45)</f>
        <v>-748938.34715699987</v>
      </c>
      <c r="L45" s="23">
        <f t="shared" si="7"/>
        <v>-1237680.1974000463</v>
      </c>
      <c r="M45" s="23">
        <f t="shared" si="8"/>
        <v>395060.91259995359</v>
      </c>
      <c r="O45" s="21"/>
    </row>
    <row r="46" spans="1:15" x14ac:dyDescent="0.25">
      <c r="A46" s="16"/>
      <c r="B46" s="49">
        <v>1997</v>
      </c>
      <c r="C46" s="27">
        <v>2475989.92</v>
      </c>
      <c r="D46" s="23">
        <v>-723328.81197682244</v>
      </c>
      <c r="E46" s="24">
        <f t="shared" si="5"/>
        <v>-103248.779664</v>
      </c>
      <c r="F46" s="24">
        <f t="shared" si="6"/>
        <v>-206497.559328</v>
      </c>
      <c r="G46" s="24">
        <f t="shared" si="0"/>
        <v>-206497.559328</v>
      </c>
      <c r="H46" s="24">
        <f t="shared" si="1"/>
        <v>-206497.559328</v>
      </c>
      <c r="I46" s="24">
        <f t="shared" si="2"/>
        <v>-206497.559328</v>
      </c>
      <c r="J46" s="24">
        <f t="shared" si="3"/>
        <v>-206497.559328</v>
      </c>
      <c r="K46" s="23">
        <f t="shared" si="10"/>
        <v>-1135736.5763040001</v>
      </c>
      <c r="L46" s="23">
        <f t="shared" si="7"/>
        <v>-1859065.3882808224</v>
      </c>
      <c r="M46" s="23">
        <f t="shared" si="8"/>
        <v>616924.5317191775</v>
      </c>
      <c r="O46" s="21"/>
    </row>
    <row r="47" spans="1:15" x14ac:dyDescent="0.25">
      <c r="A47" s="16"/>
      <c r="B47" s="49">
        <v>1998</v>
      </c>
      <c r="C47" s="27">
        <v>998997.59</v>
      </c>
      <c r="D47" s="23">
        <v>-284702.31518894411</v>
      </c>
      <c r="E47" s="24">
        <f t="shared" si="5"/>
        <v>-41658.199502999996</v>
      </c>
      <c r="F47" s="24">
        <f t="shared" si="6"/>
        <v>-83316.399005999992</v>
      </c>
      <c r="G47" s="24">
        <f t="shared" si="0"/>
        <v>-83316.399005999992</v>
      </c>
      <c r="H47" s="24">
        <f t="shared" si="1"/>
        <v>-83316.399005999992</v>
      </c>
      <c r="I47" s="24">
        <f t="shared" si="2"/>
        <v>-83316.399005999992</v>
      </c>
      <c r="J47" s="24">
        <f t="shared" si="3"/>
        <v>-83316.399005999992</v>
      </c>
      <c r="K47" s="23">
        <f t="shared" si="10"/>
        <v>-458240.194533</v>
      </c>
      <c r="L47" s="23">
        <f t="shared" si="7"/>
        <v>-742942.50972194411</v>
      </c>
      <c r="M47" s="23">
        <f t="shared" si="8"/>
        <v>256055.08027805586</v>
      </c>
      <c r="O47" s="21"/>
    </row>
    <row r="48" spans="1:15" x14ac:dyDescent="0.25">
      <c r="A48" s="16"/>
      <c r="B48" s="49">
        <v>1999</v>
      </c>
      <c r="C48" s="27">
        <v>17746808.649999999</v>
      </c>
      <c r="D48" s="28">
        <v>-4931318.4972777301</v>
      </c>
      <c r="E48" s="24">
        <f t="shared" si="5"/>
        <v>-740041.92070499994</v>
      </c>
      <c r="F48" s="24">
        <f t="shared" si="6"/>
        <v>-1480083.8414099999</v>
      </c>
      <c r="G48" s="24">
        <f t="shared" si="0"/>
        <v>-1480083.8414099999</v>
      </c>
      <c r="H48" s="24">
        <f t="shared" si="1"/>
        <v>-1480083.8414099999</v>
      </c>
      <c r="I48" s="24">
        <f t="shared" si="2"/>
        <v>-1480083.8414099999</v>
      </c>
      <c r="J48" s="24">
        <f t="shared" si="3"/>
        <v>-1480083.8414099999</v>
      </c>
      <c r="K48" s="28">
        <f t="shared" si="10"/>
        <v>-8140461.1277549993</v>
      </c>
      <c r="L48" s="28">
        <f t="shared" si="7"/>
        <v>-13071779.62503273</v>
      </c>
      <c r="M48" s="28">
        <f t="shared" si="8"/>
        <v>4675029.0249672681</v>
      </c>
      <c r="O48" s="21"/>
    </row>
    <row r="49" spans="1:17" x14ac:dyDescent="0.25">
      <c r="A49" s="16"/>
      <c r="B49" s="49">
        <v>2000</v>
      </c>
      <c r="C49" s="27">
        <v>3818636.69</v>
      </c>
      <c r="D49" s="28">
        <v>-1033947.09173551</v>
      </c>
      <c r="E49" s="24">
        <f t="shared" si="5"/>
        <v>-159237.14997299999</v>
      </c>
      <c r="F49" s="24">
        <f t="shared" si="6"/>
        <v>-318474.29994599998</v>
      </c>
      <c r="G49" s="24">
        <f t="shared" si="0"/>
        <v>-318474.29994599998</v>
      </c>
      <c r="H49" s="24">
        <f t="shared" si="1"/>
        <v>-318474.29994599998</v>
      </c>
      <c r="I49" s="24">
        <f t="shared" si="2"/>
        <v>-318474.29994599998</v>
      </c>
      <c r="J49" s="24">
        <f t="shared" si="3"/>
        <v>-318474.29994599998</v>
      </c>
      <c r="K49" s="28">
        <f t="shared" si="10"/>
        <v>-1751608.6497029997</v>
      </c>
      <c r="L49" s="28">
        <f t="shared" si="7"/>
        <v>-2785555.7414385099</v>
      </c>
      <c r="M49" s="28">
        <f t="shared" si="8"/>
        <v>1033080.94856149</v>
      </c>
      <c r="O49" s="21"/>
    </row>
    <row r="50" spans="1:17" x14ac:dyDescent="0.25">
      <c r="A50" s="16"/>
      <c r="B50" s="49">
        <v>2001</v>
      </c>
      <c r="C50" s="27">
        <v>12985203.85</v>
      </c>
      <c r="D50" s="28">
        <v>-3423501.20950233</v>
      </c>
      <c r="E50" s="24">
        <f t="shared" si="5"/>
        <v>-541483.00054499996</v>
      </c>
      <c r="F50" s="24">
        <f t="shared" si="6"/>
        <v>-1082966.0010899999</v>
      </c>
      <c r="G50" s="24">
        <f t="shared" si="0"/>
        <v>-1082966.0010899999</v>
      </c>
      <c r="H50" s="24">
        <f t="shared" si="1"/>
        <v>-1082966.0010899999</v>
      </c>
      <c r="I50" s="24">
        <f t="shared" si="2"/>
        <v>-1082966.0010899999</v>
      </c>
      <c r="J50" s="24">
        <f t="shared" si="3"/>
        <v>-1082966.0010899999</v>
      </c>
      <c r="K50" s="28">
        <f t="shared" si="10"/>
        <v>-5956313.0059949998</v>
      </c>
      <c r="L50" s="28">
        <f t="shared" si="7"/>
        <v>-9379814.2154973298</v>
      </c>
      <c r="M50" s="28">
        <f t="shared" si="8"/>
        <v>3605389.6345026698</v>
      </c>
      <c r="O50" s="21"/>
    </row>
    <row r="51" spans="1:17" x14ac:dyDescent="0.25">
      <c r="A51" s="16"/>
      <c r="B51" s="49">
        <v>2002</v>
      </c>
      <c r="C51" s="27">
        <v>5736904.3600000003</v>
      </c>
      <c r="D51" s="28">
        <v>-1471485.5627468899</v>
      </c>
      <c r="E51" s="24">
        <f t="shared" si="5"/>
        <v>-239228.91181200001</v>
      </c>
      <c r="F51" s="24">
        <f t="shared" si="6"/>
        <v>-478457.82362400001</v>
      </c>
      <c r="G51" s="24">
        <f t="shared" si="0"/>
        <v>-478457.82362400001</v>
      </c>
      <c r="H51" s="24">
        <f t="shared" si="1"/>
        <v>-478457.82362400001</v>
      </c>
      <c r="I51" s="24">
        <f t="shared" si="2"/>
        <v>-478457.82362400001</v>
      </c>
      <c r="J51" s="24">
        <f t="shared" si="3"/>
        <v>-478457.82362400001</v>
      </c>
      <c r="K51" s="28">
        <f t="shared" si="10"/>
        <v>-2631518.0299320002</v>
      </c>
      <c r="L51" s="28">
        <f t="shared" si="7"/>
        <v>-4103003.5926788901</v>
      </c>
      <c r="M51" s="28">
        <f t="shared" si="8"/>
        <v>1633900.7673211102</v>
      </c>
      <c r="O51" s="21"/>
    </row>
    <row r="52" spans="1:17" x14ac:dyDescent="0.25">
      <c r="A52" s="16"/>
      <c r="B52" s="49">
        <v>2003</v>
      </c>
      <c r="C52" s="27">
        <v>2901178.91</v>
      </c>
      <c r="D52" s="28">
        <v>-723207.70642751339</v>
      </c>
      <c r="E52" s="24">
        <f t="shared" si="5"/>
        <v>-120979.16054700001</v>
      </c>
      <c r="F52" s="24">
        <f t="shared" si="6"/>
        <v>-241958.32109400001</v>
      </c>
      <c r="G52" s="24">
        <f t="shared" si="0"/>
        <v>-241958.32109400001</v>
      </c>
      <c r="H52" s="24">
        <f t="shared" si="1"/>
        <v>-241958.32109400001</v>
      </c>
      <c r="I52" s="24">
        <f t="shared" si="2"/>
        <v>-241958.32109400001</v>
      </c>
      <c r="J52" s="24">
        <f t="shared" si="3"/>
        <v>-241958.32109400001</v>
      </c>
      <c r="K52" s="28">
        <f t="shared" si="10"/>
        <v>-1330770.766017</v>
      </c>
      <c r="L52" s="28">
        <f t="shared" si="7"/>
        <v>-2053978.4724445133</v>
      </c>
      <c r="M52" s="28">
        <f t="shared" si="8"/>
        <v>847200.4375554868</v>
      </c>
      <c r="O52" s="21"/>
    </row>
    <row r="53" spans="1:17" x14ac:dyDescent="0.25">
      <c r="A53" s="16"/>
      <c r="B53" s="49">
        <v>2004</v>
      </c>
      <c r="C53" s="26">
        <v>2693784.15</v>
      </c>
      <c r="D53" s="29">
        <v>-651827.90787726152</v>
      </c>
      <c r="E53" s="24">
        <f t="shared" si="5"/>
        <v>-112330.799055</v>
      </c>
      <c r="F53" s="24">
        <f t="shared" si="6"/>
        <v>-224661.59810999999</v>
      </c>
      <c r="G53" s="25">
        <f t="shared" si="0"/>
        <v>-224661.59810999999</v>
      </c>
      <c r="H53" s="25">
        <f t="shared" si="1"/>
        <v>-224661.59810999999</v>
      </c>
      <c r="I53" s="25">
        <f t="shared" si="2"/>
        <v>-224661.59810999999</v>
      </c>
      <c r="J53" s="25">
        <f t="shared" si="3"/>
        <v>-224661.59810999999</v>
      </c>
      <c r="K53" s="29">
        <f t="shared" si="10"/>
        <v>-1235638.7896050001</v>
      </c>
      <c r="L53" s="29">
        <f t="shared" si="7"/>
        <v>-1887466.6974822616</v>
      </c>
      <c r="M53" s="29">
        <f t="shared" si="8"/>
        <v>806317.45251773833</v>
      </c>
      <c r="N53" s="30"/>
      <c r="O53" s="21"/>
      <c r="P53" s="30"/>
      <c r="Q53" s="30"/>
    </row>
    <row r="54" spans="1:17" x14ac:dyDescent="0.25">
      <c r="A54" s="16"/>
      <c r="B54" s="49">
        <v>2005</v>
      </c>
      <c r="C54" s="27">
        <v>3056188.89</v>
      </c>
      <c r="D54" s="28">
        <v>-716811.01151127124</v>
      </c>
      <c r="E54" s="24">
        <f t="shared" si="5"/>
        <v>-127443.076713</v>
      </c>
      <c r="F54" s="24">
        <f t="shared" si="6"/>
        <v>-254886.153426</v>
      </c>
      <c r="G54" s="24">
        <f t="shared" si="0"/>
        <v>-254886.153426</v>
      </c>
      <c r="H54" s="24">
        <f t="shared" si="1"/>
        <v>-254886.153426</v>
      </c>
      <c r="I54" s="24">
        <f t="shared" si="2"/>
        <v>-254886.153426</v>
      </c>
      <c r="J54" s="24">
        <f t="shared" si="3"/>
        <v>-254886.153426</v>
      </c>
      <c r="K54" s="28">
        <f t="shared" ref="K54:K63" si="11">SUM(E54:J54)</f>
        <v>-1401873.843843</v>
      </c>
      <c r="L54" s="28">
        <f t="shared" si="7"/>
        <v>-2118684.8553542714</v>
      </c>
      <c r="M54" s="28">
        <f t="shared" si="8"/>
        <v>937504.03464572877</v>
      </c>
      <c r="O54" s="21"/>
    </row>
    <row r="55" spans="1:17" x14ac:dyDescent="0.25">
      <c r="A55" s="16"/>
      <c r="B55" s="49">
        <v>2006</v>
      </c>
      <c r="C55" s="27">
        <v>6150710.7999999998</v>
      </c>
      <c r="D55" s="28">
        <v>-1395897.23479944</v>
      </c>
      <c r="E55" s="24">
        <f t="shared" si="5"/>
        <v>-256484.64035999999</v>
      </c>
      <c r="F55" s="24">
        <f t="shared" si="6"/>
        <v>-512969.28071999998</v>
      </c>
      <c r="G55" s="24">
        <f t="shared" si="0"/>
        <v>-512969.28071999998</v>
      </c>
      <c r="H55" s="24">
        <f t="shared" si="1"/>
        <v>-512969.28071999998</v>
      </c>
      <c r="I55" s="24">
        <f t="shared" si="2"/>
        <v>-512969.28071999998</v>
      </c>
      <c r="J55" s="24">
        <f t="shared" si="3"/>
        <v>-512969.28071999998</v>
      </c>
      <c r="K55" s="28">
        <f t="shared" si="11"/>
        <v>-2821331.0439599999</v>
      </c>
      <c r="L55" s="28">
        <f t="shared" si="7"/>
        <v>-4217228.2787594404</v>
      </c>
      <c r="M55" s="28">
        <f t="shared" si="8"/>
        <v>1933482.5212405594</v>
      </c>
      <c r="O55" s="21"/>
    </row>
    <row r="56" spans="1:17" x14ac:dyDescent="0.25">
      <c r="A56" s="16"/>
      <c r="B56" s="49">
        <v>2007</v>
      </c>
      <c r="C56" s="27">
        <v>5997876.04</v>
      </c>
      <c r="D56" s="28">
        <v>-1313965.7401747101</v>
      </c>
      <c r="E56" s="24">
        <f t="shared" si="5"/>
        <v>-250111.430868</v>
      </c>
      <c r="F56" s="24">
        <f t="shared" si="6"/>
        <v>-500222.86173599999</v>
      </c>
      <c r="G56" s="24">
        <f t="shared" si="0"/>
        <v>-500222.86173599999</v>
      </c>
      <c r="H56" s="24">
        <f t="shared" si="1"/>
        <v>-500222.86173599999</v>
      </c>
      <c r="I56" s="24">
        <f t="shared" si="2"/>
        <v>-500222.86173599999</v>
      </c>
      <c r="J56" s="24">
        <f t="shared" si="3"/>
        <v>-500222.86173599999</v>
      </c>
      <c r="K56" s="28">
        <f t="shared" si="11"/>
        <v>-2751225.739548</v>
      </c>
      <c r="L56" s="28">
        <f t="shared" si="7"/>
        <v>-4065191.4797227103</v>
      </c>
      <c r="M56" s="28">
        <f t="shared" si="8"/>
        <v>1932684.5602772897</v>
      </c>
      <c r="O56" s="21"/>
    </row>
    <row r="57" spans="1:17" x14ac:dyDescent="0.25">
      <c r="A57" s="16"/>
      <c r="B57" s="49">
        <v>2008</v>
      </c>
      <c r="C57" s="27">
        <v>3632121.43</v>
      </c>
      <c r="D57" s="28">
        <v>-765177.27823981363</v>
      </c>
      <c r="E57" s="24">
        <f t="shared" si="5"/>
        <v>-151459.46363100002</v>
      </c>
      <c r="F57" s="24">
        <f t="shared" si="6"/>
        <v>-302918.92726200004</v>
      </c>
      <c r="G57" s="24">
        <f t="shared" si="0"/>
        <v>-302918.92726200004</v>
      </c>
      <c r="H57" s="24">
        <f t="shared" si="1"/>
        <v>-302918.92726200004</v>
      </c>
      <c r="I57" s="24">
        <f t="shared" si="2"/>
        <v>-302918.92726200004</v>
      </c>
      <c r="J57" s="24">
        <f t="shared" si="3"/>
        <v>-302918.92726200004</v>
      </c>
      <c r="K57" s="28">
        <f t="shared" si="11"/>
        <v>-1666054.0999410003</v>
      </c>
      <c r="L57" s="28">
        <f t="shared" si="7"/>
        <v>-2431231.378180814</v>
      </c>
      <c r="M57" s="28">
        <f t="shared" si="8"/>
        <v>1200890.0518191862</v>
      </c>
      <c r="O57" s="21"/>
    </row>
    <row r="58" spans="1:17" x14ac:dyDescent="0.25">
      <c r="A58" s="16"/>
      <c r="B58" s="49">
        <v>2009</v>
      </c>
      <c r="C58" s="27">
        <v>3526401.59</v>
      </c>
      <c r="D58" s="28">
        <v>-710386.05380609748</v>
      </c>
      <c r="E58" s="24">
        <f t="shared" si="5"/>
        <v>-147050.946303</v>
      </c>
      <c r="F58" s="24">
        <f t="shared" si="6"/>
        <v>-294101.89260600001</v>
      </c>
      <c r="G58" s="24">
        <f t="shared" si="0"/>
        <v>-294101.89260600001</v>
      </c>
      <c r="H58" s="24">
        <f t="shared" si="1"/>
        <v>-294101.89260600001</v>
      </c>
      <c r="I58" s="24">
        <f t="shared" si="2"/>
        <v>-294101.89260600001</v>
      </c>
      <c r="J58" s="24">
        <f t="shared" si="3"/>
        <v>-294101.89260600001</v>
      </c>
      <c r="K58" s="28">
        <f t="shared" si="11"/>
        <v>-1617560.409333</v>
      </c>
      <c r="L58" s="28">
        <f t="shared" si="7"/>
        <v>-2327946.4631390972</v>
      </c>
      <c r="M58" s="28">
        <f t="shared" si="8"/>
        <v>1198455.1268609026</v>
      </c>
      <c r="O58" s="21"/>
    </row>
    <row r="59" spans="1:17" x14ac:dyDescent="0.25">
      <c r="A59" s="16"/>
      <c r="B59" s="49">
        <v>2010</v>
      </c>
      <c r="C59" s="27">
        <v>1637119.8</v>
      </c>
      <c r="D59" s="28">
        <v>-312871.81492337398</v>
      </c>
      <c r="E59" s="24">
        <f t="shared" si="5"/>
        <v>-68267.895660000009</v>
      </c>
      <c r="F59" s="24">
        <f t="shared" si="6"/>
        <v>-136535.79132000002</v>
      </c>
      <c r="G59" s="24">
        <f t="shared" si="0"/>
        <v>-136535.79132000002</v>
      </c>
      <c r="H59" s="24">
        <f t="shared" si="1"/>
        <v>-136535.79132000002</v>
      </c>
      <c r="I59" s="24">
        <f t="shared" si="2"/>
        <v>-136535.79132000002</v>
      </c>
      <c r="J59" s="24">
        <f t="shared" si="3"/>
        <v>-136535.79132000002</v>
      </c>
      <c r="K59" s="28">
        <f t="shared" si="11"/>
        <v>-750946.85226000007</v>
      </c>
      <c r="L59" s="28">
        <f t="shared" si="7"/>
        <v>-1063818.6671833741</v>
      </c>
      <c r="M59" s="28">
        <f t="shared" si="8"/>
        <v>573301.13281662599</v>
      </c>
      <c r="O59" s="21"/>
    </row>
    <row r="60" spans="1:17" x14ac:dyDescent="0.25">
      <c r="A60" s="16"/>
      <c r="B60" s="49">
        <v>2011</v>
      </c>
      <c r="C60" s="27">
        <v>1686729.4300000002</v>
      </c>
      <c r="D60" s="28">
        <v>-302500.24872445897</v>
      </c>
      <c r="E60" s="24">
        <f t="shared" si="5"/>
        <v>-70336.617231000011</v>
      </c>
      <c r="F60" s="24">
        <f t="shared" si="6"/>
        <v>-140673.23446200002</v>
      </c>
      <c r="G60" s="24">
        <f t="shared" si="0"/>
        <v>-140673.23446200002</v>
      </c>
      <c r="H60" s="24">
        <f t="shared" si="1"/>
        <v>-140673.23446200002</v>
      </c>
      <c r="I60" s="24">
        <f t="shared" si="2"/>
        <v>-140673.23446200002</v>
      </c>
      <c r="J60" s="24">
        <f t="shared" si="3"/>
        <v>-140673.23446200002</v>
      </c>
      <c r="K60" s="28">
        <f t="shared" si="11"/>
        <v>-773702.78954100003</v>
      </c>
      <c r="L60" s="28">
        <f t="shared" si="7"/>
        <v>-1076203.038265459</v>
      </c>
      <c r="M60" s="28">
        <f t="shared" si="8"/>
        <v>610526.39173454116</v>
      </c>
      <c r="O60" s="21"/>
    </row>
    <row r="61" spans="1:17" x14ac:dyDescent="0.25">
      <c r="A61" s="16"/>
      <c r="B61" s="49">
        <v>2012</v>
      </c>
      <c r="C61" s="27">
        <v>1369990.24</v>
      </c>
      <c r="D61" s="28">
        <v>-227092.02076502721</v>
      </c>
      <c r="E61" s="24">
        <f t="shared" si="5"/>
        <v>-57128.593008000003</v>
      </c>
      <c r="F61" s="24">
        <f t="shared" si="6"/>
        <v>-114257.18601600001</v>
      </c>
      <c r="G61" s="24">
        <f t="shared" si="0"/>
        <v>-114257.18601600001</v>
      </c>
      <c r="H61" s="24">
        <f t="shared" si="1"/>
        <v>-114257.18601600001</v>
      </c>
      <c r="I61" s="24">
        <f t="shared" si="2"/>
        <v>-114257.18601600001</v>
      </c>
      <c r="J61" s="24">
        <f t="shared" si="3"/>
        <v>-114257.18601600001</v>
      </c>
      <c r="K61" s="28">
        <f t="shared" si="11"/>
        <v>-628414.52308800002</v>
      </c>
      <c r="L61" s="28">
        <f t="shared" si="7"/>
        <v>-855506.54385302728</v>
      </c>
      <c r="M61" s="28">
        <f t="shared" si="8"/>
        <v>514483.69614697271</v>
      </c>
      <c r="O61" s="21"/>
    </row>
    <row r="62" spans="1:17" x14ac:dyDescent="0.25">
      <c r="A62" s="16"/>
      <c r="B62" s="49">
        <v>2013</v>
      </c>
      <c r="C62" s="27">
        <v>1932108.35</v>
      </c>
      <c r="D62" s="28">
        <v>-289598.87098954152</v>
      </c>
      <c r="E62" s="24">
        <f t="shared" si="5"/>
        <v>-80568.918195000006</v>
      </c>
      <c r="F62" s="24">
        <f t="shared" si="6"/>
        <v>-161137.83639000001</v>
      </c>
      <c r="G62" s="24">
        <f t="shared" si="0"/>
        <v>-161137.83639000001</v>
      </c>
      <c r="H62" s="24">
        <f t="shared" si="1"/>
        <v>-161137.83639000001</v>
      </c>
      <c r="I62" s="24">
        <f t="shared" si="2"/>
        <v>-161137.83639000001</v>
      </c>
      <c r="J62" s="24">
        <f t="shared" si="3"/>
        <v>-161137.83639000001</v>
      </c>
      <c r="K62" s="28">
        <f t="shared" si="11"/>
        <v>-886258.10014500027</v>
      </c>
      <c r="L62" s="28">
        <f t="shared" si="7"/>
        <v>-1175856.9711345418</v>
      </c>
      <c r="M62" s="28">
        <f t="shared" si="8"/>
        <v>756251.3788654583</v>
      </c>
      <c r="O62" s="21"/>
    </row>
    <row r="63" spans="1:17" x14ac:dyDescent="0.25">
      <c r="A63" s="16"/>
      <c r="B63" s="49">
        <v>2014</v>
      </c>
      <c r="C63" s="27">
        <v>4377155.96</v>
      </c>
      <c r="D63" s="28">
        <v>-573666.38330659363</v>
      </c>
      <c r="E63" s="24">
        <f t="shared" si="5"/>
        <v>-182527.403532</v>
      </c>
      <c r="F63" s="24">
        <f t="shared" si="6"/>
        <v>-365054.80706399999</v>
      </c>
      <c r="G63" s="24">
        <f t="shared" si="0"/>
        <v>-365054.80706399999</v>
      </c>
      <c r="H63" s="24">
        <f t="shared" si="1"/>
        <v>-365054.80706399999</v>
      </c>
      <c r="I63" s="24">
        <f t="shared" si="2"/>
        <v>-365054.80706399999</v>
      </c>
      <c r="J63" s="24">
        <f t="shared" si="3"/>
        <v>-365054.80706399999</v>
      </c>
      <c r="K63" s="28">
        <f t="shared" si="11"/>
        <v>-2007801.4388520001</v>
      </c>
      <c r="L63" s="28">
        <f t="shared" si="7"/>
        <v>-2581467.8221585937</v>
      </c>
      <c r="M63" s="28">
        <f t="shared" si="8"/>
        <v>1795688.1378414063</v>
      </c>
      <c r="O63" s="21"/>
    </row>
    <row r="64" spans="1:17" x14ac:dyDescent="0.25">
      <c r="A64" s="16"/>
      <c r="B64" s="49">
        <v>2015</v>
      </c>
      <c r="C64" s="27">
        <v>4274226.07</v>
      </c>
      <c r="D64" s="28">
        <v>-463093.16066718503</v>
      </c>
      <c r="E64" s="24">
        <f t="shared" si="5"/>
        <v>-178235.22711900002</v>
      </c>
      <c r="F64" s="24">
        <f t="shared" si="6"/>
        <v>-356470.45423800003</v>
      </c>
      <c r="G64" s="24">
        <f t="shared" si="0"/>
        <v>-356470.45423800003</v>
      </c>
      <c r="H64" s="24">
        <f t="shared" si="1"/>
        <v>-356470.45423800003</v>
      </c>
      <c r="I64" s="24">
        <f t="shared" si="2"/>
        <v>-356470.45423800003</v>
      </c>
      <c r="J64" s="24">
        <f t="shared" si="3"/>
        <v>-356470.45423800003</v>
      </c>
      <c r="K64" s="28">
        <f t="shared" ref="K64:K67" si="12">SUM(E64:J64)</f>
        <v>-1960587.4983090004</v>
      </c>
      <c r="L64" s="28">
        <f t="shared" ref="L64:L67" si="13">+D64+K64</f>
        <v>-2423680.6589761856</v>
      </c>
      <c r="M64" s="28">
        <f t="shared" ref="M64:M67" si="14">C64+L64</f>
        <v>1850545.4110238147</v>
      </c>
      <c r="O64" s="21"/>
    </row>
    <row r="65" spans="1:18" x14ac:dyDescent="0.25">
      <c r="A65" s="16"/>
      <c r="B65" s="49">
        <v>2016</v>
      </c>
      <c r="C65" s="27">
        <v>9822298.3399999999</v>
      </c>
      <c r="D65" s="28">
        <v>-789730.36845002859</v>
      </c>
      <c r="E65" s="24">
        <f t="shared" si="5"/>
        <v>-409589.84077800001</v>
      </c>
      <c r="F65" s="24">
        <f t="shared" si="6"/>
        <v>-819179.68155600003</v>
      </c>
      <c r="G65" s="24">
        <f t="shared" si="0"/>
        <v>-819179.68155600003</v>
      </c>
      <c r="H65" s="24">
        <f t="shared" si="1"/>
        <v>-819179.68155600003</v>
      </c>
      <c r="I65" s="24">
        <f t="shared" si="2"/>
        <v>-819179.68155600003</v>
      </c>
      <c r="J65" s="24">
        <f t="shared" si="3"/>
        <v>-819179.68155600003</v>
      </c>
      <c r="K65" s="28">
        <f t="shared" si="12"/>
        <v>-4505488.2485579997</v>
      </c>
      <c r="L65" s="28">
        <f t="shared" si="13"/>
        <v>-5295218.6170080286</v>
      </c>
      <c r="M65" s="28">
        <f t="shared" si="14"/>
        <v>4527079.7229919713</v>
      </c>
      <c r="O65" s="21"/>
    </row>
    <row r="66" spans="1:18" x14ac:dyDescent="0.25">
      <c r="A66" s="16"/>
      <c r="B66" s="49">
        <v>2017</v>
      </c>
      <c r="C66" s="27">
        <v>6288015.0800000001</v>
      </c>
      <c r="D66" s="28">
        <v>-284412.7699224244</v>
      </c>
      <c r="E66" s="24">
        <f t="shared" si="5"/>
        <v>-262210.22883600002</v>
      </c>
      <c r="F66" s="24">
        <f t="shared" si="6"/>
        <v>-524420.45767200005</v>
      </c>
      <c r="G66" s="24">
        <f t="shared" ref="G66:G67" si="15">F66</f>
        <v>-524420.45767200005</v>
      </c>
      <c r="H66" s="24">
        <f t="shared" ref="H66:H67" si="16">G66</f>
        <v>-524420.45767200005</v>
      </c>
      <c r="I66" s="24">
        <f t="shared" ref="I66:I67" si="17">H66</f>
        <v>-524420.45767200005</v>
      </c>
      <c r="J66" s="24">
        <f t="shared" ref="J66:J67" si="18">I66</f>
        <v>-524420.45767200005</v>
      </c>
      <c r="K66" s="28">
        <f t="shared" si="12"/>
        <v>-2884312.5171960001</v>
      </c>
      <c r="L66" s="28">
        <f t="shared" si="13"/>
        <v>-3168725.2871184247</v>
      </c>
      <c r="M66" s="28">
        <f t="shared" si="14"/>
        <v>3119289.7928815754</v>
      </c>
      <c r="O66" s="21"/>
    </row>
    <row r="67" spans="1:18" x14ac:dyDescent="0.25">
      <c r="B67" s="49">
        <v>2018</v>
      </c>
      <c r="C67" s="27">
        <v>1103208.96</v>
      </c>
      <c r="D67" s="28">
        <v>-13781.661419366399</v>
      </c>
      <c r="E67" s="24">
        <f t="shared" si="5"/>
        <v>-46003.813631999998</v>
      </c>
      <c r="F67" s="24">
        <f t="shared" si="6"/>
        <v>-92007.627263999995</v>
      </c>
      <c r="G67" s="24">
        <f t="shared" si="15"/>
        <v>-92007.627263999995</v>
      </c>
      <c r="H67" s="24">
        <f t="shared" si="16"/>
        <v>-92007.627263999995</v>
      </c>
      <c r="I67" s="24">
        <f t="shared" si="17"/>
        <v>-92007.627263999995</v>
      </c>
      <c r="J67" s="24">
        <f t="shared" si="18"/>
        <v>-92007.627263999995</v>
      </c>
      <c r="K67" s="28">
        <f t="shared" si="12"/>
        <v>-506041.949952</v>
      </c>
      <c r="L67" s="28">
        <f t="shared" si="13"/>
        <v>-519823.61137136642</v>
      </c>
      <c r="M67" s="28">
        <f t="shared" si="14"/>
        <v>583385.34862863354</v>
      </c>
      <c r="N67" s="21"/>
      <c r="O67" s="21"/>
      <c r="P67" s="21"/>
      <c r="Q67" s="28"/>
      <c r="R67" s="21"/>
    </row>
    <row r="68" spans="1:18" x14ac:dyDescent="0.25">
      <c r="B68" s="17"/>
      <c r="C68" s="31">
        <f t="shared" ref="C68:M68" si="19">SUM(C5:C67)</f>
        <v>137180549.54000002</v>
      </c>
      <c r="D68" s="31">
        <f t="shared" si="19"/>
        <v>-34361386.172302559</v>
      </c>
      <c r="E68" s="31">
        <f t="shared" si="19"/>
        <v>-5720428.9158179993</v>
      </c>
      <c r="F68" s="31">
        <f t="shared" si="19"/>
        <v>-11440857.831635999</v>
      </c>
      <c r="G68" s="31">
        <f t="shared" si="19"/>
        <v>-11440857.831635999</v>
      </c>
      <c r="H68" s="31">
        <f t="shared" si="19"/>
        <v>-11440857.831635999</v>
      </c>
      <c r="I68" s="31">
        <f t="shared" si="19"/>
        <v>-11440857.831635999</v>
      </c>
      <c r="J68" s="31">
        <f t="shared" si="19"/>
        <v>-11440857.831635999</v>
      </c>
      <c r="K68" s="31">
        <f t="shared" si="19"/>
        <v>-62924718.073997982</v>
      </c>
      <c r="L68" s="31">
        <f t="shared" si="19"/>
        <v>-97286104.246300519</v>
      </c>
      <c r="M68" s="31">
        <f t="shared" si="19"/>
        <v>39894445.293699451</v>
      </c>
    </row>
    <row r="69" spans="1:18" x14ac:dyDescent="0.25">
      <c r="B69" s="17"/>
      <c r="D69" s="33"/>
      <c r="M69" s="28"/>
    </row>
    <row r="70" spans="1:18" x14ac:dyDescent="0.25">
      <c r="A70" s="14" t="s">
        <v>6</v>
      </c>
      <c r="B70" s="17"/>
    </row>
    <row r="71" spans="1:18" x14ac:dyDescent="0.25">
      <c r="B71" s="17"/>
      <c r="N71" s="30"/>
      <c r="O71" s="30"/>
      <c r="P71" s="30"/>
      <c r="Q71" s="30"/>
    </row>
    <row r="72" spans="1:18" x14ac:dyDescent="0.25">
      <c r="B72" s="17">
        <v>2015</v>
      </c>
      <c r="C72" s="18">
        <v>2004389.58</v>
      </c>
      <c r="D72" s="18">
        <v>-158970.52281339999</v>
      </c>
      <c r="E72" s="20">
        <f>-C72*$I$94/2</f>
        <v>-70153.635300000009</v>
      </c>
      <c r="F72" s="20">
        <f>+E72*2</f>
        <v>-140307.27060000002</v>
      </c>
      <c r="G72" s="20">
        <f t="shared" ref="G72:J72" si="20">+F72</f>
        <v>-140307.27060000002</v>
      </c>
      <c r="H72" s="20">
        <f t="shared" si="20"/>
        <v>-140307.27060000002</v>
      </c>
      <c r="I72" s="20">
        <f t="shared" si="20"/>
        <v>-140307.27060000002</v>
      </c>
      <c r="J72" s="20">
        <f t="shared" si="20"/>
        <v>-140307.27060000002</v>
      </c>
      <c r="K72" s="19">
        <f>SUM(E72:J72)</f>
        <v>-771689.9883000002</v>
      </c>
      <c r="L72" s="19">
        <f>+D72+K72</f>
        <v>-930660.51111340022</v>
      </c>
      <c r="M72" s="19">
        <f>+C72+L72</f>
        <v>1073729.0688866</v>
      </c>
      <c r="N72" s="30"/>
      <c r="O72" s="30"/>
      <c r="P72" s="30"/>
      <c r="Q72" s="30"/>
    </row>
    <row r="73" spans="1:18" x14ac:dyDescent="0.25">
      <c r="B73" s="17">
        <v>2016</v>
      </c>
      <c r="C73" s="27">
        <v>5588431.3700000001</v>
      </c>
      <c r="D73" s="27">
        <v>-308534.89291221101</v>
      </c>
      <c r="E73" s="36">
        <f t="shared" ref="E73:E75" si="21">-C73*$I$94/2</f>
        <v>-195595.09795000002</v>
      </c>
      <c r="F73" s="36">
        <f t="shared" ref="F73:F75" si="22">+E73*2</f>
        <v>-391190.19590000005</v>
      </c>
      <c r="G73" s="36">
        <f t="shared" ref="G73:J74" si="23">+F73</f>
        <v>-391190.19590000005</v>
      </c>
      <c r="H73" s="36">
        <f t="shared" si="23"/>
        <v>-391190.19590000005</v>
      </c>
      <c r="I73" s="36">
        <f t="shared" si="23"/>
        <v>-391190.19590000005</v>
      </c>
      <c r="J73" s="36">
        <f t="shared" si="23"/>
        <v>-391190.19590000005</v>
      </c>
      <c r="K73" s="28">
        <f t="shared" ref="K73:K74" si="24">SUM(E73:J73)</f>
        <v>-2151546.0774500002</v>
      </c>
      <c r="L73" s="28">
        <f>+D73+K73</f>
        <v>-2460080.9703622111</v>
      </c>
      <c r="M73" s="28">
        <f t="shared" ref="M73:M74" si="25">+C73+L73</f>
        <v>3128350.399637789</v>
      </c>
      <c r="N73" s="37"/>
      <c r="O73" s="37"/>
      <c r="P73" s="30"/>
      <c r="Q73" s="30"/>
    </row>
    <row r="74" spans="1:18" x14ac:dyDescent="0.25">
      <c r="B74" s="17">
        <v>2017</v>
      </c>
      <c r="C74" s="27">
        <v>6094430.7300000004</v>
      </c>
      <c r="D74" s="27">
        <v>-176023.18783521999</v>
      </c>
      <c r="E74" s="36">
        <f t="shared" si="21"/>
        <v>-213305.07555000004</v>
      </c>
      <c r="F74" s="36">
        <f t="shared" si="22"/>
        <v>-426610.15110000008</v>
      </c>
      <c r="G74" s="36">
        <f t="shared" si="23"/>
        <v>-426610.15110000008</v>
      </c>
      <c r="H74" s="36">
        <f t="shared" si="23"/>
        <v>-426610.15110000008</v>
      </c>
      <c r="I74" s="36">
        <f t="shared" si="23"/>
        <v>-426610.15110000008</v>
      </c>
      <c r="J74" s="36">
        <f t="shared" si="23"/>
        <v>-426610.15110000008</v>
      </c>
      <c r="K74" s="23">
        <f t="shared" si="24"/>
        <v>-2346355.8310500006</v>
      </c>
      <c r="L74" s="23">
        <f t="shared" ref="L74" si="26">+D74+K74</f>
        <v>-2522379.0188852204</v>
      </c>
      <c r="M74" s="23">
        <f t="shared" si="25"/>
        <v>3572051.71111478</v>
      </c>
      <c r="N74" s="37"/>
      <c r="O74" s="37"/>
      <c r="P74" s="30"/>
      <c r="Q74" s="30"/>
    </row>
    <row r="75" spans="1:18" x14ac:dyDescent="0.25">
      <c r="B75" s="17">
        <v>2018</v>
      </c>
      <c r="C75" s="27">
        <v>2783167.05</v>
      </c>
      <c r="D75" s="27">
        <v>-20825.381431671001</v>
      </c>
      <c r="E75" s="36">
        <f t="shared" si="21"/>
        <v>-97410.846749999997</v>
      </c>
      <c r="F75" s="36">
        <f t="shared" si="22"/>
        <v>-194821.69349999999</v>
      </c>
      <c r="G75" s="36">
        <f t="shared" ref="G75" si="27">+F75</f>
        <v>-194821.69349999999</v>
      </c>
      <c r="H75" s="36">
        <f t="shared" ref="H75" si="28">+G75</f>
        <v>-194821.69349999999</v>
      </c>
      <c r="I75" s="36">
        <f t="shared" ref="I75" si="29">+H75</f>
        <v>-194821.69349999999</v>
      </c>
      <c r="J75" s="36">
        <f t="shared" ref="J75" si="30">+I75</f>
        <v>-194821.69349999999</v>
      </c>
      <c r="K75" s="23">
        <f t="shared" ref="K75" si="31">SUM(E75:J75)</f>
        <v>-1071519.3142500001</v>
      </c>
      <c r="L75" s="23">
        <f t="shared" ref="L75" si="32">+D75+K75</f>
        <v>-1092344.6956816711</v>
      </c>
      <c r="M75" s="23">
        <f t="shared" ref="M75" si="33">+C75+L75</f>
        <v>1690822.3543183287</v>
      </c>
      <c r="N75" s="30"/>
      <c r="O75" s="30"/>
      <c r="P75" s="30"/>
      <c r="Q75" s="30"/>
    </row>
    <row r="76" spans="1:18" x14ac:dyDescent="0.25">
      <c r="C76" s="31">
        <f>SUM(C72:C75)</f>
        <v>16470418.73</v>
      </c>
      <c r="D76" s="31">
        <f t="shared" ref="D76:M76" si="34">SUM(D72:D75)</f>
        <v>-664353.98499250202</v>
      </c>
      <c r="E76" s="31">
        <f t="shared" si="34"/>
        <v>-576464.65555000014</v>
      </c>
      <c r="F76" s="31">
        <f t="shared" si="34"/>
        <v>-1152929.3111000003</v>
      </c>
      <c r="G76" s="31">
        <f t="shared" si="34"/>
        <v>-1152929.3111000003</v>
      </c>
      <c r="H76" s="31">
        <f t="shared" si="34"/>
        <v>-1152929.3111000003</v>
      </c>
      <c r="I76" s="31">
        <f t="shared" si="34"/>
        <v>-1152929.3111000003</v>
      </c>
      <c r="J76" s="31">
        <f t="shared" si="34"/>
        <v>-1152929.3111000003</v>
      </c>
      <c r="K76" s="31">
        <f t="shared" si="34"/>
        <v>-6341111.211050001</v>
      </c>
      <c r="L76" s="31">
        <f t="shared" si="34"/>
        <v>-7005465.1960425023</v>
      </c>
      <c r="M76" s="31">
        <f t="shared" si="34"/>
        <v>9464953.5339574981</v>
      </c>
      <c r="N76" s="30"/>
      <c r="O76" s="30"/>
      <c r="P76" s="30"/>
      <c r="Q76" s="30"/>
    </row>
    <row r="77" spans="1:18" x14ac:dyDescent="0.25">
      <c r="M77" s="28"/>
      <c r="N77" s="30"/>
      <c r="O77" s="30"/>
      <c r="P77" s="30"/>
      <c r="Q77" s="30"/>
    </row>
    <row r="78" spans="1:18" x14ac:dyDescent="0.25">
      <c r="A78" s="14" t="s">
        <v>9</v>
      </c>
      <c r="B78" s="17"/>
    </row>
    <row r="79" spans="1:18" x14ac:dyDescent="0.25">
      <c r="B79" s="17"/>
      <c r="N79" s="30"/>
      <c r="O79" s="30"/>
      <c r="P79" s="30"/>
      <c r="Q79" s="30"/>
    </row>
    <row r="80" spans="1:18" x14ac:dyDescent="0.25">
      <c r="B80" s="17">
        <v>2015</v>
      </c>
      <c r="C80" s="18">
        <v>326096.69</v>
      </c>
      <c r="D80" s="18">
        <v>-23496.456767418502</v>
      </c>
      <c r="E80" s="20">
        <f>-C80*$J$94/2</f>
        <v>-3668.5877624999998</v>
      </c>
      <c r="F80" s="20">
        <f>+E80*2</f>
        <v>-7337.1755249999997</v>
      </c>
      <c r="G80" s="20">
        <f t="shared" ref="G80:G82" si="35">+F80</f>
        <v>-7337.1755249999997</v>
      </c>
      <c r="H80" s="20">
        <f t="shared" ref="H80:H82" si="36">+G80</f>
        <v>-7337.1755249999997</v>
      </c>
      <c r="I80" s="20">
        <f t="shared" ref="I80:I82" si="37">+H80</f>
        <v>-7337.1755249999997</v>
      </c>
      <c r="J80" s="20">
        <f t="shared" ref="J80:J82" si="38">+I80</f>
        <v>-7337.1755249999997</v>
      </c>
      <c r="K80" s="19">
        <f>SUM(E80:J80)</f>
        <v>-40354.4653875</v>
      </c>
      <c r="L80" s="19">
        <f>+D80+K80</f>
        <v>-63850.922154918502</v>
      </c>
      <c r="M80" s="19">
        <f>+C80+L80</f>
        <v>262245.76784508151</v>
      </c>
      <c r="N80" s="30"/>
      <c r="O80" s="30"/>
      <c r="P80" s="30"/>
      <c r="Q80" s="30"/>
    </row>
    <row r="81" spans="1:17" x14ac:dyDescent="0.25">
      <c r="B81" s="17">
        <v>2016</v>
      </c>
      <c r="C81" s="27">
        <v>1780937.6099999999</v>
      </c>
      <c r="D81" s="27">
        <v>-84951.8637970704</v>
      </c>
      <c r="E81" s="36">
        <f t="shared" ref="E81:E83" si="39">-C81*$J$94/2</f>
        <v>-20035.548112499997</v>
      </c>
      <c r="F81" s="36">
        <f t="shared" ref="F81:F83" si="40">+E81*2</f>
        <v>-40071.096224999994</v>
      </c>
      <c r="G81" s="36">
        <f t="shared" si="35"/>
        <v>-40071.096224999994</v>
      </c>
      <c r="H81" s="36">
        <f t="shared" si="36"/>
        <v>-40071.096224999994</v>
      </c>
      <c r="I81" s="36">
        <f t="shared" si="37"/>
        <v>-40071.096224999994</v>
      </c>
      <c r="J81" s="36">
        <f t="shared" si="38"/>
        <v>-40071.096224999994</v>
      </c>
      <c r="K81" s="28">
        <f t="shared" ref="K81:K82" si="41">SUM(E81:J81)</f>
        <v>-220391.02923749996</v>
      </c>
      <c r="L81" s="28">
        <f>+D81+K81</f>
        <v>-305342.89303457038</v>
      </c>
      <c r="M81" s="28">
        <f t="shared" ref="M81:M82" si="42">+C81+L81</f>
        <v>1475594.7169654295</v>
      </c>
      <c r="N81" s="37"/>
      <c r="O81" s="37"/>
      <c r="P81" s="30"/>
      <c r="Q81" s="30"/>
    </row>
    <row r="82" spans="1:17" x14ac:dyDescent="0.25">
      <c r="B82" s="17">
        <v>2017</v>
      </c>
      <c r="C82" s="27">
        <v>4281361.93</v>
      </c>
      <c r="D82" s="27">
        <v>-101218.80278133891</v>
      </c>
      <c r="E82" s="36">
        <f t="shared" si="39"/>
        <v>-48165.321712499994</v>
      </c>
      <c r="F82" s="36">
        <f t="shared" si="40"/>
        <v>-96330.643424999987</v>
      </c>
      <c r="G82" s="36">
        <f t="shared" si="35"/>
        <v>-96330.643424999987</v>
      </c>
      <c r="H82" s="36">
        <f t="shared" si="36"/>
        <v>-96330.643424999987</v>
      </c>
      <c r="I82" s="36">
        <f t="shared" si="37"/>
        <v>-96330.643424999987</v>
      </c>
      <c r="J82" s="36">
        <f t="shared" si="38"/>
        <v>-96330.643424999987</v>
      </c>
      <c r="K82" s="23">
        <f t="shared" si="41"/>
        <v>-529818.53883749992</v>
      </c>
      <c r="L82" s="23">
        <f t="shared" ref="L82" si="43">+D82+K82</f>
        <v>-631037.34161883884</v>
      </c>
      <c r="M82" s="23">
        <f t="shared" si="42"/>
        <v>3650324.588381161</v>
      </c>
      <c r="N82" s="37"/>
      <c r="O82" s="37"/>
      <c r="P82" s="30"/>
      <c r="Q82" s="30"/>
    </row>
    <row r="83" spans="1:17" x14ac:dyDescent="0.25">
      <c r="B83" s="17">
        <v>2018</v>
      </c>
      <c r="C83" s="27">
        <v>1829352.17</v>
      </c>
      <c r="D83" s="27">
        <v>-10734.620240038301</v>
      </c>
      <c r="E83" s="36">
        <f t="shared" si="39"/>
        <v>-20580.211912499999</v>
      </c>
      <c r="F83" s="36">
        <f t="shared" si="40"/>
        <v>-41160.423824999998</v>
      </c>
      <c r="G83" s="36">
        <f t="shared" ref="G83" si="44">+F83</f>
        <v>-41160.423824999998</v>
      </c>
      <c r="H83" s="36">
        <f t="shared" ref="H83" si="45">+G83</f>
        <v>-41160.423824999998</v>
      </c>
      <c r="I83" s="36">
        <f t="shared" ref="I83" si="46">+H83</f>
        <v>-41160.423824999998</v>
      </c>
      <c r="J83" s="36">
        <f t="shared" ref="J83" si="47">+I83</f>
        <v>-41160.423824999998</v>
      </c>
      <c r="K83" s="23">
        <f t="shared" ref="K83" si="48">SUM(E83:J83)</f>
        <v>-226382.3310375</v>
      </c>
      <c r="L83" s="23">
        <f t="shared" ref="L83" si="49">+D83+K83</f>
        <v>-237116.95127753829</v>
      </c>
      <c r="M83" s="23">
        <f t="shared" ref="M83" si="50">+C83+L83</f>
        <v>1592235.2187224617</v>
      </c>
      <c r="N83" s="30"/>
      <c r="O83" s="30"/>
      <c r="P83" s="30"/>
      <c r="Q83" s="30"/>
    </row>
    <row r="84" spans="1:17" x14ac:dyDescent="0.25">
      <c r="C84" s="31">
        <f>SUM(C80:C83)</f>
        <v>8217748.3999999994</v>
      </c>
      <c r="D84" s="31">
        <f t="shared" ref="D84" si="51">SUM(D80:D83)</f>
        <v>-220401.74358586609</v>
      </c>
      <c r="E84" s="31">
        <f t="shared" ref="E84" si="52">SUM(E80:E83)</f>
        <v>-92449.669499999989</v>
      </c>
      <c r="F84" s="31">
        <f t="shared" ref="F84" si="53">SUM(F80:F83)</f>
        <v>-184899.33899999998</v>
      </c>
      <c r="G84" s="31">
        <f t="shared" ref="G84" si="54">SUM(G80:G83)</f>
        <v>-184899.33899999998</v>
      </c>
      <c r="H84" s="31">
        <f t="shared" ref="H84" si="55">SUM(H80:H83)</f>
        <v>-184899.33899999998</v>
      </c>
      <c r="I84" s="31">
        <f t="shared" ref="I84" si="56">SUM(I80:I83)</f>
        <v>-184899.33899999998</v>
      </c>
      <c r="J84" s="31">
        <f t="shared" ref="J84" si="57">SUM(J80:J83)</f>
        <v>-184899.33899999998</v>
      </c>
      <c r="K84" s="31">
        <f t="shared" ref="K84" si="58">SUM(K80:K83)</f>
        <v>-1016946.3644999999</v>
      </c>
      <c r="L84" s="31">
        <f t="shared" ref="L84" si="59">SUM(L80:L83)</f>
        <v>-1237348.1080858659</v>
      </c>
      <c r="M84" s="31">
        <f t="shared" ref="M84" si="60">SUM(M80:M83)</f>
        <v>6980400.2919141343</v>
      </c>
      <c r="N84" s="30"/>
      <c r="O84" s="30"/>
      <c r="P84" s="30"/>
      <c r="Q84" s="30"/>
    </row>
    <row r="85" spans="1:17" x14ac:dyDescent="0.25"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30"/>
      <c r="O85" s="30"/>
      <c r="P85" s="30"/>
      <c r="Q85" s="30"/>
    </row>
    <row r="86" spans="1:17" x14ac:dyDescent="0.25">
      <c r="A86" s="14" t="s">
        <v>10</v>
      </c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30"/>
      <c r="O86" s="30"/>
      <c r="P86" s="30"/>
      <c r="Q86" s="30"/>
    </row>
    <row r="87" spans="1:17" x14ac:dyDescent="0.25"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30"/>
      <c r="O87" s="30"/>
      <c r="P87" s="30"/>
      <c r="Q87" s="30"/>
    </row>
    <row r="88" spans="1:17" x14ac:dyDescent="0.25">
      <c r="B88" s="17">
        <v>2016</v>
      </c>
      <c r="C88" s="18">
        <v>119326.33</v>
      </c>
      <c r="D88" s="18">
        <v>-14272.92</v>
      </c>
      <c r="E88" s="50">
        <f>-7955.09/2</f>
        <v>-3977.5450000000001</v>
      </c>
      <c r="F88" s="20">
        <f>+E88*2</f>
        <v>-7955.09</v>
      </c>
      <c r="G88" s="20">
        <f t="shared" ref="G88:K90" si="61">+F88</f>
        <v>-7955.09</v>
      </c>
      <c r="H88" s="20">
        <f t="shared" si="61"/>
        <v>-7955.09</v>
      </c>
      <c r="I88" s="20">
        <f t="shared" si="61"/>
        <v>-7955.09</v>
      </c>
      <c r="J88" s="20">
        <f t="shared" si="61"/>
        <v>-7955.09</v>
      </c>
      <c r="K88" s="20">
        <f t="shared" si="61"/>
        <v>-7955.09</v>
      </c>
      <c r="L88" s="19">
        <f>+D88+K88</f>
        <v>-22228.010000000002</v>
      </c>
      <c r="M88" s="19">
        <f>+C88+L88</f>
        <v>97098.32</v>
      </c>
      <c r="N88" s="30"/>
      <c r="O88" s="30"/>
      <c r="P88" s="30"/>
      <c r="Q88" s="30"/>
    </row>
    <row r="89" spans="1:17" x14ac:dyDescent="0.25">
      <c r="B89" s="17">
        <v>2017</v>
      </c>
      <c r="C89" s="27">
        <v>79805.14</v>
      </c>
      <c r="D89" s="27">
        <v>-3939.92</v>
      </c>
      <c r="E89" s="36">
        <f>-5320.34/2</f>
        <v>-2660.17</v>
      </c>
      <c r="F89" s="36">
        <f>+E89*2</f>
        <v>-5320.34</v>
      </c>
      <c r="G89" s="36">
        <f t="shared" si="61"/>
        <v>-5320.34</v>
      </c>
      <c r="H89" s="36">
        <f t="shared" si="61"/>
        <v>-5320.34</v>
      </c>
      <c r="I89" s="36">
        <f t="shared" si="61"/>
        <v>-5320.34</v>
      </c>
      <c r="J89" s="36">
        <f t="shared" si="61"/>
        <v>-5320.34</v>
      </c>
      <c r="K89" s="36">
        <f t="shared" si="61"/>
        <v>-5320.34</v>
      </c>
      <c r="L89" s="28">
        <f>+D89+K89</f>
        <v>-9260.26</v>
      </c>
      <c r="M89" s="28">
        <f t="shared" ref="M89:M90" si="62">+C89+L89</f>
        <v>70544.88</v>
      </c>
      <c r="N89" s="30"/>
      <c r="O89" s="30"/>
      <c r="P89" s="30"/>
      <c r="Q89" s="30"/>
    </row>
    <row r="90" spans="1:17" x14ac:dyDescent="0.25">
      <c r="B90" s="17">
        <v>2018</v>
      </c>
      <c r="C90" s="27">
        <v>1633.29</v>
      </c>
      <c r="D90" s="27">
        <v>-31.76</v>
      </c>
      <c r="E90" s="36">
        <f>-108.89/2</f>
        <v>-54.445</v>
      </c>
      <c r="F90" s="36">
        <f>+E90*2</f>
        <v>-108.89</v>
      </c>
      <c r="G90" s="36">
        <f t="shared" si="61"/>
        <v>-108.89</v>
      </c>
      <c r="H90" s="36">
        <f t="shared" si="61"/>
        <v>-108.89</v>
      </c>
      <c r="I90" s="36">
        <f t="shared" si="61"/>
        <v>-108.89</v>
      </c>
      <c r="J90" s="36">
        <f t="shared" si="61"/>
        <v>-108.89</v>
      </c>
      <c r="K90" s="36">
        <f t="shared" si="61"/>
        <v>-108.89</v>
      </c>
      <c r="L90" s="23">
        <f t="shared" ref="L90" si="63">+D90+K90</f>
        <v>-140.65</v>
      </c>
      <c r="M90" s="23">
        <f t="shared" si="62"/>
        <v>1492.6399999999999</v>
      </c>
      <c r="N90" s="30"/>
      <c r="O90" s="30"/>
      <c r="P90" s="30"/>
      <c r="Q90" s="30"/>
    </row>
    <row r="91" spans="1:17" x14ac:dyDescent="0.25">
      <c r="C91" s="31">
        <f>SUM(C88:C90)</f>
        <v>200764.76</v>
      </c>
      <c r="D91" s="31">
        <f t="shared" ref="D91:M91" si="64">SUM(D88:D90)</f>
        <v>-18244.599999999999</v>
      </c>
      <c r="E91" s="31">
        <f t="shared" si="64"/>
        <v>-6692.16</v>
      </c>
      <c r="F91" s="31">
        <f t="shared" si="64"/>
        <v>-13384.32</v>
      </c>
      <c r="G91" s="31">
        <f t="shared" si="64"/>
        <v>-13384.32</v>
      </c>
      <c r="H91" s="31">
        <f t="shared" si="64"/>
        <v>-13384.32</v>
      </c>
      <c r="I91" s="31">
        <f t="shared" si="64"/>
        <v>-13384.32</v>
      </c>
      <c r="J91" s="31">
        <f t="shared" si="64"/>
        <v>-13384.32</v>
      </c>
      <c r="K91" s="31">
        <f t="shared" si="64"/>
        <v>-13384.32</v>
      </c>
      <c r="L91" s="31">
        <f t="shared" si="64"/>
        <v>-31628.920000000006</v>
      </c>
      <c r="M91" s="31">
        <f t="shared" si="64"/>
        <v>169135.84000000003</v>
      </c>
      <c r="N91" s="30"/>
      <c r="O91" s="30"/>
      <c r="P91" s="30"/>
      <c r="Q91" s="30"/>
    </row>
    <row r="92" spans="1:17" ht="13.8" thickBot="1" x14ac:dyDescent="0.3">
      <c r="A92" s="39" t="s">
        <v>7</v>
      </c>
      <c r="B92" s="39"/>
      <c r="C92" s="40"/>
      <c r="D92" s="41"/>
      <c r="E92" s="42"/>
      <c r="F92" s="41"/>
      <c r="G92" s="41"/>
      <c r="H92" s="43"/>
      <c r="I92" s="41"/>
      <c r="J92" s="41"/>
      <c r="K92" s="41"/>
      <c r="L92" s="41"/>
      <c r="M92" s="44"/>
      <c r="N92" s="30"/>
      <c r="O92" s="30"/>
      <c r="P92" s="30"/>
      <c r="Q92" s="30"/>
    </row>
    <row r="93" spans="1:17" x14ac:dyDescent="0.25">
      <c r="A93" s="45" t="s">
        <v>11</v>
      </c>
      <c r="B93" s="45"/>
      <c r="C93" s="38"/>
      <c r="D93" s="34"/>
      <c r="I93" s="46">
        <f>8.34/100</f>
        <v>8.3400000000000002E-2</v>
      </c>
      <c r="K93" s="34"/>
      <c r="L93" s="34"/>
      <c r="N93" s="30"/>
      <c r="O93" s="30"/>
      <c r="P93" s="30"/>
      <c r="Q93" s="30"/>
    </row>
    <row r="94" spans="1:17" x14ac:dyDescent="0.25">
      <c r="A94" s="45" t="s">
        <v>12</v>
      </c>
      <c r="C94" s="4"/>
      <c r="I94" s="47">
        <f>7/100</f>
        <v>7.0000000000000007E-2</v>
      </c>
      <c r="J94" s="51">
        <v>2.2499999999999999E-2</v>
      </c>
    </row>
    <row r="95" spans="1:17" x14ac:dyDescent="0.25">
      <c r="A95" s="45" t="s">
        <v>13</v>
      </c>
    </row>
    <row r="96" spans="1:17" x14ac:dyDescent="0.25">
      <c r="A96" s="45" t="s">
        <v>8</v>
      </c>
    </row>
    <row r="97" spans="1:13" x14ac:dyDescent="0.25">
      <c r="A97" s="45" t="s">
        <v>17</v>
      </c>
    </row>
    <row r="98" spans="1:13" ht="14.4" x14ac:dyDescent="0.25">
      <c r="A98" s="48"/>
    </row>
    <row r="108" spans="1:13" x14ac:dyDescent="0.25">
      <c r="M108" s="33"/>
    </row>
  </sheetData>
  <mergeCells count="1">
    <mergeCell ref="E1:J1"/>
  </mergeCells>
  <printOptions horizontalCentered="1"/>
  <pageMargins left="0.25" right="0.25" top="0.75" bottom="0.75" header="0.3" footer="0.3"/>
  <pageSetup scale="72" fitToHeight="0" orientation="landscape" r:id="rId1"/>
  <headerFooter>
    <oddHeader xml:space="preserve">&amp;C&amp;"Arial,Bold"Electric AMR Meter / GAS AMR Module
2018 - 2023 Projected Depreciation
</oddHeader>
    <oddFooter>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2019-11-22T08:00:00+00:00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ABD5EAF-BC42-45C3-B90B-BD987B43175C}"/>
</file>

<file path=customXml/itemProps2.xml><?xml version="1.0" encoding="utf-8"?>
<ds:datastoreItem xmlns:ds="http://schemas.openxmlformats.org/officeDocument/2006/customXml" ds:itemID="{AAC50924-73F9-4D0D-BA33-A558EA51C62D}"/>
</file>

<file path=customXml/itemProps3.xml><?xml version="1.0" encoding="utf-8"?>
<ds:datastoreItem xmlns:ds="http://schemas.openxmlformats.org/officeDocument/2006/customXml" ds:itemID="{56847663-06D1-4FA4-90FB-DFD33B5073F6}"/>
</file>

<file path=customXml/itemProps4.xml><?xml version="1.0" encoding="utf-8"?>
<ds:datastoreItem xmlns:ds="http://schemas.openxmlformats.org/officeDocument/2006/customXml" ds:itemID="{ECA8950E-29C1-4B86-A0FD-B6C5C3B188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Summary-AMR</vt:lpstr>
      <vt:lpstr>'Summary-AMR'!Print_Titles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