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NPC\PCAM\WA\WA-UE-xxxxxx (Cal Year 2023)\Testimony &amp; Exhibits\"/>
    </mc:Choice>
  </mc:AlternateContent>
  <xr:revisionPtr revIDLastSave="0" documentId="13_ncr:1_{07F8B634-B4EC-488A-B1C5-83CF0CBE066C}" xr6:coauthVersionLast="47" xr6:coauthVersionMax="47" xr10:uidLastSave="{00000000-0000-0000-0000-000000000000}"/>
  <bookViews>
    <workbookView xWindow="-120" yWindow="-120" windowWidth="29040" windowHeight="15840" activeTab="1" xr2:uid="{03862697-9B41-48CF-9EBF-E6657003B2A5}"/>
  </bookViews>
  <sheets>
    <sheet name="Summary" sheetId="2" r:id="rId1"/>
    <sheet name="Exhibit JP-3" sheetId="1" r:id="rId2"/>
  </sheets>
  <definedNames>
    <definedName name="__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localSheetId="1" hidden="1">{#N/A,#N/A,FALSE,"Summary";#N/A,#N/A,FALSE,"SmPlants";#N/A,#N/A,FALSE,"Utah";#N/A,#N/A,FALSE,"Idaho";#N/A,#N/A,FALSE,"Lewis River";#N/A,#N/A,FALSE,"NrthUmpq";#N/A,#N/A,FALSE,"KlamRog"}</definedName>
    <definedName name="______________OM1" localSheetId="0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localSheetId="1" hidden="1">{#N/A,#N/A,FALSE,"Summary";#N/A,#N/A,FALSE,"SmPlants";#N/A,#N/A,FALSE,"Utah";#N/A,#N/A,FALSE,"Idaho";#N/A,#N/A,FALSE,"Lewis River";#N/A,#N/A,FALSE,"NrthUmpq";#N/A,#N/A,FALSE,"KlamRog"}</definedName>
    <definedName name="____________OM1" localSheetId="0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localSheetId="1" hidden="1">{#N/A,#N/A,FALSE,"Summary";#N/A,#N/A,FALSE,"SmPlants";#N/A,#N/A,FALSE,"Utah";#N/A,#N/A,FALSE,"Idaho";#N/A,#N/A,FALSE,"Lewis River";#N/A,#N/A,FALSE,"NrthUmpq";#N/A,#N/A,FALSE,"KlamRog"}</definedName>
    <definedName name="___________OM1" localSheetId="0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localSheetId="1" hidden="1">{#N/A,#N/A,FALSE,"Summary";#N/A,#N/A,FALSE,"SmPlants";#N/A,#N/A,FALSE,"Utah";#N/A,#N/A,FALSE,"Idaho";#N/A,#N/A,FALSE,"Lewis River";#N/A,#N/A,FALSE,"NrthUmpq";#N/A,#N/A,FALSE,"KlamRog"}</definedName>
    <definedName name="_________OM1" localSheetId="0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localSheetId="1" hidden="1">{#N/A,#N/A,FALSE,"Summary";#N/A,#N/A,FALSE,"SmPlants";#N/A,#N/A,FALSE,"Utah";#N/A,#N/A,FALSE,"Idaho";#N/A,#N/A,FALSE,"Lewis River";#N/A,#N/A,FALSE,"NrthUmpq";#N/A,#N/A,FALSE,"KlamRog"}</definedName>
    <definedName name="_______OM1" localSheetId="0" hidden="1">{#N/A,#N/A,FALSE,"Summary";#N/A,#N/A,FALSE,"SmPlants";#N/A,#N/A,FALSE,"Utah";#N/A,#N/A,FALSE,"Idaho";#N/A,#N/A,FALSE,"Lewis River";#N/A,#N/A,FALSE,"NrthUmpq";#N/A,#N/A,FALSE,"KlamRog"}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localSheetId="1" hidden="1">{#N/A,#N/A,FALSE,"Summary";#N/A,#N/A,FALSE,"SmPlants";#N/A,#N/A,FALSE,"Utah";#N/A,#N/A,FALSE,"Idaho";#N/A,#N/A,FALSE,"Lewis River";#N/A,#N/A,FALSE,"NrthUmpq";#N/A,#N/A,FALSE,"KlamRog"}</definedName>
    <definedName name="______OM1" localSheetId="0" hidden="1">{#N/A,#N/A,FALSE,"Summary";#N/A,#N/A,FALSE,"SmPlants";#N/A,#N/A,FALSE,"Utah";#N/A,#N/A,FALSE,"Idaho";#N/A,#N/A,FALSE,"Lewis River";#N/A,#N/A,FALSE,"NrthUmpq";#N/A,#N/A,FALSE,"KlamRog"}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localSheetId="1" hidden="1">{#N/A,#N/A,FALSE,"Summary";#N/A,#N/A,FALSE,"SmPlants";#N/A,#N/A,FALSE,"Utah";#N/A,#N/A,FALSE,"Idaho";#N/A,#N/A,FALSE,"Lewis River";#N/A,#N/A,FALSE,"NrthUmpq";#N/A,#N/A,FALSE,"KlamRog"}</definedName>
    <definedName name="_____OM1" localSheetId="0" hidden="1">{#N/A,#N/A,FALSE,"Summary";#N/A,#N/A,FALSE,"SmPlants";#N/A,#N/A,FALSE,"Utah";#N/A,#N/A,FALSE,"Idaho";#N/A,#N/A,FALSE,"Lewis River";#N/A,#N/A,FALSE,"NrthUmpq";#N/A,#N/A,FALSE,"KlamRog"}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localSheetId="1" hidden="1">{#N/A,#N/A,FALSE,"Summary";#N/A,#N/A,FALSE,"SmPlants";#N/A,#N/A,FALSE,"Utah";#N/A,#N/A,FALSE,"Idaho";#N/A,#N/A,FALSE,"Lewis River";#N/A,#N/A,FALSE,"NrthUmpq";#N/A,#N/A,FALSE,"KlamRog"}</definedName>
    <definedName name="____OM1" localSheetId="0" hidden="1">{#N/A,#N/A,FALSE,"Summary";#N/A,#N/A,FALSE,"SmPlants";#N/A,#N/A,FALSE,"Utah";#N/A,#N/A,FALSE,"Idaho";#N/A,#N/A,FALSE,"Lewis River";#N/A,#N/A,FALSE,"NrthUmpq";#N/A,#N/A,FALSE,"KlamRog"}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localSheetId="1" hidden="1">{"PRINT",#N/A,TRUE,"APPA";"PRINT",#N/A,TRUE,"APS";"PRINT",#N/A,TRUE,"BHPL";"PRINT",#N/A,TRUE,"BHPL2";"PRINT",#N/A,TRUE,"CDWR";"PRINT",#N/A,TRUE,"EWEB";"PRINT",#N/A,TRUE,"LADWP";"PRINT",#N/A,TRUE,"NEVBASE"}</definedName>
    <definedName name="___j1" localSheetId="0" hidden="1">{"PRINT",#N/A,TRUE,"APPA";"PRINT",#N/A,TRUE,"APS";"PRINT",#N/A,TRUE,"BHPL";"PRINT",#N/A,TRUE,"BHPL2";"PRINT",#N/A,TRUE,"CDWR";"PRINT",#N/A,TRUE,"EWEB";"PRINT",#N/A,TRUE,"LADWP";"PRINT",#N/A,TRUE,"NEVBASE"}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localSheetId="1" hidden="1">{"PRINT",#N/A,TRUE,"APPA";"PRINT",#N/A,TRUE,"APS";"PRINT",#N/A,TRUE,"BHPL";"PRINT",#N/A,TRUE,"BHPL2";"PRINT",#N/A,TRUE,"CDWR";"PRINT",#N/A,TRUE,"EWEB";"PRINT",#N/A,TRUE,"LADWP";"PRINT",#N/A,TRUE,"NEVBASE"}</definedName>
    <definedName name="___j2" localSheetId="0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localSheetId="1" hidden="1">{"PRINT",#N/A,TRUE,"APPA";"PRINT",#N/A,TRUE,"APS";"PRINT",#N/A,TRUE,"BHPL";"PRINT",#N/A,TRUE,"BHPL2";"PRINT",#N/A,TRUE,"CDWR";"PRINT",#N/A,TRUE,"EWEB";"PRINT",#N/A,TRUE,"LADWP";"PRINT",#N/A,TRUE,"NEVBASE"}</definedName>
    <definedName name="___j3" localSheetId="0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localSheetId="1" hidden="1">{"PRINT",#N/A,TRUE,"APPA";"PRINT",#N/A,TRUE,"APS";"PRINT",#N/A,TRUE,"BHPL";"PRINT",#N/A,TRUE,"BHPL2";"PRINT",#N/A,TRUE,"CDWR";"PRINT",#N/A,TRUE,"EWEB";"PRINT",#N/A,TRUE,"LADWP";"PRINT",#N/A,TRUE,"NEVBASE"}</definedName>
    <definedName name="___j4" localSheetId="0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localSheetId="1" hidden="1">{"PRINT",#N/A,TRUE,"APPA";"PRINT",#N/A,TRUE,"APS";"PRINT",#N/A,TRUE,"BHPL";"PRINT",#N/A,TRUE,"BHPL2";"PRINT",#N/A,TRUE,"CDWR";"PRINT",#N/A,TRUE,"EWEB";"PRINT",#N/A,TRUE,"LADWP";"PRINT",#N/A,TRUE,"NEVBASE"}</definedName>
    <definedName name="___j5" localSheetId="0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localSheetId="1" hidden="1">{#N/A,#N/A,FALSE,"Summary";#N/A,#N/A,FALSE,"SmPlants";#N/A,#N/A,FALSE,"Utah";#N/A,#N/A,FALSE,"Idaho";#N/A,#N/A,FALSE,"Lewis River";#N/A,#N/A,FALSE,"NrthUmpq";#N/A,#N/A,FALSE,"KlamRog"}</definedName>
    <definedName name="___OM1" localSheetId="0" hidden="1">{#N/A,#N/A,FALSE,"Summary";#N/A,#N/A,FALSE,"SmPlants";#N/A,#N/A,FALSE,"Utah";#N/A,#N/A,FALSE,"Idaho";#N/A,#N/A,FALSE,"Lewis River";#N/A,#N/A,FALSE,"NrthUmpq";#N/A,#N/A,FALSE,"KlamRog"}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1" hidden="1">#REF!</definedName>
    <definedName name="__123Graph_A" hidden="1">#REF!</definedName>
    <definedName name="__123Graph_B" localSheetId="1" hidden="1">#REF!</definedName>
    <definedName name="__123Graph_B" hidden="1">#REF!</definedName>
    <definedName name="__123Graph_D" localSheetId="1" hidden="1">#REF!</definedName>
    <definedName name="__123Graph_D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j1" localSheetId="1" hidden="1">{"PRINT",#N/A,TRUE,"APPA";"PRINT",#N/A,TRUE,"APS";"PRINT",#N/A,TRUE,"BHPL";"PRINT",#N/A,TRUE,"BHPL2";"PRINT",#N/A,TRUE,"CDWR";"PRINT",#N/A,TRUE,"EWEB";"PRINT",#N/A,TRUE,"LADWP";"PRINT",#N/A,TRUE,"NEVBASE"}</definedName>
    <definedName name="__j1" localSheetId="0" hidden="1">{"PRINT",#N/A,TRUE,"APPA";"PRINT",#N/A,TRUE,"APS";"PRINT",#N/A,TRUE,"BHPL";"PRINT",#N/A,TRUE,"BHPL2";"PRINT",#N/A,TRUE,"CDWR";"PRINT",#N/A,TRUE,"EWEB";"PRINT",#N/A,TRUE,"LADWP";"PRINT",#N/A,TRUE,"NEVBASE"}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localSheetId="1" hidden="1">{"PRINT",#N/A,TRUE,"APPA";"PRINT",#N/A,TRUE,"APS";"PRINT",#N/A,TRUE,"BHPL";"PRINT",#N/A,TRUE,"BHPL2";"PRINT",#N/A,TRUE,"CDWR";"PRINT",#N/A,TRUE,"EWEB";"PRINT",#N/A,TRUE,"LADWP";"PRINT",#N/A,TRUE,"NEVBASE"}</definedName>
    <definedName name="__j2" localSheetId="0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localSheetId="1" hidden="1">{"PRINT",#N/A,TRUE,"APPA";"PRINT",#N/A,TRUE,"APS";"PRINT",#N/A,TRUE,"BHPL";"PRINT",#N/A,TRUE,"BHPL2";"PRINT",#N/A,TRUE,"CDWR";"PRINT",#N/A,TRUE,"EWEB";"PRINT",#N/A,TRUE,"LADWP";"PRINT",#N/A,TRUE,"NEVBASE"}</definedName>
    <definedName name="__j3" localSheetId="0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localSheetId="1" hidden="1">{"PRINT",#N/A,TRUE,"APPA";"PRINT",#N/A,TRUE,"APS";"PRINT",#N/A,TRUE,"BHPL";"PRINT",#N/A,TRUE,"BHPL2";"PRINT",#N/A,TRUE,"CDWR";"PRINT",#N/A,TRUE,"EWEB";"PRINT",#N/A,TRUE,"LADWP";"PRINT",#N/A,TRUE,"NEVBASE"}</definedName>
    <definedName name="__j4" localSheetId="0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localSheetId="1" hidden="1">{"PRINT",#N/A,TRUE,"APPA";"PRINT",#N/A,TRUE,"APS";"PRINT",#N/A,TRUE,"BHPL";"PRINT",#N/A,TRUE,"BHPL2";"PRINT",#N/A,TRUE,"CDWR";"PRINT",#N/A,TRUE,"EWEB";"PRINT",#N/A,TRUE,"LADWP";"PRINT",#N/A,TRUE,"NEVBASE"}</definedName>
    <definedName name="__j5" localSheetId="0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localSheetId="1" hidden="1">{#N/A,#N/A,FALSE,"Summary";#N/A,#N/A,FALSE,"SmPlants";#N/A,#N/A,FALSE,"Utah";#N/A,#N/A,FALSE,"Idaho";#N/A,#N/A,FALSE,"Lewis River";#N/A,#N/A,FALSE,"NrthUmpq";#N/A,#N/A,FALSE,"KlamRog"}</definedName>
    <definedName name="__OM1" localSheetId="0" hidden="1">{#N/A,#N/A,FALSE,"Summary";#N/A,#N/A,FALSE,"SmPlants";#N/A,#N/A,FALSE,"Utah";#N/A,#N/A,FALSE,"Idaho";#N/A,#N/A,FALSE,"Lewis River";#N/A,#N/A,FALSE,"NrthUmpq";#N/A,#N/A,FALSE,"KlamRog"}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j1" localSheetId="1" hidden="1">{"PRINT",#N/A,TRUE,"APPA";"PRINT",#N/A,TRUE,"APS";"PRINT",#N/A,TRUE,"BHPL";"PRINT",#N/A,TRUE,"BHPL2";"PRINT",#N/A,TRUE,"CDWR";"PRINT",#N/A,TRUE,"EWEB";"PRINT",#N/A,TRUE,"LADWP";"PRINT",#N/A,TRUE,"NEVBASE"}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1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1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1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r13">#REF!</definedName>
    <definedName name="_OM1" localSheetId="1" hidden="1">{#N/A,#N/A,FALSE,"Summary";#N/A,#N/A,FALSE,"SmPlants";#N/A,#N/A,FALSE,"Utah";#N/A,#N/A,FALSE,"Idaho";#N/A,#N/A,FALSE,"Lewis River";#N/A,#N/A,FALSE,"NrthUmpq";#N/A,#N/A,FALSE,"KlamRog"}</definedName>
    <definedName name="_OM1" localSheetId="0" hidden="1">{#N/A,#N/A,FALSE,"Summary";#N/A,#N/A,FALSE,"SmPlants";#N/A,#N/A,FALSE,"Utah";#N/A,#N/A,FALSE,"Idaho";#N/A,#N/A,FALSE,"Lewis River";#N/A,#N/A,FALSE,"NrthUmpq";#N/A,#N/A,FALSE,"KlamRog"}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localSheetId="1" hidden="1">#REF!</definedName>
    <definedName name="_Sort" localSheetId="0" hidden="1">#REF!</definedName>
    <definedName name="_Sort" hidden="1">#REF!</definedName>
    <definedName name="_x1" localSheetId="1" hidden="1">{"PRINT",#N/A,TRUE,"APPA";"PRINT",#N/A,TRUE,"APS";"PRINT",#N/A,TRUE,"BHPL";"PRINT",#N/A,TRUE,"BHPL2";"PRINT",#N/A,TRUE,"CDWR";"PRINT",#N/A,TRUE,"EWEB";"PRINT",#N/A,TRUE,"LADWP";"PRINT",#N/A,TRUE,"NEVBASE"}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1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1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1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localSheetId="1" hidden="1">#REF!</definedName>
    <definedName name="a" localSheetId="0" hidden="1">#REF!</definedName>
    <definedName name="a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 localSheetId="1">#REF!</definedName>
    <definedName name="ActualROR" localSheetId="0">#REF!</definedName>
    <definedName name="ActualROR">#REF!</definedName>
    <definedName name="Adjs2avg">#REF!:#REF!</definedName>
    <definedName name="AdjustInput">#REF!</definedName>
    <definedName name="Adjustment" localSheetId="1">#REF!</definedName>
    <definedName name="Adjustment" localSheetId="0">#REF!</definedName>
    <definedName name="Adjustment">#REF!</definedName>
    <definedName name="AdjustSwitch">#REF!</definedName>
    <definedName name="anscount" hidden="1">1</definedName>
    <definedName name="asa" localSheetId="1" hidden="1">{"Factors Pages 1-2",#N/A,FALSE,"Factors";"Factors Page 3",#N/A,FALSE,"Factors";"Factors Page 4",#N/A,FALSE,"Factors";"Factors Page 5",#N/A,FALSE,"Factors";"Factors Pages 8-27",#N/A,FALSE,"Factors"}</definedName>
    <definedName name="asa" localSheetId="0" hidden="1">{"Factors Pages 1-2",#N/A,FALSE,"Factors";"Factors Page 3",#N/A,FALSE,"Factors";"Factors Page 4",#N/A,FALSE,"Factors";"Factors Page 5",#N/A,FALSE,"Factors";"Factors Pages 8-27",#N/A,FALSE,"Factors"}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FuelCost" localSheetId="1">#REF!</definedName>
    <definedName name="AverageFuelCost" localSheetId="0">#REF!</definedName>
    <definedName name="AverageFuelCost">#REF!</definedName>
    <definedName name="AverageInput">#REF!</definedName>
    <definedName name="B1_Print" localSheetId="1">#REF!</definedName>
    <definedName name="B1_Print" localSheetId="0">#REF!</definedName>
    <definedName name="B1_Print">#REF!</definedName>
    <definedName name="B2_Print" localSheetId="1">#REF!</definedName>
    <definedName name="B2_Print" localSheetId="0">#REF!</definedName>
    <definedName name="B2_Print">#REF!</definedName>
    <definedName name="B3_Print" localSheetId="1">#REF!</definedName>
    <definedName name="B3_Print" localSheetId="0">#REF!</definedName>
    <definedName name="B3_Print">#REF!</definedName>
    <definedName name="Bottom" localSheetId="1">#REF!</definedName>
    <definedName name="Bottom" localSheetId="0">#REF!</definedName>
    <definedName name="Bottom">#REF!</definedName>
    <definedName name="Burn" localSheetId="1">#REF!</definedName>
    <definedName name="Burn" localSheetId="0">#REF!</definedName>
    <definedName name="Burn">#REF!</definedName>
    <definedName name="calcoutput">#REF!</definedName>
    <definedName name="Camas" localSheetId="1" hidden="1">{#N/A,#N/A,FALSE,"Summary";#N/A,#N/A,FALSE,"SmPlants";#N/A,#N/A,FALSE,"Utah";#N/A,#N/A,FALSE,"Idaho";#N/A,#N/A,FALSE,"Lewis River";#N/A,#N/A,FALSE,"NrthUmpq";#N/A,#N/A,FALSE,"KlamRog"}</definedName>
    <definedName name="Camas" localSheetId="0" hidden="1">{#N/A,#N/A,FALSE,"Summary";#N/A,#N/A,FALSE,"SmPlants";#N/A,#N/A,FALSE,"Utah";#N/A,#N/A,FALSE,"Idaho";#N/A,#N/A,FALSE,"Lewis River";#N/A,#N/A,FALSE,"NrthUmpq";#N/A,#N/A,FALSE,"KlamRog"}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localSheetId="1" hidden="1">{"PRINT",#N/A,TRUE,"APPA";"PRINT",#N/A,TRUE,"APS";"PRINT",#N/A,TRUE,"BHPL";"PRINT",#N/A,TRUE,"BHPL2";"PRINT",#N/A,TRUE,"CDWR";"PRINT",#N/A,TRUE,"EWEB";"PRINT",#N/A,TRUE,"LADWP";"PRINT",#N/A,TRUE,"NEVBASE"}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localSheetId="1" hidden="1">{"YTD-Total",#N/A,TRUE,"Provision";"YTD-Utility",#N/A,TRUE,"Prov Utility";"YTD-NonUtility",#N/A,TRUE,"Prov NonUtility"}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 localSheetId="1">#REF!</definedName>
    <definedName name="CONTRACTDATA" localSheetId="0">#REF!</definedName>
    <definedName name="CONTRACTDATA">#REF!</definedName>
    <definedName name="contractsymbol">#REF!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SFacVal">#REF!</definedName>
    <definedName name="Cost" localSheetId="1">#REF!</definedName>
    <definedName name="Cost" localSheetId="0">#REF!</definedName>
    <definedName name="Cost">#REF!</definedName>
    <definedName name="DATA5">#REF!</definedName>
    <definedName name="DATA6">#REF!</definedName>
    <definedName name="_xlnm.Database" localSheetId="1">#REF!</definedName>
    <definedName name="_xlnm.Database" localSheetId="0">#REF!</definedName>
    <definedName name="_xlnm.Database">#REF!</definedName>
    <definedName name="DataCheck" localSheetId="1">#REF!</definedName>
    <definedName name="DataCheck" localSheetId="0">#REF!</definedName>
    <definedName name="DataCheck">#REF!</definedName>
    <definedName name="DataCheck_Base" localSheetId="1">#REF!</definedName>
    <definedName name="DataCheck_Base" localSheetId="0">#REF!</definedName>
    <definedName name="DataCheck_Base">#REF!</definedName>
    <definedName name="DataCheck_Delta" localSheetId="1">#REF!</definedName>
    <definedName name="DataCheck_Delta" localSheetId="0">#REF!</definedName>
    <definedName name="DataCheck_Delta">#REF!</definedName>
    <definedName name="DataCheck_NPC" localSheetId="1">#REF!</definedName>
    <definedName name="DataCheck_NPC" localSheetId="0">#REF!</definedName>
    <definedName name="DataCheck_NPC">#REF!</definedName>
    <definedName name="Date" localSheetId="1">#REF!</definedName>
    <definedName name="Date" localSheetId="0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 localSheetId="1">#REF!</definedName>
    <definedName name="Dollars_Wheeling" localSheetId="0">#REF!</definedName>
    <definedName name="Dollars_Wheeling">#REF!</definedName>
    <definedName name="DUDE" localSheetId="1" hidden="1">#REF!</definedName>
    <definedName name="DUDE" localSheetId="0" hidden="1">#REF!</definedName>
    <definedName name="DUDE" hidden="1">#REF!</definedName>
    <definedName name="ECDQF_Exp" localSheetId="1">#REF!</definedName>
    <definedName name="ECDQF_Exp" localSheetId="0">#REF!</definedName>
    <definedName name="ECDQF_Exp">#REF!</definedName>
    <definedName name="ECDQF_MWh" localSheetId="1">#REF!</definedName>
    <definedName name="ECDQF_MWh" localSheetId="0">#REF!</definedName>
    <definedName name="ECDQF_MWh">#REF!</definedName>
    <definedName name="ene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 localSheetId="1">#REF!</definedName>
    <definedName name="ExchangeMWh" localSheetId="0">#REF!</definedName>
    <definedName name="ExchangeMWh">#REF!</definedName>
    <definedName name="extra2" localSheetId="1" hidden="1">{#N/A,#N/A,FALSE,"Loans";#N/A,#N/A,FALSE,"Program Costs";#N/A,#N/A,FALSE,"Measures";#N/A,#N/A,FALSE,"Net Lost Rev";#N/A,#N/A,FALSE,"Incentive"}</definedName>
    <definedName name="extra2" localSheetId="0" hidden="1">{#N/A,#N/A,FALSE,"Loans";#N/A,#N/A,FALSE,"Program Costs";#N/A,#N/A,FALSE,"Measures";#N/A,#N/A,FALSE,"Net Lost Rev";#N/A,#N/A,FALSE,"Incentive"}</definedName>
    <definedName name="extra2" hidden="1">{#N/A,#N/A,FALSE,"Loans";#N/A,#N/A,FALSE,"Program Costs";#N/A,#N/A,FALSE,"Measures";#N/A,#N/A,FALSE,"Net Lost Rev";#N/A,#N/A,FALSE,"Incentive"}</definedName>
    <definedName name="extra3" localSheetId="1" hidden="1">{#N/A,#N/A,FALSE,"Loans";#N/A,#N/A,FALSE,"Program Costs";#N/A,#N/A,FALSE,"Measures";#N/A,#N/A,FALSE,"Net Lost Rev";#N/A,#N/A,FALSE,"Incentive"}</definedName>
    <definedName name="extra3" localSheetId="0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localSheetId="1" hidden="1">{#N/A,#N/A,FALSE,"Loans";#N/A,#N/A,FALSE,"Program Costs";#N/A,#N/A,FALSE,"Measures";#N/A,#N/A,FALSE,"Net Lost Rev";#N/A,#N/A,FALSE,"Incentive"}</definedName>
    <definedName name="extra4" localSheetId="0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localSheetId="1" hidden="1">{#N/A,#N/A,FALSE,"Loans";#N/A,#N/A,FALSE,"Program Costs";#N/A,#N/A,FALSE,"Measures";#N/A,#N/A,FALSE,"Net Lost Rev";#N/A,#N/A,FALSE,"Incentive"}</definedName>
    <definedName name="extra5" localSheetId="0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 localSheetId="1">#REF!</definedName>
    <definedName name="Factor" localSheetId="0">#REF!</definedName>
    <definedName name="Factor">#REF!</definedName>
    <definedName name="Factorck">#REF!</definedName>
    <definedName name="FactorMethod">#REF!</definedName>
    <definedName name="FactSum">#REF!</definedName>
    <definedName name="Fed_Funds___Bloomberg">#REF!</definedName>
    <definedName name="foo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localSheetId="1" hidden="1">{"PRINT",#N/A,TRUE,"APPA";"PRINT",#N/A,TRUE,"APS";"PRINT",#N/A,TRUE,"BHPL";"PRINT",#N/A,TRUE,"BHPL2";"PRINT",#N/A,TRUE,"CDWR";"PRINT",#N/A,TRUE,"EWEB";"PRINT",#N/A,TRUE,"LADWP";"PRINT",#N/A,TRUE,"NEVBASE"}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 localSheetId="1">#REF!</definedName>
    <definedName name="Gas_Forward_Price_Curve_copy_Instructions_List" localSheetId="0">#REF!</definedName>
    <definedName name="Gas_Forward_Price_Curve_copy_Instructions_List">#REF!</definedName>
    <definedName name="GrossReceipts">#REF!</definedName>
    <definedName name="Header" localSheetId="1">#REF!</definedName>
    <definedName name="Header" localSheetId="0">#REF!</definedName>
    <definedName name="Header">#REF!</definedName>
    <definedName name="HenryHub___Nymex" localSheetId="1">#REF!</definedName>
    <definedName name="HenryHub___Nymex" localSheetId="0">#REF!</definedName>
    <definedName name="HenryHub___Nymex">#REF!</definedName>
    <definedName name="Hide_Rows" localSheetId="1">#REF!</definedName>
    <definedName name="Hide_Rows" localSheetId="0">#REF!</definedName>
    <definedName name="Hide_Rows">#REF!</definedName>
    <definedName name="Hide_Rows_Recon" localSheetId="1">#REF!</definedName>
    <definedName name="Hide_Rows_Recon" localSheetId="0">#REF!</definedName>
    <definedName name="Hide_Rows_Recon">#REF!</definedName>
    <definedName name="High_Plan" localSheetId="1">#REF!</definedName>
    <definedName name="High_Plan" localSheetId="0">#REF!</definedName>
    <definedName name="High_Plan">#REF!</definedName>
    <definedName name="HoursHoliday">#REF!</definedName>
    <definedName name="HROptim" localSheetId="1" hidden="1">{#N/A,#N/A,FALSE,"Summary";#N/A,#N/A,FALSE,"SmPlants";#N/A,#N/A,FALSE,"Utah";#N/A,#N/A,FALSE,"Idaho";#N/A,#N/A,FALSE,"Lewis River";#N/A,#N/A,FALSE,"NrthUmpq";#N/A,#N/A,FALSE,"KlamRog"}</definedName>
    <definedName name="HROptim" localSheetId="0" hidden="1">{#N/A,#N/A,FALSE,"Summary";#N/A,#N/A,FALSE,"SmPlants";#N/A,#N/A,FALSE,"Utah";#N/A,#N/A,FALSE,"Idaho";#N/A,#N/A,FALSE,"Lewis River";#N/A,#N/A,FALSE,"NrthUmpq";#N/A,#N/A,FALSE,"KlamRog"}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 localSheetId="1">#REF!</definedName>
    <definedName name="INSERTPOINT" localSheetId="0">#REF!</definedName>
    <definedName name="INSERTPOINT">#REF!</definedName>
    <definedName name="INSERTPOINT2" localSheetId="1">#REF!</definedName>
    <definedName name="INSERTPOINT2" localSheetId="0">#REF!</definedName>
    <definedName name="INSERTPOINT2">#REF!</definedName>
    <definedName name="Interest_Rates___Bloomberg">#REF!</definedName>
    <definedName name="inventory" localSheetId="1" hidden="1">{#N/A,#N/A,FALSE,"Summary";#N/A,#N/A,FALSE,"SmPlants";#N/A,#N/A,FALSE,"Utah";#N/A,#N/A,FALSE,"Idaho";#N/A,#N/A,FALSE,"Lewis River";#N/A,#N/A,FALSE,"NrthUmpq";#N/A,#N/A,FALSE,"KlamRog"}</definedName>
    <definedName name="inventory" localSheetId="0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localSheetId="1" hidden="1">{"PRINT",#N/A,TRUE,"APPA";"PRINT",#N/A,TRUE,"APS";"PRINT",#N/A,TRUE,"BHPL";"PRINT",#N/A,TRUE,"BHPL2";"PRINT",#N/A,TRUE,"CDWR";"PRINT",#N/A,TRUE,"EWEB";"PRINT",#N/A,TRUE,"LADWP";"PRINT",#N/A,TRUE,"NEVBASE"}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1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1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1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1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localSheetId="1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1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 localSheetId="1">#REF!</definedName>
    <definedName name="LastCell">#REF!</definedName>
    <definedName name="LeadLag" localSheetId="1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 localSheetId="1">#REF!</definedName>
    <definedName name="Low_Plan" localSheetId="0">#REF!</definedName>
    <definedName name="Low_Plan">#REF!</definedName>
    <definedName name="Macro2" localSheetId="1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localSheetId="1" hidden="1">{#N/A,#N/A,FALSE,"Actual";#N/A,#N/A,FALSE,"Normalized";#N/A,#N/A,FALSE,"Electric Actual";#N/A,#N/A,FALSE,"Electric Normalized"}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ill" localSheetId="1">#REF!</definedName>
    <definedName name="Mill" localSheetId="0">#REF!</definedName>
    <definedName name="Mill">#REF!</definedName>
    <definedName name="MMBtu" localSheetId="1">#REF!</definedName>
    <definedName name="MMBtu" localSheetId="0">#REF!</definedName>
    <definedName name="MMBtu">#REF!</definedName>
    <definedName name="mmm" localSheetId="1" hidden="1">{"PRINT",#N/A,TRUE,"APPA";"PRINT",#N/A,TRUE,"APS";"PRINT",#N/A,TRUE,"BHPL";"PRINT",#N/A,TRUE,"BHPL2";"PRINT",#N/A,TRUE,"CDWR";"PRINT",#N/A,TRUE,"EWEB";"PRINT",#N/A,TRUE,"LADWP";"PRINT",#N/A,TRUE,"NEVBASE"}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1">#REF!</definedName>
    <definedName name="month" localSheetId="0">#REF!</definedName>
    <definedName name="month">#REF!</definedName>
    <definedName name="Months" localSheetId="1">#REF!</definedName>
    <definedName name="Months" localSheetId="0">#REF!</definedName>
    <definedName name="Months">#REF!</definedName>
    <definedName name="MSPAverageInput" localSheetId="1">#REF!</definedName>
    <definedName name="MSPAverageInput" localSheetId="0">#REF!</definedName>
    <definedName name="MSPAverageInput">#REF!</definedName>
    <definedName name="MSPYearEndInput" localSheetId="1">#REF!</definedName>
    <definedName name="MSPYearEndInput" localSheetId="0">#REF!</definedName>
    <definedName name="MSPYearEndInput">#REF!</definedName>
    <definedName name="MWh" localSheetId="1">#REF!</definedName>
    <definedName name="MWh" localSheetId="0">#REF!</definedName>
    <definedName name="MWh">#REF!</definedName>
    <definedName name="NameAverageFuelCost" localSheetId="1">#REF!</definedName>
    <definedName name="NameAverageFuelCost" localSheetId="0">#REF!</definedName>
    <definedName name="NameAverageFuelCost">#REF!</definedName>
    <definedName name="NameBurn" localSheetId="1">#REF!</definedName>
    <definedName name="NameBurn" localSheetId="0">#REF!</definedName>
    <definedName name="NameBurn">#REF!</definedName>
    <definedName name="NameCost" localSheetId="1">#REF!</definedName>
    <definedName name="NameCost" localSheetId="0">#REF!</definedName>
    <definedName name="NameCost">#REF!</definedName>
    <definedName name="NameECDQF_Exp" localSheetId="1">#REF!</definedName>
    <definedName name="NameECDQF_Exp" localSheetId="0">#REF!</definedName>
    <definedName name="NameECDQF_Exp">#REF!</definedName>
    <definedName name="NameECDQF_MWh" localSheetId="1">#REF!</definedName>
    <definedName name="NameECDQF_MWh" localSheetId="0">#REF!</definedName>
    <definedName name="NameECDQF_MWh">#REF!</definedName>
    <definedName name="NameFactor" localSheetId="1">#REF!</definedName>
    <definedName name="NameFactor" localSheetId="0">#REF!</definedName>
    <definedName name="NameFactor">#REF!</definedName>
    <definedName name="NameMill" localSheetId="1">#REF!</definedName>
    <definedName name="NameMill" localSheetId="0">#REF!</definedName>
    <definedName name="NameMill">#REF!</definedName>
    <definedName name="NameMMBtu" localSheetId="1">#REF!</definedName>
    <definedName name="NameMMBtu" localSheetId="0">#REF!</definedName>
    <definedName name="NameMMBtu">#REF!</definedName>
    <definedName name="NameMWh" localSheetId="1">#REF!</definedName>
    <definedName name="NameMWh" localSheetId="0">#REF!</definedName>
    <definedName name="NameMWh">#REF!</definedName>
    <definedName name="NamePeak" localSheetId="1">#REF!</definedName>
    <definedName name="NamePeak" localSheetId="0">#REF!</definedName>
    <definedName name="NamePeak">#REF!</definedName>
    <definedName name="NetToGross">#REF!</definedName>
    <definedName name="new" localSheetId="1" hidden="1">{#N/A,#N/A,TRUE,"Section6";#N/A,#N/A,TRUE,"OHcycles";#N/A,#N/A,TRUE,"OHtiming";#N/A,#N/A,TRUE,"OHcosts";#N/A,#N/A,TRUE,"GTdegradation";#N/A,#N/A,TRUE,"GTperformance";#N/A,#N/A,TRUE,"GraphEquip"}</definedName>
    <definedName name="new" localSheetId="0" hidden="1">{#N/A,#N/A,TRUE,"Section6";#N/A,#N/A,TRUE,"OHcycles";#N/A,#N/A,TRUE,"OHtiming";#N/A,#N/A,TRUE,"OHcosts";#N/A,#N/A,TRUE,"GTdegradation";#N/A,#N/A,TRUE,"GTperformance";#N/A,#N/A,TRUE,"GraphEquip"}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localSheetId="1" hidden="1">{#N/A,#N/A,FALSE,"Summary";#N/A,#N/A,FALSE,"SmPlants";#N/A,#N/A,FALSE,"Utah";#N/A,#N/A,FALSE,"Idaho";#N/A,#N/A,FALSE,"Lewis River";#N/A,#N/A,FALSE,"NrthUmpq";#N/A,#N/A,FALSE,"KlamRog"}</definedName>
    <definedName name="OHSch10YR" localSheetId="0" hidden="1">{#N/A,#N/A,FALSE,"Summary";#N/A,#N/A,FALSE,"SmPlants";#N/A,#N/A,FALSE,"Utah";#N/A,#N/A,FALSE,"Idaho";#N/A,#N/A,FALSE,"Lewis River";#N/A,#N/A,FALSE,"NrthUmpq";#N/A,#N/A,FALSE,"KlamRog"}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localSheetId="1" hidden="1">{#N/A,#N/A,FALSE,"Summary";#N/A,#N/A,FALSE,"SmPlants";#N/A,#N/A,FALSE,"Utah";#N/A,#N/A,FALSE,"Idaho";#N/A,#N/A,FALSE,"Lewis River";#N/A,#N/A,FALSE,"NrthUmpq";#N/A,#N/A,FALSE,"KlamRog"}</definedName>
    <definedName name="om" localSheetId="0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localSheetId="1" hidden="1">{"Factors Pages 1-2",#N/A,FALSE,"Factors";"Factors Page 3",#N/A,FALSE,"Factors";"Factors Page 4",#N/A,FALSE,"Factors";"Factors Page 5",#N/A,FALSE,"Factors";"Factors Pages 8-27",#N/A,FALSE,"Factors"}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 localSheetId="1">#REF!</definedName>
    <definedName name="Page110" localSheetId="0">#REF!</definedName>
    <definedName name="Page110">#REF!</definedName>
    <definedName name="Page111" localSheetId="1">#REF!</definedName>
    <definedName name="Page111" localSheetId="0">#REF!</definedName>
    <definedName name="Page111">#REF!</definedName>
    <definedName name="Page112" localSheetId="1">#REF!</definedName>
    <definedName name="Page112" localSheetId="0">#REF!</definedName>
    <definedName name="Page112">#REF!</definedName>
    <definedName name="Page113" localSheetId="1">#REF!</definedName>
    <definedName name="Page113" localSheetId="0">#REF!</definedName>
    <definedName name="Page113">#REF!</definedName>
    <definedName name="Page114" localSheetId="1">#REF!</definedName>
    <definedName name="Page114" localSheetId="0">#REF!</definedName>
    <definedName name="Page114">#REF!</definedName>
    <definedName name="Page115" localSheetId="1">#REF!</definedName>
    <definedName name="Page115" localSheetId="0">#REF!</definedName>
    <definedName name="Page115">#REF!</definedName>
    <definedName name="Page116" localSheetId="1">#REF!</definedName>
    <definedName name="Page116" localSheetId="0">#REF!</definedName>
    <definedName name="Page116">#REF!</definedName>
    <definedName name="Page117" localSheetId="1">#REF!</definedName>
    <definedName name="Page117" localSheetId="0">#REF!</definedName>
    <definedName name="Page117">#REF!</definedName>
    <definedName name="Page118" localSheetId="1">#REF!</definedName>
    <definedName name="Page118" localSheetId="0">#REF!</definedName>
    <definedName name="Page118">#REF!</definedName>
    <definedName name="Page119" localSheetId="1">#REF!</definedName>
    <definedName name="Page119" localSheetId="0">#REF!</definedName>
    <definedName name="Page119">#REF!</definedName>
    <definedName name="Page120" localSheetId="1">#REF!</definedName>
    <definedName name="Page120" localSheetId="0">#REF!</definedName>
    <definedName name="Page120">#REF!</definedName>
    <definedName name="Page121" localSheetId="1">#REF!</definedName>
    <definedName name="Page121" localSheetId="0">#REF!</definedName>
    <definedName name="Page121">#REF!</definedName>
    <definedName name="Page122" localSheetId="1">#REF!</definedName>
    <definedName name="Page122" localSheetId="0">#REF!</definedName>
    <definedName name="Page122">#REF!</definedName>
    <definedName name="Page123" localSheetId="1">#REF!</definedName>
    <definedName name="Page123" localSheetId="0">#REF!</definedName>
    <definedName name="Page123">#REF!</definedName>
    <definedName name="page63" localSheetId="1">#REF!</definedName>
    <definedName name="page63" localSheetId="0">#REF!</definedName>
    <definedName name="page63">#REF!</definedName>
    <definedName name="page64" localSheetId="1">#REF!</definedName>
    <definedName name="page64" localSheetId="0">#REF!</definedName>
    <definedName name="page64">#REF!</definedName>
    <definedName name="paste.cell" localSheetId="1">#REF!</definedName>
    <definedName name="paste.cell" localSheetId="0">#REF!</definedName>
    <definedName name="paste.cell">#REF!</definedName>
    <definedName name="PE_Lookup" localSheetId="1">#REF!</definedName>
    <definedName name="PE_Lookup" localSheetId="0">#REF!</definedName>
    <definedName name="PE_Lookup">#REF!</definedName>
    <definedName name="Peak" localSheetId="1">#REF!</definedName>
    <definedName name="Peak" localSheetId="0">#REF!</definedName>
    <definedName name="Peak">#REF!</definedName>
    <definedName name="pete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 localSheetId="1">#REF!</definedName>
    <definedName name="PostDE">#REF!</definedName>
    <definedName name="PostDG" localSheetId="1">#REF!</definedName>
    <definedName name="PostDG">#REF!</definedName>
    <definedName name="PreDG" localSheetId="1">#REF!</definedName>
    <definedName name="PreDG">#REF!</definedName>
    <definedName name="Pref">#REF!</definedName>
    <definedName name="PrefCost">#REF!</definedName>
    <definedName name="PricingInfo" localSheetId="1" hidden="1">#REF!</definedName>
    <definedName name="PricingInfo" hidden="1">#REF!</definedName>
    <definedName name="_xlnm.Print_Area" localSheetId="1">#REF!</definedName>
    <definedName name="_xlnm.Print_Area" localSheetId="0">#REF!</definedName>
    <definedName name="_xlnm.Print_Area">#REF!</definedName>
    <definedName name="PSATable" localSheetId="0">#REF!</definedName>
    <definedName name="PSATable">#REF!</definedName>
    <definedName name="Purchases">#REF!</definedName>
    <definedName name="QFs">#REF!</definedName>
    <definedName name="ResourceSupplier">#REF!</definedName>
    <definedName name="retail" localSheetId="1" hidden="1">{#N/A,#N/A,FALSE,"Loans";#N/A,#N/A,FALSE,"Program Costs";#N/A,#N/A,FALSE,"Measures";#N/A,#N/A,FALSE,"Net Lost Rev";#N/A,#N/A,FALSE,"Incentive"}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1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localSheetId="1" hidden="1">{"PRINT",#N/A,TRUE,"APPA";"PRINT",#N/A,TRUE,"APS";"PRINT",#N/A,TRUE,"BHPL";"PRINT",#N/A,TRUE,"BHPL2";"PRINT",#N/A,TRUE,"CDWR";"PRINT",#N/A,TRUE,"EWEB";"PRINT",#N/A,TRUE,"LADWP";"PRINT",#N/A,TRUE,"NEVBASE"}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localSheetId="1" hidden="1">{"PRINT",#N/A,TRUE,"APPA";"PRINT",#N/A,TRUE,"APS";"PRINT",#N/A,TRUE,"BHPL";"PRINT",#N/A,TRUE,"BHPL2";"PRINT",#N/A,TRUE,"CDWR";"PRINT",#N/A,TRUE,"EWEB";"PRINT",#N/A,TRUE,"LADWP";"PRINT",#N/A,TRUE,"NEVBASE"}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localSheetId="1" hidden="1">{#N/A,#N/A,FALSE,"Summary";#N/A,#N/A,FALSE,"SmPlants";#N/A,#N/A,FALSE,"Utah";#N/A,#N/A,FALSE,"Idaho";#N/A,#N/A,FALSE,"Lewis River";#N/A,#N/A,FALSE,"NrthUmpq";#N/A,#N/A,FALSE,"KlamRog"}</definedName>
    <definedName name="SpecMaint" localSheetId="0" hidden="1">{#N/A,#N/A,FALSE,"Summary";#N/A,#N/A,FALSE,"SmPlants";#N/A,#N/A,FALSE,"Utah";#N/A,#N/A,FALSE,"Idaho";#N/A,#N/A,FALSE,"Lewis River";#N/A,#N/A,FALSE,"NrthUmpq";#N/A,#N/A,FALSE,"KlamRog"}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localSheetId="1" hidden="1">{#N/A,#N/A,FALSE,"Actual";#N/A,#N/A,FALSE,"Normalized";#N/A,#N/A,FALSE,"Electric Actual";#N/A,#N/A,FALSE,"Electric Normalized"}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 localSheetId="1">#REF!</definedName>
    <definedName name="ST_Bottom1" localSheetId="0">#REF!</definedName>
    <definedName name="ST_Bottom1">#REF!</definedName>
    <definedName name="ST_Top1" localSheetId="1">#REF!</definedName>
    <definedName name="ST_Top1" localSheetId="0">#REF!</definedName>
    <definedName name="ST_Top1">#REF!</definedName>
    <definedName name="ST_Top2" localSheetId="1">#REF!</definedName>
    <definedName name="ST_Top2" localSheetId="0">#REF!</definedName>
    <definedName name="ST_Top2">#REF!</definedName>
    <definedName name="ST_Top3" localSheetId="1">#REF!</definedName>
    <definedName name="ST_Top3" localSheetId="0">#REF!</definedName>
    <definedName name="ST_Top3">#REF!</definedName>
    <definedName name="standard1" localSheetId="1" hidden="1">{"YTD-Total",#N/A,FALSE,"Provision"}</definedName>
    <definedName name="standard1" localSheetId="0" hidden="1">{"YTD-Total",#N/A,FALSE,"Provision"}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rtMWh" localSheetId="1">#REF!</definedName>
    <definedName name="StartMWh" localSheetId="0">#REF!</definedName>
    <definedName name="StartMWh">#REF!</definedName>
    <definedName name="StartTheMill" localSheetId="1">#REF!</definedName>
    <definedName name="StartTheMill" localSheetId="0">#REF!</definedName>
    <definedName name="StartTheMill">#REF!</definedName>
    <definedName name="StartTheRack" localSheetId="1">#REF!</definedName>
    <definedName name="StartTheRack" localSheetId="0">#REF!</definedName>
    <definedName name="StartTheRack">#REF!</definedName>
    <definedName name="State">#REF!</definedName>
    <definedName name="Storage">#REF!</definedName>
    <definedName name="T1_Print" localSheetId="1">#REF!</definedName>
    <definedName name="T1_Print" localSheetId="0">#REF!</definedName>
    <definedName name="T1_Print">#REF!</definedName>
    <definedName name="T2_Print" localSheetId="1">#REF!</definedName>
    <definedName name="T2_Print" localSheetId="0">#REF!</definedName>
    <definedName name="T2_Print">#REF!</definedName>
    <definedName name="T3_Print" localSheetId="1">#REF!</definedName>
    <definedName name="T3_Print" localSheetId="0">#REF!</definedName>
    <definedName name="T3_Print">#REF!</definedName>
    <definedName name="TargetROR">#REF!</definedName>
    <definedName name="Test_COS">#REF!</definedName>
    <definedName name="TestPeriod">#REF!</definedName>
    <definedName name="Top" localSheetId="1">#REF!</definedName>
    <definedName name="Top" localSheetId="0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 localSheetId="1">#REF!</definedName>
    <definedName name="Version" localSheetId="0">#REF!</definedName>
    <definedName name="Version">#REF!</definedName>
    <definedName name="w" localSheetId="1" hidden="1">#REF!</definedName>
    <definedName name="w" localSheetId="0" hidden="1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localSheetId="1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localSheetId="0" hidden="1">{#N/A,#N/A,FALSE,"Summary";#N/A,#N/A,FALSE,"SmPlants";#N/A,#N/A,FALSE,"Utah";#N/A,#N/A,FALSE,"Idaho";#N/A,#N/A,FALSE,"Lewis River";#N/A,#N/A,FALSE,"NrthUmpq";#N/A,#N/A,FALSE,"KlamRog"}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localSheetId="1" hidden="1">{"Page 3.4.1",#N/A,FALSE,"Totals";"Page 3.4.2",#N/A,FALSE,"Totals"}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1" hidden="1">{#N/A,#N/A,FALSE,"Summary EPS";#N/A,#N/A,FALSE,"1st Qtr Electric";#N/A,#N/A,FALSE,"1st Qtr Australia";#N/A,#N/A,FALSE,"1st Qtr Telecom";#N/A,#N/A,FALSE,"1st QTR Other"}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1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1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1" hidden="1">{#N/A,#N/A,FALSE,"cover";#N/A,#N/A,FALSE,"lead sheet";#N/A,#N/A,FALSE,"Adj backup";#N/A,#N/A,FALSE,"t Accounts"}</definedName>
    <definedName name="wrn.All._.Pages." localSheetId="0" hidden="1">{#N/A,#N/A,FALSE,"cover";#N/A,#N/A,FALSE,"lead sheet";#N/A,#N/A,FALSE,"Adj backup";#N/A,#N/A,FALSE,"t Accounts"}</definedName>
    <definedName name="wrn.All._.Pages." hidden="1">{#N/A,#N/A,FALSE,"cover";#N/A,#N/A,FALSE,"lead sheet";#N/A,#N/A,FALSE,"Adj backup";#N/A,#N/A,FALSE,"t Accounts"}</definedName>
    <definedName name="wrn.BUS._.RPT." localSheetId="1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1" hidden="1">{"YTD-Total",#N/A,TRUE,"Provision";"YTD-Utility",#N/A,TRUE,"Prov Utility";"YTD-NonUtility",#N/A,TRUE,"Prov NonUtility"}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1" hidden="1">{"Conol gross povision grouped",#N/A,FALSE,"Consol Gross";"Consol Gross Grouped",#N/A,FALSE,"Consol Gross"}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over." localSheetId="1" hidden="1">{#N/A,#N/A,TRUE,"Cover";#N/A,#N/A,TRUE,"Contents"}</definedName>
    <definedName name="wrn.Cover." localSheetId="0" hidden="1">{#N/A,#N/A,TRUE,"Cover";#N/A,#N/A,TRUE,"Contents"}</definedName>
    <definedName name="wrn.Cover." hidden="1">{#N/A,#N/A,TRUE,"Cover";#N/A,#N/A,TRUE,"Contents"}</definedName>
    <definedName name="wrn.CoverContents." localSheetId="1" hidden="1">{#N/A,#N/A,FALSE,"Cover";#N/A,#N/A,FALSE,"Contents"}</definedName>
    <definedName name="wrn.CoverContents." localSheetId="0" hidden="1">{#N/A,#N/A,FALSE,"Cover";#N/A,#N/A,FALSE,"Contents"}</definedName>
    <definedName name="wrn.CoverContents." hidden="1">{#N/A,#N/A,FALSE,"Cover";#N/A,#N/A,FALSE,"Contents"}</definedName>
    <definedName name="wrn.El._.Paso._.Offshore." localSheetId="1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localSheetId="0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localSheetId="1" hidden="1">{#N/A,#N/A,FALSE,"Output Ass";#N/A,#N/A,FALSE,"Sum Tot";#N/A,#N/A,FALSE,"Ex Sum Year";#N/A,#N/A,FALSE,"Sum Qtr"}</definedName>
    <definedName name="wrn.Exec._.Summary." localSheetId="0" hidden="1">{#N/A,#N/A,FALSE,"Output Ass";#N/A,#N/A,FALSE,"Sum Tot";#N/A,#N/A,FALSE,"Ex Sum Year";#N/A,#N/A,FALSE,"Sum Qtr"}</definedName>
    <definedName name="wrn.Exec._.Summary." hidden="1">{#N/A,#N/A,FALSE,"Output Ass";#N/A,#N/A,FALSE,"Sum Tot";#N/A,#N/A,FALSE,"Ex Sum Year";#N/A,#N/A,FALSE,"Sum Qtr"}</definedName>
    <definedName name="wrn.Factors._.Tab._.10." localSheetId="1" hidden="1">{"Factors Pages 1-2",#N/A,FALSE,"Factors";"Factors Page 3",#N/A,FALSE,"Factors";"Factors Page 4",#N/A,FALSE,"Factors";"Factors Page 5",#N/A,FALSE,"Factors";"Factors Pages 8-27",#N/A,FALSE,"Factors"}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localSheetId="1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localSheetId="0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localSheetId="1" hidden="1">{"FullView",#N/A,FALSE,"Consltd-For contngcy"}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1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localSheetId="1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localSheetId="0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localSheetId="1" hidden="1">{#N/A,#N/A,TRUE,"Filing Back-Up Pages_4.8.4-7";#N/A,#N/A,TRUE,"GI Back-up Page_4.8.8"}</definedName>
    <definedName name="wrn.new." localSheetId="0" hidden="1">{#N/A,#N/A,TRUE,"Filing Back-Up Pages_4.8.4-7";#N/A,#N/A,TRUE,"GI Back-up Page_4.8.8"}</definedName>
    <definedName name="wrn.new." hidden="1">{#N/A,#N/A,TRUE,"Filing Back-Up Pages_4.8.4-7";#N/A,#N/A,TRUE,"GI Back-up Page_4.8.8"}</definedName>
    <definedName name="wrn.om." localSheetId="1" hidden="1">{#N/A,#N/A,TRUE,"Detail Lead Sheet_4.8.1-3";#N/A,#N/A,TRUE,"Filing Back-Up Pages_4.8.4-7";#N/A,#N/A,TRUE,"GI Back-up Page_4.8.8"}</definedName>
    <definedName name="wrn.om." localSheetId="0" hidden="1">{#N/A,#N/A,TRUE,"Detail Lead Sheet_4.8.1-3";#N/A,#N/A,TRUE,"Filing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localSheetId="1" hidden="1">{"Open issues Only",#N/A,FALSE,"TIMELINE"}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1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localSheetId="1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localSheetId="0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localSheetId="1" hidden="1">{#N/A,#N/A,FALSE,"Consltd-For contngcy";"PaymentView",#N/A,FALSE,"Consltd-For contngcy"}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1" hidden="1">{"PFS recon view",#N/A,FALSE,"Hyperion Proof"}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1" hidden="1">{"PGHC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1" hidden="1">{#N/A,#N/A,FALSE,"PHI MTD";#N/A,#N/A,FALSE,"PHI YTD"}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1" hidden="1">{#N/A,#N/A,FALSE,"PHI"}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1" hidden="1">{#N/A,#N/A,FALSE,"PHI MTD";#N/A,#N/A,FALSE,"PHI QTD";#N/A,#N/A,FALSE,"PHI YTD"}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1" hidden="1">{"PPM Co Code View",#N/A,FALSE,"Comp Codes"}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1" hidden="1">{"PPM Recon View",#N/A,FALSE,"Hyperion Proof"}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_.reports." localSheetId="1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localSheetId="0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localSheetId="1" hidden="1">{"DATA_SET",#N/A,FALSE,"HOURLY SPREAD"}</definedName>
    <definedName name="wrn.PRINT._.SOURCE._.DATA." localSheetId="0" hidden="1">{"DATA_SET",#N/A,FALSE,"HOURLY SPREAD"}</definedName>
    <definedName name="wrn.PRINT._.SOURCE._.DATA." hidden="1">{"DATA_SET",#N/A,FALSE,"HOURLY SPREAD"}</definedName>
    <definedName name="wrn.PrintHistory." localSheetId="1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localSheetId="0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localSheetId="1" hidden="1">{#N/A,#N/A,FALSE,"Cover";#N/A,#N/A,FALSE,"ProjectSelector";#N/A,#N/A,FALSE,"ProjectTable";#N/A,#N/A,FALSE,"SanGorgonio";#N/A,#N/A,FALSE,"Tehachapi";#N/A,#N/A,FALSE,"Results";#N/A,#N/A,FALSE,"ReplaceForecast"}</definedName>
    <definedName name="wrn.PrintOther." localSheetId="0" hidden="1">{#N/A,#N/A,FALSE,"Cover";#N/A,#N/A,FALSE,"ProjectSelector";#N/A,#N/A,FALSE,"ProjectTable";#N/A,#N/A,FALSE,"SanGorgonio";#N/A,#N/A,FALSE,"Tehachapi";#N/A,#N/A,FALSE,"Results";#N/A,#N/A,FALSE,"ReplaceForecast"}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localSheetId="1" hidden="1">{"Electric Only",#N/A,FALSE,"Hyperion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1" hidden="1">{"Proof Total",#N/A,FALSE,"Hyperion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1" hidden="1">{#N/A,#N/A,FALSE,"Dec 1999 mapping"}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1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localSheetId="1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localSheetId="0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localSheetId="1" hidden="1">{#N/A,#N/A,TRUE,"Section1";#N/A,#N/A,TRUE,"SumF";#N/A,#N/A,TRUE,"FigExchange";#N/A,#N/A,TRUE,"Escalation";#N/A,#N/A,TRUE,"GraphEscalate";#N/A,#N/A,TRUE,"Scenarios"}</definedName>
    <definedName name="wrn.Section1Summaries." localSheetId="0" hidden="1">{#N/A,#N/A,TRUE,"Section1";#N/A,#N/A,TRUE,"SumF";#N/A,#N/A,TRUE,"FigExchange";#N/A,#N/A,TRUE,"Escalation";#N/A,#N/A,TRUE,"GraphEscalate";#N/A,#N/A,TRUE,"Scenarios"}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localSheetId="1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localSheetId="0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localSheetId="1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localSheetId="0" hidden="1">{#N/A,#N/A,TRUE,"Section2";#N/A,#N/A,TRUE,"TPCestimate";#N/A,#N/A,TRUE,"SumTPC";#N/A,#N/A,TRUE,"ConstrLoan";#N/A,#N/A,TRUE,"FigBalance";#N/A,#N/A,TRUE,"DEV27air";#N/A,#N/A,TRUE,"Graph27air";#N/A,#N/A,TRUE,"PreOp"}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localSheetId="1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localSheetId="0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localSheetId="1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localSheetId="0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localSheetId="1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localSheetId="0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localSheetId="1" hidden="1">{#N/A,#N/A,TRUE,"Section4";#N/A,#N/A,TRUE,"PPAtable";#N/A,#N/A,TRUE,"RFPtable";#N/A,#N/A,TRUE,"RevCap";#N/A,#N/A,TRUE,"RevOther";#N/A,#N/A,TRUE,"RevGas";#N/A,#N/A,TRUE,"GraphRev"}</definedName>
    <definedName name="wrn.Section4Revenue." localSheetId="0" hidden="1">{#N/A,#N/A,TRUE,"Section4";#N/A,#N/A,TRUE,"PPAtable";#N/A,#N/A,TRUE,"RFPtable";#N/A,#N/A,TRUE,"RevCap";#N/A,#N/A,TRUE,"RevOther";#N/A,#N/A,TRUE,"RevGas";#N/A,#N/A,TRUE,"GraphRev"}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localSheetId="1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localSheetId="0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localSheetId="1" hidden="1">{#N/A,#N/A,TRUE,"Section6";#N/A,#N/A,TRUE,"OHcycles";#N/A,#N/A,TRUE,"OHtiming";#N/A,#N/A,TRUE,"OHcosts";#N/A,#N/A,TRUE,"GTdegradation";#N/A,#N/A,TRUE,"GTperformance";#N/A,#N/A,TRUE,"GraphEquip"}</definedName>
    <definedName name="wrn.Section6Equipment." localSheetId="0" hidden="1">{#N/A,#N/A,TRUE,"Section6";#N/A,#N/A,TRUE,"OHcycles";#N/A,#N/A,TRUE,"OHtiming";#N/A,#N/A,TRUE,"OHcosts";#N/A,#N/A,TRUE,"GTdegradation";#N/A,#N/A,TRUE,"GTperformance";#N/A,#N/A,TRUE,"GraphEquip"}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localSheetId="1" hidden="1">{#N/A,#N/A,TRUE,"Section7";#N/A,#N/A,TRUE,"DebtService";#N/A,#N/A,TRUE,"LoanSchedules";#N/A,#N/A,TRUE,"GraphDebt"}</definedName>
    <definedName name="wrn.Section7DebtService." localSheetId="0" hidden="1">{#N/A,#N/A,TRUE,"Section7";#N/A,#N/A,TRUE,"DebtService";#N/A,#N/A,TRUE,"LoanSchedules";#N/A,#N/A,TRUE,"GraphDebt"}</definedName>
    <definedName name="wrn.Section7DebtService." hidden="1">{#N/A,#N/A,TRUE,"Section7";#N/A,#N/A,TRUE,"DebtService";#N/A,#N/A,TRUE,"LoanSchedules";#N/A,#N/A,TRUE,"GraphDebt"}</definedName>
    <definedName name="wrn.Sept._.Dec._.March._.IS." localSheetId="1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localSheetId="1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localSheetId="0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localSheetId="1" hidden="1">{"YTD-Total",#N/A,FALSE,"Provision"}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1" hidden="1">{"YTD-NonUtility",#N/A,FALSE,"Prov NonUtility"}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1" hidden="1">{"YTD-Utility",#N/A,FALSE,"Prov 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" localSheetId="1" hidden="1">{#N/A,#N/A,FALSE,"Sum Qtr";#N/A,#N/A,FALSE,"Oper Sum";#N/A,#N/A,FALSE,"Land Sales";#N/A,#N/A,FALSE,"Finance";#N/A,#N/A,FALSE,"Oper Ass"}</definedName>
    <definedName name="wrn.Summary." localSheetId="0" hidden="1">{#N/A,#N/A,FALSE,"Sum Qtr";#N/A,#N/A,FALSE,"Oper Sum";#N/A,#N/A,FALSE,"Land Sales";#N/A,#N/A,FALSE,"Finance";#N/A,#N/A,FALSE,"Oper Ass"}</definedName>
    <definedName name="wrn.Summary." hidden="1">{#N/A,#N/A,FALSE,"Sum Qtr";#N/A,#N/A,FALSE,"Oper Sum";#N/A,#N/A,FALSE,"Land Sales";#N/A,#N/A,FALSE,"Finance";#N/A,#N/A,FALSE,"Oper Ass"}</definedName>
    <definedName name="wrn.Summary._.View." localSheetId="1" hidden="1">{#N/A,#N/A,FALSE,"Consltd-For contngcy"}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otal._.Summary." localSheetId="1" hidden="1">{"Total Summary",#N/A,FALSE,"Summary"}</definedName>
    <definedName name="wrn.Total._.Summary." localSheetId="0" hidden="1">{"Total Summary",#N/A,FALSE,"Summary"}</definedName>
    <definedName name="wrn.Total._.Summary." hidden="1">{"Total Summary",#N/A,FALSE,"Summary"}</definedName>
    <definedName name="wrn.UK._.Conversion._.Only." localSheetId="1" hidden="1">{#N/A,#N/A,FALSE,"Dec 1999 UK Continuing Ops"}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1" hidden="1">{"Factors Pages 1-2",#N/A,FALSE,"Variables";"Factors Page 3",#N/A,FALSE,"Variables";"Factors Page 4",#N/A,FALSE,"Variables";"Factors Page 5",#N/A,FALSE,"Variables";"YE Pages 7-26",#N/A,FALSE,"Variables"}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localSheetId="1" hidden="1">#REF!</definedName>
    <definedName name="y" localSheetId="0" hidden="1">#REF!</definedName>
    <definedName name="y" hidden="1">#REF!</definedName>
    <definedName name="YearEndFactors">#REF!</definedName>
    <definedName name="YearEndInput">#REF!</definedName>
    <definedName name="yesterdayscurves">#REF!</definedName>
    <definedName name="z" localSheetId="1" hidden="1">#REF!</definedName>
    <definedName name="z" localSheetId="0" hidden="1">#REF!</definedName>
    <definedName name="z" hidden="1">#REF!</definedName>
    <definedName name="Z_01844156_6462_4A28_9785_1A86F4D0C834_.wvu.PrintTitles" localSheetId="1" hidden="1">#REF!</definedName>
    <definedName name="Z_01844156_6462_4A28_9785_1A86F4D0C834_.wvu.PrintTitles" localSheetId="0" hidden="1">#REF!</definedName>
    <definedName name="Z_01844156_6462_4A28_9785_1A86F4D0C834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1" l="1"/>
  <c r="C9" i="2" l="1"/>
  <c r="C14" i="1" l="1"/>
  <c r="E16" i="1"/>
  <c r="F16" i="1" s="1"/>
  <c r="G16" i="1" s="1"/>
  <c r="H16" i="1" s="1"/>
  <c r="I16" i="1" s="1"/>
  <c r="J16" i="1" s="1"/>
  <c r="K16" i="1" s="1"/>
  <c r="L16" i="1" s="1"/>
  <c r="M16" i="1" s="1"/>
  <c r="N16" i="1" s="1"/>
  <c r="O16" i="1" s="1"/>
  <c r="F18" i="1" l="1"/>
  <c r="F19" i="1" s="1"/>
  <c r="F26" i="1" s="1"/>
  <c r="J18" i="1"/>
  <c r="J19" i="1" s="1"/>
  <c r="J26" i="1" s="1"/>
  <c r="N18" i="1"/>
  <c r="N19" i="1" s="1"/>
  <c r="N26" i="1" s="1"/>
  <c r="D18" i="1"/>
  <c r="D19" i="1" s="1"/>
  <c r="D26" i="1" s="1"/>
  <c r="H18" i="1"/>
  <c r="H19" i="1" s="1"/>
  <c r="H26" i="1" s="1"/>
  <c r="L18" i="1"/>
  <c r="L19" i="1" s="1"/>
  <c r="L26" i="1" s="1"/>
  <c r="E18" i="1"/>
  <c r="E19" i="1" s="1"/>
  <c r="E26" i="1" s="1"/>
  <c r="M18" i="1"/>
  <c r="M19" i="1" s="1"/>
  <c r="M26" i="1" s="1"/>
  <c r="I18" i="1"/>
  <c r="I19" i="1" s="1"/>
  <c r="I26" i="1" s="1"/>
  <c r="P17" i="1"/>
  <c r="G18" i="1"/>
  <c r="G19" i="1" s="1"/>
  <c r="G26" i="1" s="1"/>
  <c r="K18" i="1"/>
  <c r="K19" i="1" s="1"/>
  <c r="K26" i="1" s="1"/>
  <c r="O18" i="1"/>
  <c r="O19" i="1" s="1"/>
  <c r="O26" i="1" s="1"/>
  <c r="A7" i="1"/>
  <c r="D10" i="1" l="1"/>
  <c r="D22" i="1" s="1"/>
  <c r="D6" i="1"/>
  <c r="P26" i="1"/>
  <c r="C5" i="2" s="1"/>
  <c r="P19" i="1"/>
  <c r="P18" i="1"/>
  <c r="A8" i="1"/>
  <c r="F22" i="1" l="1"/>
  <c r="F24" i="1" s="1"/>
  <c r="F28" i="1" s="1"/>
  <c r="F32" i="1" s="1"/>
  <c r="N22" i="1"/>
  <c r="N24" i="1" s="1"/>
  <c r="N28" i="1" s="1"/>
  <c r="N32" i="1" s="1"/>
  <c r="G22" i="1"/>
  <c r="O22" i="1"/>
  <c r="O24" i="1" s="1"/>
  <c r="O28" i="1" s="1"/>
  <c r="O32" i="1" s="1"/>
  <c r="M22" i="1"/>
  <c r="M24" i="1" s="1"/>
  <c r="M28" i="1" s="1"/>
  <c r="M32" i="1" s="1"/>
  <c r="H22" i="1"/>
  <c r="H24" i="1" s="1"/>
  <c r="H28" i="1" s="1"/>
  <c r="H32" i="1" s="1"/>
  <c r="E22" i="1"/>
  <c r="E24" i="1" s="1"/>
  <c r="E28" i="1" s="1"/>
  <c r="E32" i="1" s="1"/>
  <c r="L22" i="1"/>
  <c r="L24" i="1" s="1"/>
  <c r="L28" i="1" s="1"/>
  <c r="L32" i="1" s="1"/>
  <c r="I22" i="1"/>
  <c r="I24" i="1" s="1"/>
  <c r="I28" i="1" s="1"/>
  <c r="I32" i="1" s="1"/>
  <c r="J22" i="1"/>
  <c r="J24" i="1" s="1"/>
  <c r="J28" i="1" s="1"/>
  <c r="J32" i="1" s="1"/>
  <c r="K22" i="1"/>
  <c r="K24" i="1" s="1"/>
  <c r="K28" i="1" s="1"/>
  <c r="K32" i="1" s="1"/>
  <c r="G24" i="1"/>
  <c r="G28" i="1" s="1"/>
  <c r="G32" i="1" s="1"/>
  <c r="D24" i="1"/>
  <c r="C6" i="1"/>
  <c r="A9" i="1"/>
  <c r="C6" i="2" l="1"/>
  <c r="C7" i="2" s="1"/>
  <c r="P24" i="1"/>
  <c r="D28" i="1"/>
  <c r="A10" i="1"/>
  <c r="C22" i="1" s="1"/>
  <c r="C10" i="1"/>
  <c r="D32" i="1" l="1"/>
  <c r="P28" i="1"/>
  <c r="C11" i="2" s="1"/>
  <c r="A13" i="1"/>
  <c r="A14" i="1" s="1"/>
  <c r="D33" i="1" l="1"/>
  <c r="D34" i="1" s="1"/>
  <c r="E31" i="1" s="1"/>
  <c r="E33" i="1" s="1"/>
  <c r="E34" i="1" s="1"/>
  <c r="F31" i="1" s="1"/>
  <c r="F33" i="1" s="1"/>
  <c r="F34" i="1" s="1"/>
  <c r="G31" i="1" s="1"/>
  <c r="G33" i="1" s="1"/>
  <c r="G34" i="1" s="1"/>
  <c r="H31" i="1" s="1"/>
  <c r="H33" i="1" s="1"/>
  <c r="H34" i="1" s="1"/>
  <c r="I31" i="1" s="1"/>
  <c r="I33" i="1" s="1"/>
  <c r="I34" i="1" s="1"/>
  <c r="J31" i="1" s="1"/>
  <c r="J33" i="1" s="1"/>
  <c r="J34" i="1" s="1"/>
  <c r="K31" i="1" s="1"/>
  <c r="K33" i="1" s="1"/>
  <c r="K34" i="1" s="1"/>
  <c r="L31" i="1" s="1"/>
  <c r="L33" i="1" s="1"/>
  <c r="L34" i="1" s="1"/>
  <c r="M31" i="1" s="1"/>
  <c r="M33" i="1" s="1"/>
  <c r="M34" i="1" s="1"/>
  <c r="N31" i="1" s="1"/>
  <c r="A15" i="1"/>
  <c r="A17" i="1" s="1"/>
  <c r="N33" i="1" l="1"/>
  <c r="N34" i="1" s="1"/>
  <c r="O31" i="1" s="1"/>
  <c r="O33" i="1" s="1"/>
  <c r="O34" i="1" s="1"/>
  <c r="P34" i="1" s="1"/>
  <c r="C18" i="1"/>
  <c r="A18" i="1"/>
  <c r="P36" i="1" l="1"/>
  <c r="P38" i="1" s="1"/>
  <c r="C13" i="2"/>
  <c r="A19" i="1"/>
  <c r="C19" i="1"/>
  <c r="C15" i="2" l="1"/>
  <c r="C17" i="2" s="1"/>
  <c r="A22" i="1"/>
  <c r="A23" i="1" s="1"/>
  <c r="A24" i="1" s="1"/>
  <c r="A26" i="1" s="1"/>
  <c r="C26" i="1"/>
  <c r="C28" i="1" l="1"/>
  <c r="C32" i="1"/>
  <c r="A28" i="1"/>
  <c r="C24" i="1"/>
  <c r="A30" i="1" l="1"/>
  <c r="A31" i="1" l="1"/>
  <c r="A32" i="1" l="1"/>
  <c r="A33" i="1" s="1"/>
  <c r="A34" i="1" l="1"/>
  <c r="C33" i="1"/>
  <c r="A36" i="1" l="1"/>
  <c r="C38" i="1"/>
  <c r="A38" i="1"/>
</calcChain>
</file>

<file path=xl/sharedStrings.xml><?xml version="1.0" encoding="utf-8"?>
<sst xmlns="http://schemas.openxmlformats.org/spreadsheetml/2006/main" count="46" uniqueCount="42">
  <si>
    <t>Line No.</t>
  </si>
  <si>
    <t>Total</t>
  </si>
  <si>
    <t>Total Company Actual PTC</t>
  </si>
  <si>
    <t>Total Company Actual PTC Tax Affected</t>
  </si>
  <si>
    <t>Net to Gross Bump up factor = (1/(1-tax rate))</t>
  </si>
  <si>
    <t>Washington PTC Tracker</t>
  </si>
  <si>
    <t>Washington SG Allocation Factor</t>
  </si>
  <si>
    <t>Washington Allocated PTC</t>
  </si>
  <si>
    <t>Washington Actual SG Allocation Factor</t>
  </si>
  <si>
    <t>FERC Interest Rate - Published Quarterly</t>
  </si>
  <si>
    <t>Deferral:</t>
  </si>
  <si>
    <t>Retail Sales @ Meter in Rates</t>
  </si>
  <si>
    <t>PTC $/MWh</t>
  </si>
  <si>
    <t>Actual PTCs:</t>
  </si>
  <si>
    <t>Actual WA Sales (MWh)</t>
  </si>
  <si>
    <t>Actual Collections of Base PTC</t>
  </si>
  <si>
    <t>PCAM</t>
  </si>
  <si>
    <t>Total Company PTC in Rates</t>
  </si>
  <si>
    <t>Base PTC in Rates:</t>
  </si>
  <si>
    <t>WA Allocated PTC Baseline in Rates ($/MWh)</t>
  </si>
  <si>
    <t>Base PTC in Rates</t>
  </si>
  <si>
    <t>Washington Allocated Actual PTC</t>
  </si>
  <si>
    <t>Total Monthly PTC Differential - Above or (Below) Base</t>
  </si>
  <si>
    <t>FERC</t>
  </si>
  <si>
    <t>Carrying Charge</t>
  </si>
  <si>
    <t>Beginning Balance</t>
  </si>
  <si>
    <t>Incremental Deferral</t>
  </si>
  <si>
    <t>Federal Tax Rate</t>
  </si>
  <si>
    <t>Washington Sales (MWh)</t>
  </si>
  <si>
    <t>* Calculated monthly</t>
  </si>
  <si>
    <t>Base PTCs ($/MWh)</t>
  </si>
  <si>
    <t>Actual PTCs ($/MWh)</t>
  </si>
  <si>
    <t>Total PTC Differential*</t>
  </si>
  <si>
    <t>PTC Differential ($/MWh)</t>
  </si>
  <si>
    <t>Requested PTC Recovery</t>
  </si>
  <si>
    <t>Total PTC Recovery</t>
  </si>
  <si>
    <t>Ending PTC Balance</t>
  </si>
  <si>
    <t>January 1, 2023 - December 31, 2023</t>
  </si>
  <si>
    <t>UE-210402</t>
  </si>
  <si>
    <t>Interest Accrued through December 31, 2023</t>
  </si>
  <si>
    <t>Interest Accrued January 1, 2024 through September 30, 2024</t>
  </si>
  <si>
    <t>Calendar Year 2023 PTC Tracker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</si>
</sst>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00%"/>
    <numFmt numFmtId="167" formatCode="[$-409]mmm\-yy;@"/>
    <numFmt numFmtId="168" formatCode="#,##0.0000_);\(#,##0.0000\)"/>
    <numFmt numFmtId="169" formatCode="_(&quot;$&quot;\ #,##0.00_);_(&quot;$&quot;* \(#,##0.00\);_(&quot;$&quot;* &quot;-&quot;??_);_(@_)"/>
    <numFmt numFmtId="170" formatCode="_(&quot;$&quot;\ #,##0_);_(&quot;$&quot;* \(#,##0\);_(&quot;$&quot;* &quot;-&quot;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1" fontId="2" fillId="0" borderId="0"/>
    <xf numFmtId="43" fontId="2" fillId="0" borderId="0" applyFont="0" applyFill="0" applyBorder="0" applyAlignment="0" applyProtection="0"/>
    <xf numFmtId="0" fontId="2" fillId="0" borderId="0"/>
    <xf numFmtId="0" fontId="5" fillId="0" borderId="0"/>
    <xf numFmtId="44" fontId="2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>
      <alignment vertical="center"/>
    </xf>
    <xf numFmtId="0" fontId="4" fillId="0" borderId="0" xfId="3" applyFont="1"/>
    <xf numFmtId="0" fontId="5" fillId="0" borderId="0" xfId="3" applyFont="1"/>
    <xf numFmtId="41" fontId="5" fillId="0" borderId="0" xfId="3" applyNumberFormat="1" applyFont="1"/>
    <xf numFmtId="0" fontId="4" fillId="0" borderId="0" xfId="3" applyFont="1" applyAlignment="1">
      <alignment horizontal="center" wrapText="1"/>
    </xf>
    <xf numFmtId="0" fontId="3" fillId="0" borderId="0" xfId="4" applyFont="1"/>
    <xf numFmtId="0" fontId="0" fillId="0" borderId="0" xfId="0" applyAlignment="1">
      <alignment horizontal="center" vertical="center"/>
    </xf>
    <xf numFmtId="0" fontId="2" fillId="0" borderId="0" xfId="4"/>
    <xf numFmtId="164" fontId="0" fillId="0" borderId="0" xfId="2" applyNumberFormat="1" applyFont="1" applyFill="1"/>
    <xf numFmtId="165" fontId="6" fillId="0" borderId="0" xfId="1" applyNumberFormat="1" applyFont="1" applyFill="1"/>
    <xf numFmtId="166" fontId="0" fillId="0" borderId="1" xfId="5" applyNumberFormat="1" applyFont="1" applyFill="1" applyBorder="1"/>
    <xf numFmtId="164" fontId="0" fillId="0" borderId="2" xfId="2" applyNumberFormat="1" applyFont="1" applyFill="1" applyBorder="1"/>
    <xf numFmtId="0" fontId="3" fillId="0" borderId="0" xfId="4" applyFont="1" applyAlignment="1">
      <alignment horizontal="center"/>
    </xf>
    <xf numFmtId="167" fontId="3" fillId="0" borderId="0" xfId="4" applyNumberFormat="1" applyFont="1" applyAlignment="1">
      <alignment horizontal="center"/>
    </xf>
    <xf numFmtId="164" fontId="0" fillId="0" borderId="0" xfId="2" applyNumberFormat="1" applyFont="1"/>
    <xf numFmtId="165" fontId="2" fillId="0" borderId="0" xfId="4" applyNumberFormat="1"/>
    <xf numFmtId="165" fontId="0" fillId="0" borderId="0" xfId="1" applyNumberFormat="1" applyFont="1"/>
    <xf numFmtId="164" fontId="0" fillId="0" borderId="2" xfId="2" applyNumberFormat="1" applyFont="1" applyBorder="1"/>
    <xf numFmtId="0" fontId="0" fillId="0" borderId="0" xfId="0" applyAlignment="1">
      <alignment wrapText="1"/>
    </xf>
    <xf numFmtId="164" fontId="2" fillId="0" borderId="0" xfId="4" applyNumberFormat="1"/>
    <xf numFmtId="44" fontId="2" fillId="0" borderId="0" xfId="4" applyNumberFormat="1"/>
    <xf numFmtId="164" fontId="0" fillId="0" borderId="0" xfId="2" applyNumberFormat="1" applyFont="1" applyBorder="1"/>
    <xf numFmtId="41" fontId="2" fillId="0" borderId="0" xfId="4" applyNumberFormat="1"/>
    <xf numFmtId="41" fontId="0" fillId="0" borderId="1" xfId="2" applyNumberFormat="1" applyFont="1" applyFill="1" applyBorder="1"/>
    <xf numFmtId="44" fontId="0" fillId="0" borderId="0" xfId="2" applyFont="1" applyFill="1" applyBorder="1"/>
    <xf numFmtId="0" fontId="2" fillId="0" borderId="0" xfId="4" applyAlignment="1">
      <alignment horizontal="center"/>
    </xf>
    <xf numFmtId="166" fontId="2" fillId="0" borderId="0" xfId="6" quotePrefix="1" applyNumberFormat="1" applyAlignment="1">
      <alignment horizontal="center"/>
    </xf>
    <xf numFmtId="168" fontId="2" fillId="0" borderId="0" xfId="7" quotePrefix="1" applyNumberFormat="1" applyFont="1" applyBorder="1" applyAlignment="1" applyProtection="1">
      <alignment horizontal="center"/>
    </xf>
    <xf numFmtId="166" fontId="5" fillId="0" borderId="0" xfId="5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41" fontId="2" fillId="0" borderId="1" xfId="4" applyNumberFormat="1" applyBorder="1"/>
    <xf numFmtId="41" fontId="2" fillId="0" borderId="0" xfId="2" applyNumberFormat="1" applyAlignment="1"/>
    <xf numFmtId="41" fontId="2" fillId="0" borderId="1" xfId="2" applyNumberFormat="1" applyBorder="1" applyAlignment="1"/>
    <xf numFmtId="10" fontId="5" fillId="0" borderId="0" xfId="3" applyNumberFormat="1" applyFont="1"/>
    <xf numFmtId="164" fontId="5" fillId="0" borderId="0" xfId="2" applyNumberFormat="1" applyFont="1"/>
    <xf numFmtId="37" fontId="5" fillId="0" borderId="0" xfId="2" applyNumberFormat="1" applyFont="1"/>
    <xf numFmtId="164" fontId="5" fillId="0" borderId="0" xfId="3" applyNumberFormat="1" applyFont="1"/>
    <xf numFmtId="42" fontId="2" fillId="0" borderId="3" xfId="4" applyNumberFormat="1" applyBorder="1"/>
    <xf numFmtId="164" fontId="4" fillId="0" borderId="2" xfId="3" applyNumberFormat="1" applyFont="1" applyBorder="1"/>
    <xf numFmtId="0" fontId="7" fillId="2" borderId="4" xfId="8" applyFont="1" applyFill="1" applyBorder="1"/>
    <xf numFmtId="0" fontId="7" fillId="2" borderId="3" xfId="8" applyFont="1" applyFill="1" applyBorder="1"/>
    <xf numFmtId="0" fontId="7" fillId="2" borderId="5" xfId="8" applyFont="1" applyFill="1" applyBorder="1"/>
    <xf numFmtId="0" fontId="8" fillId="2" borderId="6" xfId="8" applyFont="1" applyFill="1" applyBorder="1"/>
    <xf numFmtId="0" fontId="7" fillId="2" borderId="0" xfId="8" applyFont="1" applyFill="1"/>
    <xf numFmtId="0" fontId="7" fillId="2" borderId="7" xfId="8" applyFont="1" applyFill="1" applyBorder="1"/>
    <xf numFmtId="0" fontId="7" fillId="2" borderId="6" xfId="8" applyFont="1" applyFill="1" applyBorder="1"/>
    <xf numFmtId="0" fontId="9" fillId="2" borderId="6" xfId="9" applyFont="1" applyFill="1" applyBorder="1" applyAlignment="1">
      <alignment horizontal="left" indent="1"/>
    </xf>
    <xf numFmtId="44" fontId="7" fillId="2" borderId="0" xfId="10" applyFont="1" applyFill="1" applyBorder="1" applyAlignment="1">
      <alignment horizontal="right" vertical="center"/>
    </xf>
    <xf numFmtId="43" fontId="7" fillId="2" borderId="1" xfId="10" applyNumberFormat="1" applyFont="1" applyFill="1" applyBorder="1" applyAlignment="1">
      <alignment horizontal="right" vertical="center"/>
    </xf>
    <xf numFmtId="43" fontId="7" fillId="2" borderId="0" xfId="10" applyNumberFormat="1" applyFont="1" applyFill="1" applyBorder="1" applyAlignment="1">
      <alignment horizontal="right" vertical="center"/>
    </xf>
    <xf numFmtId="169" fontId="10" fillId="2" borderId="0" xfId="10" applyNumberFormat="1" applyFont="1" applyFill="1" applyBorder="1" applyAlignment="1">
      <alignment horizontal="right" vertical="center"/>
    </xf>
    <xf numFmtId="165" fontId="7" fillId="2" borderId="0" xfId="11" applyNumberFormat="1" applyFont="1" applyFill="1" applyBorder="1"/>
    <xf numFmtId="0" fontId="7" fillId="2" borderId="6" xfId="8" applyFont="1" applyFill="1" applyBorder="1" applyAlignment="1">
      <alignment horizontal="left" indent="1"/>
    </xf>
    <xf numFmtId="170" fontId="7" fillId="2" borderId="0" xfId="8" applyNumberFormat="1" applyFont="1" applyFill="1"/>
    <xf numFmtId="41" fontId="7" fillId="2" borderId="0" xfId="8" applyNumberFormat="1" applyFont="1" applyFill="1"/>
    <xf numFmtId="0" fontId="10" fillId="2" borderId="6" xfId="8" applyFont="1" applyFill="1" applyBorder="1" applyAlignment="1">
      <alignment horizontal="left" indent="1"/>
    </xf>
    <xf numFmtId="170" fontId="10" fillId="2" borderId="2" xfId="8" applyNumberFormat="1" applyFont="1" applyFill="1" applyBorder="1"/>
    <xf numFmtId="0" fontId="10" fillId="2" borderId="6" xfId="8" applyFont="1" applyFill="1" applyBorder="1"/>
    <xf numFmtId="170" fontId="10" fillId="2" borderId="0" xfId="8" applyNumberFormat="1" applyFont="1" applyFill="1"/>
    <xf numFmtId="0" fontId="11" fillId="2" borderId="6" xfId="8" applyFont="1" applyFill="1" applyBorder="1"/>
    <xf numFmtId="0" fontId="7" fillId="2" borderId="8" xfId="8" applyFont="1" applyFill="1" applyBorder="1"/>
    <xf numFmtId="0" fontId="7" fillId="2" borderId="1" xfId="8" applyFont="1" applyFill="1" applyBorder="1"/>
    <xf numFmtId="0" fontId="7" fillId="2" borderId="9" xfId="8" applyFont="1" applyFill="1" applyBorder="1"/>
    <xf numFmtId="0" fontId="0" fillId="0" borderId="0" xfId="0" applyAlignment="1">
      <alignment horizontal="center" wrapText="1"/>
    </xf>
    <xf numFmtId="41" fontId="2" fillId="0" borderId="0" xfId="0" applyNumberFormat="1" applyFont="1" applyAlignment="1">
      <alignment horizontal="right" vertical="center"/>
    </xf>
    <xf numFmtId="164" fontId="4" fillId="0" borderId="2" xfId="0" applyNumberFormat="1" applyFont="1" applyBorder="1"/>
    <xf numFmtId="0" fontId="0" fillId="0" borderId="0" xfId="0" applyAlignment="1">
      <alignment horizontal="center"/>
    </xf>
    <xf numFmtId="0" fontId="5" fillId="0" borderId="0" xfId="3" applyFont="1" applyAlignment="1">
      <alignment horizontal="center" wrapText="1"/>
    </xf>
    <xf numFmtId="164" fontId="0" fillId="0" borderId="0" xfId="2" applyNumberFormat="1" applyFont="1" applyFill="1" applyBorder="1"/>
    <xf numFmtId="166" fontId="0" fillId="0" borderId="0" xfId="5" applyNumberFormat="1" applyFont="1" applyFill="1" applyBorder="1"/>
    <xf numFmtId="41" fontId="0" fillId="0" borderId="0" xfId="2" applyNumberFormat="1" applyFont="1" applyFill="1" applyBorder="1"/>
    <xf numFmtId="0" fontId="7" fillId="0" borderId="0" xfId="8" applyFont="1"/>
    <xf numFmtId="41" fontId="9" fillId="0" borderId="0" xfId="2" applyNumberFormat="1" applyFont="1"/>
  </cellXfs>
  <cellStyles count="12">
    <cellStyle name="Comma" xfId="1" builtinId="3"/>
    <cellStyle name="Comma 2" xfId="11" xr:uid="{BADB9A0A-74AD-4484-A92F-CC9F1601D22F}"/>
    <cellStyle name="Comma 2 2 2" xfId="7" xr:uid="{384D0DAB-964E-4D9C-9ECB-CEA188622B6B}"/>
    <cellStyle name="Currency" xfId="2" builtinId="4"/>
    <cellStyle name="Currency 10" xfId="10" xr:uid="{CA39F8C8-A7A3-44D9-8E6E-07984A757856}"/>
    <cellStyle name="Normal" xfId="0" builtinId="0"/>
    <cellStyle name="Normal 10" xfId="4" xr:uid="{84193B5D-4EA1-4E81-A9A9-04BCC75A1529}"/>
    <cellStyle name="Normal 10 2 2" xfId="8" xr:uid="{9042771F-5C93-49C6-82AB-66D750729284}"/>
    <cellStyle name="Normal 11 31" xfId="3" xr:uid="{767FD2EF-7F2A-4ECA-88C1-62A0A527544C}"/>
    <cellStyle name="Normal 2" xfId="9" xr:uid="{8EE7263B-A18C-4660-BFCC-C16B4B0F5F8A}"/>
    <cellStyle name="Normal 2 2 2 5" xfId="6" xr:uid="{F3312DE7-0B8E-43D5-95CA-67D31BDAD3DA}"/>
    <cellStyle name="Percent 10" xfId="5" xr:uid="{1422B776-7669-40DA-8C63-354EDF56CC0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3FD1A-01E5-456F-97B0-5F3B49B36235}">
  <dimension ref="B2:D22"/>
  <sheetViews>
    <sheetView zoomScale="110" zoomScaleNormal="110" workbookViewId="0"/>
  </sheetViews>
  <sheetFormatPr defaultRowHeight="15.75" x14ac:dyDescent="0.25"/>
  <cols>
    <col min="1" max="1" width="9.140625" style="75"/>
    <col min="2" max="2" width="62.5703125" style="75" bestFit="1" customWidth="1"/>
    <col min="3" max="3" width="20.7109375" style="75" customWidth="1"/>
    <col min="4" max="4" width="1.85546875" style="75" customWidth="1"/>
    <col min="5" max="16384" width="9.140625" style="75"/>
  </cols>
  <sheetData>
    <row r="2" spans="2:4" x14ac:dyDescent="0.25">
      <c r="B2" s="43"/>
      <c r="C2" s="44"/>
      <c r="D2" s="45"/>
    </row>
    <row r="3" spans="2:4" x14ac:dyDescent="0.25">
      <c r="B3" s="46" t="s">
        <v>41</v>
      </c>
      <c r="C3" s="47"/>
      <c r="D3" s="48"/>
    </row>
    <row r="4" spans="2:4" x14ac:dyDescent="0.25">
      <c r="B4" s="49"/>
      <c r="C4" s="47"/>
      <c r="D4" s="48"/>
    </row>
    <row r="5" spans="2:4" x14ac:dyDescent="0.25">
      <c r="B5" s="50" t="s">
        <v>31</v>
      </c>
      <c r="C5" s="51">
        <f>-'Exhibit JP-3'!P26/SUM('Exhibit JP-3'!D23:O23)</f>
        <v>4.5931208917596447</v>
      </c>
      <c r="D5" s="48"/>
    </row>
    <row r="6" spans="2:4" x14ac:dyDescent="0.25">
      <c r="B6" s="50" t="s">
        <v>30</v>
      </c>
      <c r="C6" s="52">
        <f>('Exhibit JP-3'!D22*4/12)+('Exhibit JP-3'!H22*8/12)</f>
        <v>4.8726342253273742</v>
      </c>
      <c r="D6" s="48"/>
    </row>
    <row r="7" spans="2:4" x14ac:dyDescent="0.25">
      <c r="B7" s="50" t="s">
        <v>33</v>
      </c>
      <c r="C7" s="53">
        <f>+C5-C6</f>
        <v>-0.27951333356772956</v>
      </c>
      <c r="D7" s="48"/>
    </row>
    <row r="8" spans="2:4" x14ac:dyDescent="0.25">
      <c r="B8" s="50"/>
      <c r="C8" s="54"/>
      <c r="D8" s="48"/>
    </row>
    <row r="9" spans="2:4" x14ac:dyDescent="0.25">
      <c r="B9" s="50" t="s">
        <v>28</v>
      </c>
      <c r="C9" s="55">
        <f>SUM('Exhibit JP-3'!D23:O23)</f>
        <v>3850047.92</v>
      </c>
      <c r="D9" s="48"/>
    </row>
    <row r="10" spans="2:4" x14ac:dyDescent="0.25">
      <c r="B10" s="56"/>
      <c r="C10" s="57"/>
      <c r="D10" s="48"/>
    </row>
    <row r="11" spans="2:4" x14ac:dyDescent="0.25">
      <c r="B11" s="56" t="s">
        <v>32</v>
      </c>
      <c r="C11" s="57">
        <f>'Exhibit JP-3'!P28</f>
        <v>1076139.7285147079</v>
      </c>
      <c r="D11" s="48"/>
    </row>
    <row r="12" spans="2:4" x14ac:dyDescent="0.25">
      <c r="B12" s="56"/>
      <c r="C12" s="57"/>
      <c r="D12" s="48"/>
    </row>
    <row r="13" spans="2:4" x14ac:dyDescent="0.25">
      <c r="B13" s="56" t="s">
        <v>39</v>
      </c>
      <c r="C13" s="58">
        <f>SUM('Exhibit JP-3'!D33:O33)</f>
        <v>22984.775474745413</v>
      </c>
      <c r="D13" s="48"/>
    </row>
    <row r="14" spans="2:4" x14ac:dyDescent="0.25">
      <c r="B14" s="56"/>
      <c r="C14" s="58"/>
      <c r="D14" s="48"/>
    </row>
    <row r="15" spans="2:4" x14ac:dyDescent="0.25">
      <c r="B15" s="56" t="s">
        <v>40</v>
      </c>
      <c r="C15" s="58">
        <f>'Exhibit JP-3'!P36</f>
        <v>72087.644370593829</v>
      </c>
      <c r="D15" s="48"/>
    </row>
    <row r="16" spans="2:4" x14ac:dyDescent="0.25">
      <c r="B16" s="56"/>
      <c r="C16" s="47"/>
      <c r="D16" s="48"/>
    </row>
    <row r="17" spans="2:4" ht="16.5" thickBot="1" x14ac:dyDescent="0.3">
      <c r="B17" s="59" t="s">
        <v>34</v>
      </c>
      <c r="C17" s="60">
        <f>C11+C13+C15</f>
        <v>1171212.148360047</v>
      </c>
      <c r="D17" s="48"/>
    </row>
    <row r="18" spans="2:4" ht="16.5" thickTop="1" x14ac:dyDescent="0.25">
      <c r="B18" s="61"/>
      <c r="C18" s="62"/>
      <c r="D18" s="48"/>
    </row>
    <row r="19" spans="2:4" x14ac:dyDescent="0.25">
      <c r="B19" s="63" t="s">
        <v>29</v>
      </c>
      <c r="C19" s="47"/>
      <c r="D19" s="48"/>
    </row>
    <row r="20" spans="2:4" x14ac:dyDescent="0.25">
      <c r="B20" s="64"/>
      <c r="C20" s="65"/>
      <c r="D20" s="66"/>
    </row>
    <row r="22" spans="2:4" x14ac:dyDescent="0.25">
      <c r="C22" s="7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59ED4-E32B-4260-9723-3D01B7CB5D23}">
  <dimension ref="A1:P39"/>
  <sheetViews>
    <sheetView tabSelected="1" zoomScale="90" zoomScaleNormal="90" workbookViewId="0"/>
  </sheetViews>
  <sheetFormatPr defaultColWidth="13.7109375" defaultRowHeight="12.75" x14ac:dyDescent="0.2"/>
  <cols>
    <col min="1" max="1" width="5.5703125" style="3" customWidth="1"/>
    <col min="2" max="2" width="55.7109375" style="3" bestFit="1" customWidth="1"/>
    <col min="3" max="3" width="32.28515625" style="31" customWidth="1"/>
    <col min="4" max="16" width="14.7109375" style="3" customWidth="1"/>
    <col min="17" max="16384" width="13.7109375" style="3"/>
  </cols>
  <sheetData>
    <row r="1" spans="1:16" ht="12.75" customHeight="1" x14ac:dyDescent="0.2">
      <c r="A1" s="1" t="s">
        <v>5</v>
      </c>
      <c r="B1" s="2"/>
      <c r="C1" s="30"/>
      <c r="F1" s="2"/>
    </row>
    <row r="2" spans="1:16" ht="12.75" customHeight="1" x14ac:dyDescent="0.2">
      <c r="A2" s="1" t="s">
        <v>37</v>
      </c>
      <c r="B2" s="2"/>
      <c r="C2" s="30"/>
      <c r="F2" s="2"/>
    </row>
    <row r="3" spans="1:16" ht="12.75" customHeight="1" x14ac:dyDescent="0.2">
      <c r="D3" s="4"/>
    </row>
    <row r="4" spans="1:16" ht="25.5" customHeight="1" x14ac:dyDescent="0.2">
      <c r="A4" s="5" t="s">
        <v>0</v>
      </c>
      <c r="D4" s="5"/>
      <c r="H4" s="5"/>
    </row>
    <row r="5" spans="1:16" x14ac:dyDescent="0.2">
      <c r="A5" s="6" t="s">
        <v>18</v>
      </c>
      <c r="C5" s="13"/>
      <c r="D5" s="30" t="s">
        <v>38</v>
      </c>
    </row>
    <row r="6" spans="1:16" ht="12.75" customHeight="1" x14ac:dyDescent="0.2">
      <c r="A6" s="7">
        <v>1</v>
      </c>
      <c r="B6" s="8" t="s">
        <v>17</v>
      </c>
      <c r="C6" s="26" t="str">
        <f>"Line "&amp;A8&amp;" / Line "&amp;A7</f>
        <v>Line 3 / Line 2</v>
      </c>
      <c r="D6" s="9">
        <f>D8/D7</f>
        <v>-254614158.53925672</v>
      </c>
      <c r="E6" s="10"/>
      <c r="H6" s="72"/>
    </row>
    <row r="7" spans="1:16" ht="12.75" customHeight="1" x14ac:dyDescent="0.2">
      <c r="A7" s="7">
        <f>+MAX($A$1:A6)+1</f>
        <v>2</v>
      </c>
      <c r="B7" s="8" t="s">
        <v>6</v>
      </c>
      <c r="C7" s="26" t="s">
        <v>38</v>
      </c>
      <c r="D7" s="11">
        <v>7.8111041399714837E-2</v>
      </c>
      <c r="H7" s="73"/>
    </row>
    <row r="8" spans="1:16" ht="12.75" customHeight="1" thickBot="1" x14ac:dyDescent="0.25">
      <c r="A8" s="7">
        <f>+MAX($A$1:A7)+1</f>
        <v>3</v>
      </c>
      <c r="B8" s="8" t="s">
        <v>19</v>
      </c>
      <c r="C8" s="26" t="s">
        <v>38</v>
      </c>
      <c r="D8" s="12">
        <v>-19888177.078613438</v>
      </c>
      <c r="H8" s="72"/>
    </row>
    <row r="9" spans="1:16" ht="12.75" customHeight="1" thickTop="1" x14ac:dyDescent="0.2">
      <c r="A9" s="7">
        <f>+MAX($A$1:A8)+1</f>
        <v>4</v>
      </c>
      <c r="B9" s="8" t="s">
        <v>11</v>
      </c>
      <c r="C9" s="26" t="s">
        <v>38</v>
      </c>
      <c r="D9" s="24">
        <v>4081606.818594561</v>
      </c>
      <c r="H9" s="74"/>
    </row>
    <row r="10" spans="1:16" ht="12.75" customHeight="1" x14ac:dyDescent="0.2">
      <c r="A10" s="7">
        <f>+MAX($A$1:A9)+1</f>
        <v>5</v>
      </c>
      <c r="B10" s="8" t="s">
        <v>12</v>
      </c>
      <c r="C10" s="26" t="str">
        <f>"Line "&amp;A8&amp;" / Line "&amp;A9</f>
        <v>Line 3 / Line 4</v>
      </c>
      <c r="D10" s="25">
        <f>-D8/D9</f>
        <v>4.8726342253273742</v>
      </c>
      <c r="H10" s="25"/>
    </row>
    <row r="11" spans="1:16" ht="12.75" customHeight="1" x14ac:dyDescent="0.2">
      <c r="A11" s="7"/>
      <c r="B11" s="8"/>
      <c r="C11" s="26"/>
      <c r="D11" s="25"/>
    </row>
    <row r="12" spans="1:16" ht="12.75" customHeight="1" x14ac:dyDescent="0.2">
      <c r="A12" s="6" t="s">
        <v>13</v>
      </c>
      <c r="C12" s="13"/>
      <c r="D12" s="25"/>
    </row>
    <row r="13" spans="1:16" ht="12.75" customHeight="1" x14ac:dyDescent="0.2">
      <c r="A13" s="7">
        <f>+MAX($A$1:A12)+1</f>
        <v>6</v>
      </c>
      <c r="B13" s="8" t="s">
        <v>27</v>
      </c>
      <c r="C13" s="27">
        <v>0.21</v>
      </c>
    </row>
    <row r="14" spans="1:16" ht="12.75" customHeight="1" x14ac:dyDescent="0.2">
      <c r="A14" s="7">
        <f>+MAX($A$1:A13)+1</f>
        <v>7</v>
      </c>
      <c r="B14" s="8" t="s">
        <v>4</v>
      </c>
      <c r="C14" s="28">
        <f>1/(1-C13)</f>
        <v>1.2658227848101264</v>
      </c>
    </row>
    <row r="15" spans="1:16" ht="12.75" customHeight="1" x14ac:dyDescent="0.2">
      <c r="A15" s="7">
        <f>+MAX($A$1:A14)+1</f>
        <v>8</v>
      </c>
      <c r="B15" s="3" t="s">
        <v>8</v>
      </c>
      <c r="C15" s="29">
        <v>7.7386335360771719E-2</v>
      </c>
    </row>
    <row r="16" spans="1:16" s="8" customFormat="1" x14ac:dyDescent="0.2">
      <c r="C16" s="26"/>
      <c r="D16" s="14">
        <v>44927</v>
      </c>
      <c r="E16" s="14">
        <f>EDATE(D16,1)</f>
        <v>44958</v>
      </c>
      <c r="F16" s="14">
        <f t="shared" ref="F16:N16" si="0">EDATE(E16,1)</f>
        <v>44986</v>
      </c>
      <c r="G16" s="14">
        <f t="shared" si="0"/>
        <v>45017</v>
      </c>
      <c r="H16" s="14">
        <f t="shared" si="0"/>
        <v>45047</v>
      </c>
      <c r="I16" s="14">
        <f t="shared" si="0"/>
        <v>45078</v>
      </c>
      <c r="J16" s="14">
        <f t="shared" si="0"/>
        <v>45108</v>
      </c>
      <c r="K16" s="14">
        <f t="shared" si="0"/>
        <v>45139</v>
      </c>
      <c r="L16" s="14">
        <f t="shared" si="0"/>
        <v>45170</v>
      </c>
      <c r="M16" s="14">
        <f t="shared" si="0"/>
        <v>45200</v>
      </c>
      <c r="N16" s="14">
        <f t="shared" si="0"/>
        <v>45231</v>
      </c>
      <c r="O16" s="14">
        <f>EDATE(N16,1)</f>
        <v>45261</v>
      </c>
      <c r="P16" s="13" t="s">
        <v>1</v>
      </c>
    </row>
    <row r="17" spans="1:16" s="8" customFormat="1" x14ac:dyDescent="0.2">
      <c r="A17" s="7">
        <f>+MAX($A$1:A16)+1</f>
        <v>9</v>
      </c>
      <c r="B17" s="8" t="s">
        <v>2</v>
      </c>
      <c r="C17" s="26"/>
      <c r="D17" s="9">
        <v>-19922628</v>
      </c>
      <c r="E17" s="9">
        <v>-20182720</v>
      </c>
      <c r="F17" s="9">
        <v>-17823726</v>
      </c>
      <c r="G17" s="9">
        <v>-17206644</v>
      </c>
      <c r="H17" s="9">
        <v>-11909801</v>
      </c>
      <c r="I17" s="9">
        <v>-10928048</v>
      </c>
      <c r="J17" s="9">
        <v>-10069439</v>
      </c>
      <c r="K17" s="9">
        <v>-11622213</v>
      </c>
      <c r="L17" s="9">
        <v>-11323307</v>
      </c>
      <c r="M17" s="9">
        <v>-11656542</v>
      </c>
      <c r="N17" s="9">
        <v>-19237968.800000001</v>
      </c>
      <c r="O17" s="9">
        <v>-18641742</v>
      </c>
      <c r="P17" s="15">
        <f>SUM(D17:O17)</f>
        <v>-180524778.80000001</v>
      </c>
    </row>
    <row r="18" spans="1:16" s="8" customFormat="1" x14ac:dyDescent="0.2">
      <c r="A18" s="7">
        <f>+MAX($A$1:A17)+1</f>
        <v>10</v>
      </c>
      <c r="B18" s="8" t="s">
        <v>3</v>
      </c>
      <c r="C18" s="26" t="str">
        <f>"Line "&amp;A17&amp;" * Line "&amp;A14</f>
        <v>Line 9 * Line 7</v>
      </c>
      <c r="D18" s="17">
        <f t="shared" ref="D18:O18" si="1">D17*$C$14</f>
        <v>-25218516.455696199</v>
      </c>
      <c r="E18" s="17">
        <f t="shared" si="1"/>
        <v>-25547746.835443035</v>
      </c>
      <c r="F18" s="17">
        <f t="shared" si="1"/>
        <v>-22561678.481012657</v>
      </c>
      <c r="G18" s="17">
        <f t="shared" si="1"/>
        <v>-21780562.025316454</v>
      </c>
      <c r="H18" s="17">
        <f t="shared" si="1"/>
        <v>-15075697.468354428</v>
      </c>
      <c r="I18" s="17">
        <f t="shared" si="1"/>
        <v>-13832972.151898732</v>
      </c>
      <c r="J18" s="17">
        <f t="shared" si="1"/>
        <v>-12746125.316455694</v>
      </c>
      <c r="K18" s="17">
        <f t="shared" si="1"/>
        <v>-14711662.025316454</v>
      </c>
      <c r="L18" s="17">
        <f t="shared" si="1"/>
        <v>-14333299.999999998</v>
      </c>
      <c r="M18" s="17">
        <f t="shared" si="1"/>
        <v>-14755116.455696201</v>
      </c>
      <c r="N18" s="17">
        <f t="shared" si="1"/>
        <v>-24351859.240506329</v>
      </c>
      <c r="O18" s="17">
        <f t="shared" si="1"/>
        <v>-23597141.772151895</v>
      </c>
      <c r="P18" s="16">
        <f>SUM(D18:O18)</f>
        <v>-228512378.22784805</v>
      </c>
    </row>
    <row r="19" spans="1:16" s="8" customFormat="1" ht="13.5" thickBot="1" x14ac:dyDescent="0.25">
      <c r="A19" s="7">
        <f>+MAX($A$1:A18)+1</f>
        <v>11</v>
      </c>
      <c r="B19" s="8" t="s">
        <v>7</v>
      </c>
      <c r="C19" s="26" t="str">
        <f>"Line "&amp;A18&amp;" * Line "&amp;A15</f>
        <v>Line 10 * Line 8</v>
      </c>
      <c r="D19" s="18">
        <f t="shared" ref="D19:O19" si="2">+D18*$C$15</f>
        <v>-1951568.5717416462</v>
      </c>
      <c r="E19" s="18">
        <f t="shared" si="2"/>
        <v>-1977046.504319689</v>
      </c>
      <c r="F19" s="18">
        <f t="shared" si="2"/>
        <v>-1745965.6172335523</v>
      </c>
      <c r="G19" s="18">
        <f t="shared" si="2"/>
        <v>-1685517.8772372284</v>
      </c>
      <c r="H19" s="18">
        <f t="shared" si="2"/>
        <v>-1166652.980083613</v>
      </c>
      <c r="I19" s="18">
        <f t="shared" si="2"/>
        <v>-1070483.0219830514</v>
      </c>
      <c r="J19" s="18">
        <f t="shared" si="2"/>
        <v>-986375.92828966293</v>
      </c>
      <c r="K19" s="18">
        <f t="shared" si="2"/>
        <v>-1138481.6112054691</v>
      </c>
      <c r="L19" s="18">
        <f t="shared" si="2"/>
        <v>-1109201.5606265492</v>
      </c>
      <c r="M19" s="18">
        <f t="shared" si="2"/>
        <v>-1141844.3903277477</v>
      </c>
      <c r="N19" s="18">
        <f t="shared" si="2"/>
        <v>-1884501.1458441303</v>
      </c>
      <c r="O19" s="18">
        <f t="shared" si="2"/>
        <v>-1826096.3267354215</v>
      </c>
      <c r="P19" s="18">
        <f>SUM(D19:O19)</f>
        <v>-17683735.535627764</v>
      </c>
    </row>
    <row r="20" spans="1:16" s="8" customFormat="1" ht="13.5" thickTop="1" x14ac:dyDescent="0.2">
      <c r="A20" s="7"/>
      <c r="C20" s="26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</row>
    <row r="21" spans="1:16" s="8" customFormat="1" x14ac:dyDescent="0.2">
      <c r="A21" s="6" t="s">
        <v>10</v>
      </c>
      <c r="C21" s="13"/>
    </row>
    <row r="22" spans="1:16" s="8" customFormat="1" x14ac:dyDescent="0.2">
      <c r="A22" s="7">
        <f>+MAX($A$1:A21)+1</f>
        <v>12</v>
      </c>
      <c r="B22" s="8" t="s">
        <v>20</v>
      </c>
      <c r="C22" s="26" t="str">
        <f>"Line "&amp;A10</f>
        <v>Line 5</v>
      </c>
      <c r="D22" s="21">
        <f>$D$10</f>
        <v>4.8726342253273742</v>
      </c>
      <c r="E22" s="21">
        <f>$D$22</f>
        <v>4.8726342253273742</v>
      </c>
      <c r="F22" s="21">
        <f t="shared" ref="F22:O22" si="3">$D$22</f>
        <v>4.8726342253273742</v>
      </c>
      <c r="G22" s="21">
        <f t="shared" si="3"/>
        <v>4.8726342253273742</v>
      </c>
      <c r="H22" s="21">
        <f t="shared" si="3"/>
        <v>4.8726342253273742</v>
      </c>
      <c r="I22" s="21">
        <f t="shared" si="3"/>
        <v>4.8726342253273742</v>
      </c>
      <c r="J22" s="21">
        <f t="shared" si="3"/>
        <v>4.8726342253273742</v>
      </c>
      <c r="K22" s="21">
        <f t="shared" si="3"/>
        <v>4.8726342253273742</v>
      </c>
      <c r="L22" s="21">
        <f t="shared" si="3"/>
        <v>4.8726342253273742</v>
      </c>
      <c r="M22" s="21">
        <f t="shared" si="3"/>
        <v>4.8726342253273742</v>
      </c>
      <c r="N22" s="21">
        <f t="shared" si="3"/>
        <v>4.8726342253273742</v>
      </c>
      <c r="O22" s="21">
        <f t="shared" si="3"/>
        <v>4.8726342253273742</v>
      </c>
      <c r="P22" s="20"/>
    </row>
    <row r="23" spans="1:16" s="8" customFormat="1" x14ac:dyDescent="0.2">
      <c r="A23" s="7">
        <f>+MAX($A$1:A22)+1</f>
        <v>13</v>
      </c>
      <c r="B23" s="32" t="s">
        <v>14</v>
      </c>
      <c r="C23" s="26" t="s">
        <v>16</v>
      </c>
      <c r="D23" s="34">
        <v>397967.68200000003</v>
      </c>
      <c r="E23" s="34">
        <v>335797.69199999998</v>
      </c>
      <c r="F23" s="34">
        <v>336092.07200000004</v>
      </c>
      <c r="G23" s="34">
        <v>287329.95200000005</v>
      </c>
      <c r="H23" s="34">
        <v>276723.60400000005</v>
      </c>
      <c r="I23" s="34">
        <v>297605.84999999998</v>
      </c>
      <c r="J23" s="34">
        <v>331175.21800000005</v>
      </c>
      <c r="K23" s="34">
        <v>328739.96100000001</v>
      </c>
      <c r="L23" s="34">
        <v>268309.48499999999</v>
      </c>
      <c r="M23" s="34">
        <v>281566.72699999996</v>
      </c>
      <c r="N23" s="34">
        <v>338623.6</v>
      </c>
      <c r="O23" s="34">
        <v>370116.07699999999</v>
      </c>
      <c r="P23" s="34"/>
    </row>
    <row r="24" spans="1:16" s="8" customFormat="1" x14ac:dyDescent="0.2">
      <c r="A24" s="7">
        <f>+MAX($A$1:A23)+1</f>
        <v>14</v>
      </c>
      <c r="B24" s="33" t="s">
        <v>15</v>
      </c>
      <c r="C24" s="26" t="str">
        <f>"Line "&amp;A22&amp;" * Line "&amp;A23</f>
        <v>Line 12 * Line 13</v>
      </c>
      <c r="D24" s="35">
        <f>-D22*D23</f>
        <v>-1939150.9478874009</v>
      </c>
      <c r="E24" s="35">
        <f t="shared" ref="E24:O24" si="4">-E22*E23</f>
        <v>-1636219.32682514</v>
      </c>
      <c r="F24" s="35">
        <f t="shared" si="4"/>
        <v>-1637653.7328883924</v>
      </c>
      <c r="G24" s="35">
        <f t="shared" si="4"/>
        <v>-1400053.7580768717</v>
      </c>
      <c r="H24" s="35">
        <f t="shared" si="4"/>
        <v>-1348372.9038063393</v>
      </c>
      <c r="I24" s="35">
        <f t="shared" si="4"/>
        <v>-1450124.4503676447</v>
      </c>
      <c r="J24" s="35">
        <f t="shared" si="4"/>
        <v>-1613695.7018070545</v>
      </c>
      <c r="K24" s="35">
        <f t="shared" si="4"/>
        <v>-1601829.5852013864</v>
      </c>
      <c r="L24" s="35">
        <f t="shared" si="4"/>
        <v>-1307373.9795909617</v>
      </c>
      <c r="M24" s="35">
        <f t="shared" si="4"/>
        <v>-1371971.6706936089</v>
      </c>
      <c r="N24" s="35">
        <f t="shared" si="4"/>
        <v>-1649988.9428635666</v>
      </c>
      <c r="O24" s="35">
        <f t="shared" si="4"/>
        <v>-1803440.2641341018</v>
      </c>
      <c r="P24" s="23">
        <f>SUM(D24:O24)</f>
        <v>-18759875.264142465</v>
      </c>
    </row>
    <row r="25" spans="1:16" s="8" customFormat="1" x14ac:dyDescent="0.2">
      <c r="A25" s="7"/>
      <c r="B25" s="33"/>
      <c r="C25" s="2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4"/>
    </row>
    <row r="26" spans="1:16" s="8" customFormat="1" x14ac:dyDescent="0.2">
      <c r="A26" s="7">
        <f>+MAX($A$1:A25)+1</f>
        <v>15</v>
      </c>
      <c r="B26" s="8" t="s">
        <v>21</v>
      </c>
      <c r="C26" s="26" t="str">
        <f>"Line "&amp;A19</f>
        <v>Line 11</v>
      </c>
      <c r="D26" s="23">
        <f>D19</f>
        <v>-1951568.5717416462</v>
      </c>
      <c r="E26" s="23">
        <f t="shared" ref="E26:O26" si="5">E19</f>
        <v>-1977046.504319689</v>
      </c>
      <c r="F26" s="23">
        <f t="shared" si="5"/>
        <v>-1745965.6172335523</v>
      </c>
      <c r="G26" s="23">
        <f t="shared" si="5"/>
        <v>-1685517.8772372284</v>
      </c>
      <c r="H26" s="23">
        <f t="shared" si="5"/>
        <v>-1166652.980083613</v>
      </c>
      <c r="I26" s="23">
        <f t="shared" si="5"/>
        <v>-1070483.0219830514</v>
      </c>
      <c r="J26" s="23">
        <f t="shared" si="5"/>
        <v>-986375.92828966293</v>
      </c>
      <c r="K26" s="23">
        <f t="shared" si="5"/>
        <v>-1138481.6112054691</v>
      </c>
      <c r="L26" s="23">
        <f t="shared" si="5"/>
        <v>-1109201.5606265492</v>
      </c>
      <c r="M26" s="23">
        <f t="shared" si="5"/>
        <v>-1141844.3903277477</v>
      </c>
      <c r="N26" s="23">
        <f t="shared" si="5"/>
        <v>-1884501.1458441303</v>
      </c>
      <c r="O26" s="23">
        <f t="shared" si="5"/>
        <v>-1826096.3267354215</v>
      </c>
      <c r="P26" s="23">
        <f>SUM(D26:O26)</f>
        <v>-17683735.535627764</v>
      </c>
    </row>
    <row r="27" spans="1:16" s="8" customFormat="1" x14ac:dyDescent="0.2">
      <c r="C27" s="26"/>
    </row>
    <row r="28" spans="1:16" s="8" customFormat="1" x14ac:dyDescent="0.2">
      <c r="A28" s="7">
        <f>+MAX($A$1:A27)+1</f>
        <v>16</v>
      </c>
      <c r="B28" s="8" t="s">
        <v>22</v>
      </c>
      <c r="C28" s="26" t="str">
        <f>"Line "&amp;A26&amp;" - Line "&amp;A24</f>
        <v>Line 15 - Line 14</v>
      </c>
      <c r="D28" s="41">
        <f>D26-D24</f>
        <v>-12417.623854245292</v>
      </c>
      <c r="E28" s="41">
        <f t="shared" ref="E28:O28" si="6">E26-E24</f>
        <v>-340827.17749454896</v>
      </c>
      <c r="F28" s="41">
        <f t="shared" si="6"/>
        <v>-108311.88434515987</v>
      </c>
      <c r="G28" s="41">
        <f t="shared" si="6"/>
        <v>-285464.1191603567</v>
      </c>
      <c r="H28" s="41">
        <f t="shared" si="6"/>
        <v>181719.92372272629</v>
      </c>
      <c r="I28" s="41">
        <f t="shared" si="6"/>
        <v>379641.42838459322</v>
      </c>
      <c r="J28" s="41">
        <f t="shared" si="6"/>
        <v>627319.77351739153</v>
      </c>
      <c r="K28" s="41">
        <f t="shared" si="6"/>
        <v>463347.97399591724</v>
      </c>
      <c r="L28" s="41">
        <f t="shared" si="6"/>
        <v>198172.41896441253</v>
      </c>
      <c r="M28" s="41">
        <f t="shared" si="6"/>
        <v>230127.28036586125</v>
      </c>
      <c r="N28" s="41">
        <f t="shared" si="6"/>
        <v>-234512.20298056374</v>
      </c>
      <c r="O28" s="41">
        <f t="shared" si="6"/>
        <v>-22656.062601319747</v>
      </c>
      <c r="P28" s="41">
        <f>SUM(D28:O28)</f>
        <v>1076139.7285147079</v>
      </c>
    </row>
    <row r="30" spans="1:16" x14ac:dyDescent="0.2">
      <c r="A30" s="7">
        <f>+MAX($A$1:A29)+1</f>
        <v>17</v>
      </c>
      <c r="B30" s="19" t="s">
        <v>9</v>
      </c>
      <c r="C30" s="31" t="s">
        <v>23</v>
      </c>
      <c r="D30" s="37">
        <v>6.3100000000000003E-2</v>
      </c>
      <c r="E30" s="37">
        <v>6.3100000000000003E-2</v>
      </c>
      <c r="F30" s="37">
        <v>6.3100000000000003E-2</v>
      </c>
      <c r="G30" s="37">
        <v>7.4999999999999997E-2</v>
      </c>
      <c r="H30" s="37">
        <v>7.4999999999999997E-2</v>
      </c>
      <c r="I30" s="37">
        <v>7.4999999999999997E-2</v>
      </c>
      <c r="J30" s="37">
        <v>8.0199999999999994E-2</v>
      </c>
      <c r="K30" s="37">
        <v>8.0199999999999994E-2</v>
      </c>
      <c r="L30" s="37">
        <v>8.0199999999999994E-2</v>
      </c>
      <c r="M30" s="37">
        <v>8.3500000000000005E-2</v>
      </c>
      <c r="N30" s="37">
        <v>8.3500000000000005E-2</v>
      </c>
      <c r="O30" s="37">
        <v>8.3500000000000005E-2</v>
      </c>
    </row>
    <row r="31" spans="1:16" x14ac:dyDescent="0.2">
      <c r="A31" s="7">
        <f>+MAX($A$1:A30)+1</f>
        <v>18</v>
      </c>
      <c r="B31" s="19" t="s">
        <v>25</v>
      </c>
      <c r="D31" s="38">
        <v>0</v>
      </c>
      <c r="E31" s="40">
        <f>D34</f>
        <v>-12450.271856962079</v>
      </c>
      <c r="F31" s="40">
        <f t="shared" ref="F31:O31" si="7">E34</f>
        <v>-354239.0084851883</v>
      </c>
      <c r="G31" s="40">
        <f t="shared" si="7"/>
        <v>-464698.36961255694</v>
      </c>
      <c r="H31" s="40">
        <f t="shared" si="7"/>
        <v>-753958.92895536823</v>
      </c>
      <c r="I31" s="40">
        <f t="shared" si="7"/>
        <v>-576383.37377697951</v>
      </c>
      <c r="J31" s="40">
        <f t="shared" si="7"/>
        <v>-199157.96201479057</v>
      </c>
      <c r="K31" s="40">
        <f t="shared" si="7"/>
        <v>428927.06603297271</v>
      </c>
      <c r="L31" s="40">
        <f t="shared" si="7"/>
        <v>896690.05706664664</v>
      </c>
      <c r="M31" s="40">
        <f t="shared" si="7"/>
        <v>1101517.5807458274</v>
      </c>
      <c r="N31" s="40">
        <f t="shared" si="7"/>
        <v>1340110.2387739846</v>
      </c>
      <c r="O31" s="40">
        <f t="shared" si="7"/>
        <v>1114107.0624986866</v>
      </c>
    </row>
    <row r="32" spans="1:16" ht="12.75" customHeight="1" x14ac:dyDescent="0.2">
      <c r="A32" s="7">
        <f>+MAX($A$1:A31)+1</f>
        <v>19</v>
      </c>
      <c r="B32" s="19" t="s">
        <v>26</v>
      </c>
      <c r="C32" s="26" t="str">
        <f>"Line "&amp;A26</f>
        <v>Line 15</v>
      </c>
      <c r="D32" s="39">
        <f>D28</f>
        <v>-12417.623854245292</v>
      </c>
      <c r="E32" s="39">
        <f t="shared" ref="E32:O32" si="8">E28</f>
        <v>-340827.17749454896</v>
      </c>
      <c r="F32" s="39">
        <f t="shared" si="8"/>
        <v>-108311.88434515987</v>
      </c>
      <c r="G32" s="39">
        <f t="shared" si="8"/>
        <v>-285464.1191603567</v>
      </c>
      <c r="H32" s="39">
        <f t="shared" si="8"/>
        <v>181719.92372272629</v>
      </c>
      <c r="I32" s="39">
        <f t="shared" si="8"/>
        <v>379641.42838459322</v>
      </c>
      <c r="J32" s="39">
        <f t="shared" si="8"/>
        <v>627319.77351739153</v>
      </c>
      <c r="K32" s="39">
        <f t="shared" si="8"/>
        <v>463347.97399591724</v>
      </c>
      <c r="L32" s="39">
        <f t="shared" si="8"/>
        <v>198172.41896441253</v>
      </c>
      <c r="M32" s="39">
        <f t="shared" si="8"/>
        <v>230127.28036586125</v>
      </c>
      <c r="N32" s="39">
        <f t="shared" si="8"/>
        <v>-234512.20298056374</v>
      </c>
      <c r="O32" s="39">
        <f t="shared" si="8"/>
        <v>-22656.062601319747</v>
      </c>
    </row>
    <row r="33" spans="1:16" ht="25.5" customHeight="1" x14ac:dyDescent="0.2">
      <c r="A33" s="7">
        <f>+MAX($A$1:A32)+1</f>
        <v>20</v>
      </c>
      <c r="B33" s="3" t="s">
        <v>24</v>
      </c>
      <c r="C33" s="71" t="str">
        <f>"Line "&amp;$A$31&amp;" * ( Line "&amp;$A$32&amp;" + 50%) x Line "&amp;$A$30&amp;"/12"</f>
        <v>Line 18 * ( Line 19 + 50%) x Line 17/12</v>
      </c>
      <c r="D33" s="4">
        <f>+((D32*0.5)+D31)*D30/12</f>
        <v>-32.648002716786586</v>
      </c>
      <c r="E33" s="4">
        <f t="shared" ref="E33:O33" si="9">+((E32*0.5)+E31)*E30/12</f>
        <v>-961.55913367727737</v>
      </c>
      <c r="F33" s="4">
        <f t="shared" si="9"/>
        <v>-2147.4767822087647</v>
      </c>
      <c r="G33" s="4">
        <f t="shared" si="9"/>
        <v>-3796.4401824545962</v>
      </c>
      <c r="H33" s="4">
        <f t="shared" si="9"/>
        <v>-4144.3685443375316</v>
      </c>
      <c r="I33" s="4">
        <f t="shared" si="9"/>
        <v>-2416.0166224042682</v>
      </c>
      <c r="J33" s="4">
        <f t="shared" si="9"/>
        <v>765.25453037176624</v>
      </c>
      <c r="K33" s="4">
        <f t="shared" si="9"/>
        <v>4415.0170377567247</v>
      </c>
      <c r="L33" s="4">
        <f t="shared" si="9"/>
        <v>6655.1047147681666</v>
      </c>
      <c r="M33" s="4">
        <f t="shared" si="9"/>
        <v>8465.3776622959413</v>
      </c>
      <c r="N33" s="4">
        <f t="shared" si="9"/>
        <v>8509.0267052657673</v>
      </c>
      <c r="O33" s="4">
        <f t="shared" si="9"/>
        <v>7673.5040920862693</v>
      </c>
    </row>
    <row r="34" spans="1:16" ht="13.5" thickBot="1" x14ac:dyDescent="0.25">
      <c r="A34" s="7">
        <f>+MAX($A$1:A33)+1</f>
        <v>21</v>
      </c>
      <c r="B34" s="2" t="s">
        <v>36</v>
      </c>
      <c r="D34" s="42">
        <f>SUM(D31:D33)</f>
        <v>-12450.271856962079</v>
      </c>
      <c r="E34" s="42">
        <f t="shared" ref="E34:O34" si="10">SUM(E31:E33)</f>
        <v>-354239.0084851883</v>
      </c>
      <c r="F34" s="42">
        <f t="shared" si="10"/>
        <v>-464698.36961255694</v>
      </c>
      <c r="G34" s="42">
        <f t="shared" si="10"/>
        <v>-753958.92895536823</v>
      </c>
      <c r="H34" s="42">
        <f t="shared" si="10"/>
        <v>-576383.37377697951</v>
      </c>
      <c r="I34" s="42">
        <f t="shared" si="10"/>
        <v>-199157.96201479057</v>
      </c>
      <c r="J34" s="42">
        <f t="shared" si="10"/>
        <v>428927.06603297271</v>
      </c>
      <c r="K34" s="42">
        <f t="shared" si="10"/>
        <v>896690.05706664664</v>
      </c>
      <c r="L34" s="42">
        <f t="shared" si="10"/>
        <v>1101517.5807458274</v>
      </c>
      <c r="M34" s="42">
        <f t="shared" si="10"/>
        <v>1340110.2387739846</v>
      </c>
      <c r="N34" s="42">
        <f t="shared" si="10"/>
        <v>1114107.0624986866</v>
      </c>
      <c r="O34" s="42">
        <f t="shared" si="10"/>
        <v>1099124.5039894532</v>
      </c>
      <c r="P34" s="42">
        <f>O34</f>
        <v>1099124.5039894532</v>
      </c>
    </row>
    <row r="35" spans="1:16" ht="13.5" thickTop="1" x14ac:dyDescent="0.2">
      <c r="A35" s="7"/>
    </row>
    <row r="36" spans="1:16" ht="25.5" x14ac:dyDescent="0.2">
      <c r="A36" s="7">
        <f>+MAX($A$1:A35)+1</f>
        <v>22</v>
      </c>
      <c r="B36" s="3" t="s">
        <v>40</v>
      </c>
      <c r="C36" s="67" t="str">
        <f>"Line "&amp;$A$34&amp;" * (1 + 1.0850% / 12) ^ 9 - Line "&amp;$A$34&amp;""</f>
        <v>Line 21 * (1 + 1.0850% / 12) ^ 9 - Line 21</v>
      </c>
      <c r="P36" s="68">
        <f>(P34)*(1+0.085/12)^9-(P34)</f>
        <v>72087.644370593829</v>
      </c>
    </row>
    <row r="37" spans="1:16" x14ac:dyDescent="0.2">
      <c r="A37" s="7"/>
    </row>
    <row r="38" spans="1:16" ht="13.5" thickBot="1" x14ac:dyDescent="0.25">
      <c r="A38" s="7">
        <f>+MAX($A$1:A37)+1</f>
        <v>23</v>
      </c>
      <c r="B38" s="2" t="s">
        <v>35</v>
      </c>
      <c r="C38" s="70" t="str">
        <f>"∑ Lines "&amp;$A$34&amp;":"&amp;A36&amp;""</f>
        <v>∑ Lines 21:22</v>
      </c>
      <c r="P38" s="69">
        <f>P34+P36</f>
        <v>1171212.148360047</v>
      </c>
    </row>
    <row r="39" spans="1:16" ht="13.5" thickTop="1" x14ac:dyDescent="0.2"/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C399D9C1729304CBEF2C9BEAF2DF7BB" ma:contentTypeVersion="16" ma:contentTypeDescription="" ma:contentTypeScope="" ma:versionID="cb0a16df7b6747c2a58a80c5c468f85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Suspended</CaseStatus>
    <OpenedDate xmlns="dc463f71-b30c-4ab2-9473-d307f9d35888">2024-06-14T07:00:00+00:00</OpenedDate>
    <SignificantOrder xmlns="dc463f71-b30c-4ab2-9473-d307f9d35888">false</SignificantOrder>
    <Date1 xmlns="dc463f71-b30c-4ab2-9473-d307f9d35888">2024-06-14T07:00:00+00:00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240461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A1EDE6C-CFD6-4DC2-B40D-649739861158}"/>
</file>

<file path=customXml/itemProps2.xml><?xml version="1.0" encoding="utf-8"?>
<ds:datastoreItem xmlns:ds="http://schemas.openxmlformats.org/officeDocument/2006/customXml" ds:itemID="{65B532D3-9724-4206-AE08-BCBE6FF6FF9D}"/>
</file>

<file path=customXml/itemProps3.xml><?xml version="1.0" encoding="utf-8"?>
<ds:datastoreItem xmlns:ds="http://schemas.openxmlformats.org/officeDocument/2006/customXml" ds:itemID="{2F9382F2-DD95-4051-B4BB-6E44F07180A6}"/>
</file>

<file path=customXml/itemProps4.xml><?xml version="1.0" encoding="utf-8"?>
<ds:datastoreItem xmlns:ds="http://schemas.openxmlformats.org/officeDocument/2006/customXml" ds:itemID="{1E09FA87-251B-4C92-AB05-EBF383E821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Exhibit JP-3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Painter, Jack</dc:creator>
  <cp:lastModifiedBy>Painter, Jack (PacifiCorp)</cp:lastModifiedBy>
  <dcterms:created xsi:type="dcterms:W3CDTF">2022-06-06T17:41:24Z</dcterms:created>
  <dcterms:modified xsi:type="dcterms:W3CDTF">2024-06-07T20:35:42Z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0x0101006E56B4D1795A2E4DB2F0B01679ED314A004C399D9C1729304CBEF2C9BEAF2DF7BB</vt:lpwstr>
  </property>
  <property fmtid="{D5CDD505-2E9C-101B-9397-08002B2CF9AE}" pid="3" name="_docset_NoMedatataSyncRequired">
    <vt:lpwstr>False</vt:lpwstr>
  </property>
</Properties>
</file>