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3.xml" ContentType="application/vnd.openxmlformats-officedocument.drawing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customProperty6.bin" ContentType="application/vnd.openxmlformats-officedocument.spreadsheetml.customProperty"/>
  <Override PartName="/xl/externalLinks/externalLink1.xml" ContentType="application/vnd.openxmlformats-officedocument.spreadsheetml.externalLink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1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ustomProperty7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3\TO FILE 2023 CBR WP\"/>
    </mc:Choice>
  </mc:AlternateContent>
  <bookViews>
    <workbookView xWindow="14510" yWindow="-10" windowWidth="14320" windowHeight="13180" tabRatio="918"/>
  </bookViews>
  <sheets>
    <sheet name="3.02E" sheetId="1" r:id="rId1"/>
    <sheet name="Earnings Sharing" sheetId="62" r:id="rId2"/>
    <sheet name="TGrants" sheetId="59" r:id="rId3"/>
    <sheet name="SOE 2023" sheetId="72" r:id="rId4"/>
    <sheet name="PTC" sheetId="60" r:id="rId5"/>
    <sheet name="Support=&gt;" sheetId="70" r:id="rId6"/>
    <sheet name="GPDECOUP_E.1" sheetId="63" r:id="rId7"/>
  </sheets>
  <externalReferences>
    <externalReference r:id="rId8"/>
  </externalReferences>
  <definedNames>
    <definedName name="wrn.Customer._.Counts._.Electric.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6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6" hidden="1">{#N/A,#N/A,FALSE,"Month ";#N/A,#N/A,FALSE,"YTD";#N/A,#N/A,FALSE,"12 mo ended"}</definedName>
    <definedName name="wrn.MARGIN_WO_QTR." hidden="1">{#N/A,#N/A,FALSE,"Month ";#N/A,#N/A,FALSE,"YTD";#N/A,#N/A,FALSE,"12 mo ended"}</definedName>
  </definedNames>
  <calcPr calcId="162913" concurrentManualCount="8"/>
</workbook>
</file>

<file path=xl/calcChain.xml><?xml version="1.0" encoding="utf-8"?>
<calcChain xmlns="http://schemas.openxmlformats.org/spreadsheetml/2006/main">
  <c r="C35" i="1" l="1"/>
  <c r="C32" i="1"/>
  <c r="C31" i="1"/>
  <c r="D24" i="1"/>
  <c r="D27" i="1" l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C11" i="59" l="1"/>
  <c r="C9" i="59"/>
  <c r="C18" i="59" s="1"/>
  <c r="D41" i="1" s="1"/>
  <c r="E45" i="1" s="1"/>
  <c r="F14" i="72"/>
  <c r="H14" i="72" s="1"/>
  <c r="L14" i="72"/>
  <c r="F18" i="72"/>
  <c r="F19" i="72"/>
  <c r="H19" i="72" s="1"/>
  <c r="H24" i="72"/>
  <c r="D17" i="1"/>
  <c r="D15" i="1"/>
  <c r="D19" i="1"/>
  <c r="F61" i="72"/>
  <c r="R11" i="72"/>
  <c r="Q12" i="72"/>
  <c r="R12" i="72"/>
  <c r="P13" i="72"/>
  <c r="R13" i="72"/>
  <c r="R14" i="72"/>
  <c r="C65" i="72"/>
  <c r="E65" i="72"/>
  <c r="H67" i="72"/>
  <c r="F25" i="72" l="1"/>
  <c r="H25" i="72" s="1"/>
  <c r="F26" i="72"/>
  <c r="H26" i="72" s="1"/>
  <c r="F13" i="72"/>
  <c r="H13" i="72" s="1"/>
  <c r="D65" i="72"/>
  <c r="L25" i="72"/>
  <c r="F23" i="72"/>
  <c r="L60" i="72"/>
  <c r="L62" i="72"/>
  <c r="R19" i="72"/>
  <c r="F24" i="72"/>
  <c r="F67" i="72"/>
  <c r="D21" i="1"/>
  <c r="E29" i="1" s="1"/>
  <c r="D32" i="1" s="1"/>
  <c r="F12" i="72"/>
  <c r="H12" i="72" s="1"/>
  <c r="L19" i="72"/>
  <c r="N19" i="72" s="1"/>
  <c r="L18" i="72"/>
  <c r="N18" i="72" s="1"/>
  <c r="N62" i="72"/>
  <c r="H18" i="72"/>
  <c r="F66" i="72"/>
  <c r="H66" i="72" s="1"/>
  <c r="P12" i="72"/>
  <c r="L26" i="72"/>
  <c r="N26" i="72" s="1"/>
  <c r="F11" i="72"/>
  <c r="L67" i="72"/>
  <c r="N67" i="72" s="1"/>
  <c r="L13" i="72"/>
  <c r="L12" i="72"/>
  <c r="N12" i="72" s="1"/>
  <c r="R18" i="72"/>
  <c r="F64" i="72"/>
  <c r="H64" i="72" s="1"/>
  <c r="F62" i="72"/>
  <c r="H62" i="72" s="1"/>
  <c r="N60" i="72"/>
  <c r="H23" i="72"/>
  <c r="F15" i="72"/>
  <c r="H15" i="72" s="1"/>
  <c r="N13" i="72"/>
  <c r="F60" i="72"/>
  <c r="H60" i="72" s="1"/>
  <c r="L24" i="72"/>
  <c r="N24" i="72" s="1"/>
  <c r="B27" i="72"/>
  <c r="H61" i="72"/>
  <c r="Q13" i="72"/>
  <c r="L61" i="72"/>
  <c r="N61" i="72" s="1"/>
  <c r="Q15" i="72"/>
  <c r="Q11" i="72"/>
  <c r="B65" i="72"/>
  <c r="P11" i="72"/>
  <c r="L63" i="72"/>
  <c r="N63" i="72" s="1"/>
  <c r="Q19" i="72"/>
  <c r="J17" i="72"/>
  <c r="Q14" i="72"/>
  <c r="J27" i="72"/>
  <c r="L66" i="72"/>
  <c r="N66" i="72" s="1"/>
  <c r="P19" i="72"/>
  <c r="L15" i="72"/>
  <c r="N15" i="72" s="1"/>
  <c r="P14" i="72"/>
  <c r="L11" i="72"/>
  <c r="D68" i="72"/>
  <c r="L64" i="72"/>
  <c r="N64" i="72" s="1"/>
  <c r="D27" i="72"/>
  <c r="L23" i="72"/>
  <c r="Q18" i="72"/>
  <c r="N14" i="72"/>
  <c r="J65" i="72"/>
  <c r="F63" i="72"/>
  <c r="H63" i="72" s="1"/>
  <c r="N25" i="72"/>
  <c r="P18" i="72"/>
  <c r="D17" i="72"/>
  <c r="Q17" i="72" s="1"/>
  <c r="B17" i="72"/>
  <c r="B21" i="72" s="1"/>
  <c r="B29" i="72" s="1"/>
  <c r="F27" i="72" l="1"/>
  <c r="H27" i="72" s="1"/>
  <c r="D31" i="1"/>
  <c r="E33" i="1" s="1"/>
  <c r="D35" i="1"/>
  <c r="E36" i="1" s="1"/>
  <c r="F65" i="72"/>
  <c r="F68" i="72" s="1"/>
  <c r="F17" i="72"/>
  <c r="F21" i="72" s="1"/>
  <c r="H11" i="72"/>
  <c r="L27" i="72"/>
  <c r="N27" i="72" s="1"/>
  <c r="H68" i="72"/>
  <c r="J21" i="72"/>
  <c r="J29" i="72" s="1"/>
  <c r="L17" i="72"/>
  <c r="L21" i="72" s="1"/>
  <c r="N11" i="72"/>
  <c r="P17" i="72"/>
  <c r="P15" i="72"/>
  <c r="B68" i="72"/>
  <c r="N23" i="72"/>
  <c r="D21" i="72"/>
  <c r="H21" i="72" s="1"/>
  <c r="J68" i="72"/>
  <c r="R17" i="72"/>
  <c r="R15" i="72"/>
  <c r="H65" i="72"/>
  <c r="L65" i="72"/>
  <c r="L68" i="72" s="1"/>
  <c r="F29" i="72" l="1"/>
  <c r="E47" i="1"/>
  <c r="E49" i="1" s="1"/>
  <c r="E51" i="1" s="1"/>
  <c r="D29" i="72"/>
  <c r="H29" i="72" s="1"/>
  <c r="L29" i="72"/>
  <c r="N29" i="72" s="1"/>
  <c r="H17" i="72"/>
  <c r="N65" i="72"/>
  <c r="N17" i="72"/>
  <c r="N68" i="72"/>
  <c r="N21" i="72"/>
</calcChain>
</file>

<file path=xl/sharedStrings.xml><?xml version="1.0" encoding="utf-8"?>
<sst xmlns="http://schemas.openxmlformats.org/spreadsheetml/2006/main" count="459" uniqueCount="228">
  <si>
    <t>PUGET SOUND ENERGY-ELECTRIC</t>
  </si>
  <si>
    <t>LINE</t>
  </si>
  <si>
    <t>NO.</t>
  </si>
  <si>
    <t>DESCRIPTION</t>
  </si>
  <si>
    <t>ADJUSTMENT</t>
  </si>
  <si>
    <t xml:space="preserve"> </t>
  </si>
  <si>
    <t>UNCOLLECTIBLES @</t>
  </si>
  <si>
    <t>ANNUAL FILING FEE @</t>
  </si>
  <si>
    <t>STATE UTILITY TAX @</t>
  </si>
  <si>
    <t>INCREASE (DECREASE) TAXES OTHER</t>
  </si>
  <si>
    <t>INCREASE (DECREASE) FIT @</t>
  </si>
  <si>
    <t>INCREASE (DECREASE) NOI</t>
  </si>
  <si>
    <t>SALES TO CUSTOMERS:</t>
  </si>
  <si>
    <t xml:space="preserve">  RESTATING ADJUSTMENTS:</t>
  </si>
  <si>
    <t>COMMISSION BASIS REPORT</t>
  </si>
  <si>
    <t>PUGET SOUND ENERGY</t>
  </si>
  <si>
    <t>SUMMARY OF ELECTRIC OPERATING REVENUE &amp; KWH SALES</t>
  </si>
  <si>
    <t>INCREASE (DECREASE)</t>
  </si>
  <si>
    <t>VARIANCE FROM BUDGET</t>
  </si>
  <si>
    <t>ACTUAL</t>
  </si>
  <si>
    <t>SALE OF ELECTRICITY - REVENUE</t>
  </si>
  <si>
    <t>BUDGET</t>
  </si>
  <si>
    <t>AMOUNT</t>
  </si>
  <si>
    <t>%</t>
  </si>
  <si>
    <t>Residential</t>
  </si>
  <si>
    <t>Commercial</t>
  </si>
  <si>
    <t>Industrial</t>
  </si>
  <si>
    <t>Public street &amp; hwy lighting</t>
  </si>
  <si>
    <t>Sales for resale firm</t>
  </si>
  <si>
    <t>Total retail sales</t>
  </si>
  <si>
    <t>Transportation (Billed plus Change in Unbilled)</t>
  </si>
  <si>
    <t>Total electric revenues</t>
  </si>
  <si>
    <t>Total electric sales</t>
  </si>
  <si>
    <t>SALE OF ELECTRICITY - KWH</t>
  </si>
  <si>
    <t>INCREASE (DECREASE) SALES TO CUSTOMERS</t>
  </si>
  <si>
    <t>Sales to other utilities and marketers</t>
  </si>
  <si>
    <t>REVENUES AND EXPENSES</t>
  </si>
  <si>
    <t>INCREASE (DECREASE) OPERATING INCOME</t>
  </si>
  <si>
    <t>INCREASE (DECREASE) EXPENSE</t>
  </si>
  <si>
    <t>INCREASE (DECREASE) REVENUES</t>
  </si>
  <si>
    <t/>
  </si>
  <si>
    <t>REVENUE PER KWH</t>
  </si>
  <si>
    <t>Transmission Revenue</t>
  </si>
  <si>
    <t xml:space="preserve">    Other operating revenues</t>
  </si>
  <si>
    <t>REMOVE SCHEDULE 95A TREASURY GRANTS</t>
  </si>
  <si>
    <t>OTHER OPERATING EXPENSES:</t>
  </si>
  <si>
    <t xml:space="preserve">REMOVE ACCRUAL FOR FUTURE PTC LIABILITY </t>
  </si>
  <si>
    <t>(ACTUAL PTC'S REMOVED IN FIT ADJUSTMENT NO. 3.06)</t>
  </si>
  <si>
    <t>INCREASE (DECREASE) OPERATING EXPENSES</t>
  </si>
  <si>
    <t>Non-Core Gas Sales</t>
  </si>
  <si>
    <t>Other Misc Operating Revenue</t>
  </si>
  <si>
    <t>REMOVE SCHEDULE 95A TREASURY GRANTS AMORTIZATION OF INTEREST AND GRANTS</t>
  </si>
  <si>
    <t>Decoupling Revenue</t>
  </si>
  <si>
    <t>REMOVE TEST YEAR EARNINGS SHARING ACCRUAL</t>
  </si>
  <si>
    <t>REMOVE MERGER RATE CREDIT SCH 132</t>
  </si>
  <si>
    <t>Total kWh</t>
  </si>
  <si>
    <t>Act. Costs</t>
  </si>
  <si>
    <t>Orders</t>
  </si>
  <si>
    <t>REMOVE SCHEDULE 141X PROTECTED EDIT (OFFSET IN FIT %)</t>
  </si>
  <si>
    <t>REMOVE SCHEDULE 141Z UNPROTECTED EDIT (OFFSET IN FIT %)</t>
  </si>
  <si>
    <t>OverEarnings</t>
  </si>
  <si>
    <t>*   Gas Regulatory Credits</t>
  </si>
  <si>
    <t>**  Debit</t>
  </si>
  <si>
    <t>*** Total</t>
  </si>
  <si>
    <t>*   Gas Regulatory Debit</t>
  </si>
  <si>
    <t>*   Electric Regulatory Debit</t>
  </si>
  <si>
    <t>OTHER OPERATING REVENUES:</t>
  </si>
  <si>
    <t>CBR (OOR)</t>
  </si>
  <si>
    <t>GRC (OOR)</t>
  </si>
  <si>
    <t>Description</t>
  </si>
  <si>
    <t>GPDECOUP_E.1    Decoupling Revenue</t>
  </si>
  <si>
    <t>45600102     E Decoup Rev Sch 8 &amp; 24</t>
  </si>
  <si>
    <t>no adjustment</t>
  </si>
  <si>
    <t>current period accrual of decoupling deferral</t>
  </si>
  <si>
    <t>45600103     E Decoup Rev Sch 7A, 11, 25, 29, 35 &amp; 43</t>
  </si>
  <si>
    <t>45600104     E Decoup Rev Sch 40</t>
  </si>
  <si>
    <t>45600105     E Decoup Rev Sch 7 FPC</t>
  </si>
  <si>
    <t>45600106     E Decoup Rev Sch 8 &amp; 24 FPC</t>
  </si>
  <si>
    <t>45600107     E Dcp Rev Sc 7A, 11, 25, 29, 35 &amp; 43 FPC</t>
  </si>
  <si>
    <t>45600108     E Decoup Rev Sch 40 FPC</t>
  </si>
  <si>
    <t>45600109     E Decoup Rev Sch 12 &amp; 26 FPC</t>
  </si>
  <si>
    <t>45600110     E Decoup Rev Sch 10 &amp; 31 FPC</t>
  </si>
  <si>
    <t>45600321     9900-Electric Residential Decoupling Rev</t>
  </si>
  <si>
    <t>45600325     Electric Schedule 26 Decoupling Revenue</t>
  </si>
  <si>
    <t>45600326     Electric Schedule 31 Decoupling Revenue</t>
  </si>
  <si>
    <t>45600331     9900-Elec Non-Residential Decoupling Rev</t>
  </si>
  <si>
    <t>45600323     9900-Elec NonResid Decoupl GAAP UnernRev</t>
  </si>
  <si>
    <t>45600324     9900-Elec Resid Decoupl GAAP UnearnedRev</t>
  </si>
  <si>
    <t>45600327     9900 - Sch12 &amp; 26 GAAP Unearned Rev</t>
  </si>
  <si>
    <t>45600328     9900 - Sch 10 &amp; 31 GAAP Unearned Rev</t>
  </si>
  <si>
    <t>45600139     E Decoup Amort of Sch 142 - Sch 8 &amp; 24</t>
  </si>
  <si>
    <t>Pass Thru</t>
  </si>
  <si>
    <t>amortization of previously deferred/approved decoupling</t>
  </si>
  <si>
    <t>45600141     E Dcp Amort Sch 142-Sc 7A,11,25,29,35,43</t>
  </si>
  <si>
    <t>45600142     E Decoup Amort of Sch 142 - Sch 40 in Ra</t>
  </si>
  <si>
    <t>45600143     E FPC Decoup Amort Sch 142  - Sch 7 in R</t>
  </si>
  <si>
    <t>45600144     E FPC Decoup Amort Sch 142 - Sch 8 &amp; 24</t>
  </si>
  <si>
    <t>45600145     E FPC Dcp Amrt Sc 142-7A,11,25,29,35,43</t>
  </si>
  <si>
    <t>45600146     E FPC Decoup Amort Sch 142 - Sch 40 in R</t>
  </si>
  <si>
    <t>45600147     E FPC Decoup Amort Sch 142 - Sch 12 &amp; 26</t>
  </si>
  <si>
    <t>45600148     E FPC Decoup Amort Sch 142 - Sch 10 &amp; 31</t>
  </si>
  <si>
    <t>45600149     E Decoup Amort Sch 142 - Sch 46 &amp; 49 in</t>
  </si>
  <si>
    <t>45600151     E FPC Decoup Amort Sch 142 - Sch 46&amp;49</t>
  </si>
  <si>
    <t>45600335     Amort of Sch 142 Electric Sch26 in Rates</t>
  </si>
  <si>
    <t>45600336     Amort of Sch 142 Electric Sch31 in Rates</t>
  </si>
  <si>
    <t>45600361     9900-Amort of Sch 142 Elec Resid in rate</t>
  </si>
  <si>
    <t>45600371     9900-Amort of Sch 142 Ele NonRes in rate</t>
  </si>
  <si>
    <t>Order Groups</t>
  </si>
  <si>
    <t>45600152     24M GAAP-E Non-Res 7A, 11, 25, 29, 35&amp;43</t>
  </si>
  <si>
    <t xml:space="preserve">Rev/Exp </t>
  </si>
  <si>
    <t>GAAP limit, do not adjust CBR per SEF</t>
  </si>
  <si>
    <t>EB_ELEC.24M</t>
  </si>
  <si>
    <t>EB_GAS.24M</t>
  </si>
  <si>
    <t>45600153     24M GAAP - E Non-Res 8&amp;24</t>
  </si>
  <si>
    <t>45600154     24M GAAP - E Non-Res Sch 40</t>
  </si>
  <si>
    <t>45600322     9900 - Electric ROR Accrual-Residential</t>
  </si>
  <si>
    <t>current period accrual of overearnings</t>
  </si>
  <si>
    <t>EB_ELEC.OVER</t>
  </si>
  <si>
    <t>EB_GAS.OVER</t>
  </si>
  <si>
    <t>45600330     9900 - Electric ROR Accrual-Industrial</t>
  </si>
  <si>
    <t>45600332     9900 - Electric ROR Refund-Commercial</t>
  </si>
  <si>
    <t>amortization of previously deferred/approved overearnings</t>
  </si>
  <si>
    <t>45600337     9900 - Electric ROR Refund-Industrial</t>
  </si>
  <si>
    <t>45600338     9900 - Electric ROR Accrual-Commercial</t>
  </si>
  <si>
    <t>45600381     9900 - Electric ROR Refund-Residential</t>
  </si>
  <si>
    <t>Power Costs:</t>
  </si>
  <si>
    <t>55700135     5360 - Defer PCA Fixed Cost Imb - Resid</t>
  </si>
  <si>
    <t>55700136     5360 - Defer PCA Fixed Cost Imbal - Comm</t>
  </si>
  <si>
    <t>55700137     5360 - Defer PCA Fixed Cost Imbal - Indu</t>
  </si>
  <si>
    <t>55700132     CLSD-5360-Defer PCA Fixed Cost Imb-Resid</t>
  </si>
  <si>
    <t>55700133     CLSD-5360-Defer PCA Fixed Cost Imbal-Com</t>
  </si>
  <si>
    <t>55700134     CLSD-5360-Defer PCA Fixed Cost Imbal-Ind</t>
  </si>
  <si>
    <t>TOTAL INCREASE (DECREASE) OPERATING REVENUES</t>
  </si>
  <si>
    <t>RSI ?</t>
  </si>
  <si>
    <t>NO</t>
  </si>
  <si>
    <t>n/a</t>
  </si>
  <si>
    <t>??</t>
  </si>
  <si>
    <t>YES</t>
  </si>
  <si>
    <t xml:space="preserve">increase revenues to reverse 141Z amount </t>
  </si>
  <si>
    <t>increase FIT for 141Z amort, reduced NOI</t>
  </si>
  <si>
    <t>SAP:  ZRW_ZO12</t>
  </si>
  <si>
    <t>Order Group: 4074</t>
  </si>
  <si>
    <t>12ME December 2022</t>
  </si>
  <si>
    <t>Order Group: 4073</t>
  </si>
  <si>
    <t>Order Group: EB_ELEC.OVER</t>
  </si>
  <si>
    <t>12ME December 2023</t>
  </si>
  <si>
    <t xml:space="preserve">    40740009  TEP Depreciation</t>
  </si>
  <si>
    <t xml:space="preserve">    40740022  CLSD CEIP Depr E</t>
  </si>
  <si>
    <t xml:space="preserve">    40740082  LSR US Treasury</t>
  </si>
  <si>
    <t xml:space="preserve">    40740111  Amort Interest o</t>
  </si>
  <si>
    <t xml:space="preserve">    40740122  LSR US Treasury</t>
  </si>
  <si>
    <t xml:space="preserve">    40740241  AMI Deprec Exp D</t>
  </si>
  <si>
    <t xml:space="preserve">    40740261  Decarb / Electri</t>
  </si>
  <si>
    <t>*   Electric Regulatory Credit</t>
  </si>
  <si>
    <t xml:space="preserve">    40740412  AMI Deprec Exp D</t>
  </si>
  <si>
    <t xml:space="preserve">    40740604  LNG Depreciation</t>
  </si>
  <si>
    <t>FOR THE TWELVE MONTHS ENDED DECEMBER 31, 2023</t>
  </si>
  <si>
    <t xml:space="preserve">    40730001  Amort. EV Deferr</t>
  </si>
  <si>
    <t xml:space="preserve">    40730002  Electric Env Rem</t>
  </si>
  <si>
    <t xml:space="preserve">    40730003  GTZ Elec Tranche</t>
  </si>
  <si>
    <t xml:space="preserve">    40730004  GTZ Depr Amort T</t>
  </si>
  <si>
    <t xml:space="preserve">    40730005  GTZ Cryg Chg Amo</t>
  </si>
  <si>
    <t xml:space="preserve">    40730006  Electric Env Rem</t>
  </si>
  <si>
    <t xml:space="preserve">    40730007  GTZ Cryg Chg Amo</t>
  </si>
  <si>
    <t xml:space="preserve">    40730014  AMI Amort Exp 20</t>
  </si>
  <si>
    <t xml:space="preserve">    40730015  9800 - Sch95A Se</t>
  </si>
  <si>
    <t xml:space="preserve">    40730016  Int on Sch95A Se</t>
  </si>
  <si>
    <t xml:space="preserve">    40730022  Amort Env Costs</t>
  </si>
  <si>
    <t xml:space="preserve">    40730023  Amort Env Recove</t>
  </si>
  <si>
    <t xml:space="preserve">    40730025  GTZ Depr Amort T</t>
  </si>
  <si>
    <t xml:space="preserve">    40730026  GTZ Cryg Chg Amo</t>
  </si>
  <si>
    <t xml:space="preserve">    40730036  AMR Reg Asset Am</t>
  </si>
  <si>
    <t xml:space="preserve">    40730051  1143 - Amortizat</t>
  </si>
  <si>
    <t xml:space="preserve">    40730101  1143 - Amortizat</t>
  </si>
  <si>
    <t xml:space="preserve">    40730151  SPI Biomass Amor</t>
  </si>
  <si>
    <t xml:space="preserve">    40730161  Amort. EV Rtrn o</t>
  </si>
  <si>
    <t xml:space="preserve">    40730181  Amort. EV Carryi</t>
  </si>
  <si>
    <t xml:space="preserve">    40730191  Colstrip 3&amp;4 ARC</t>
  </si>
  <si>
    <t xml:space="preserve">    40730192  Colstrip 1&amp;2 ARC</t>
  </si>
  <si>
    <t xml:space="preserve">    40730193  Units 3&amp;4 Tracke</t>
  </si>
  <si>
    <t xml:space="preserve">    40730302  Amort Env Costs</t>
  </si>
  <si>
    <t xml:space="preserve">    40730303  Amort Env Recove</t>
  </si>
  <si>
    <t xml:space="preserve">    40730306  GTZ Depr Amort T</t>
  </si>
  <si>
    <t xml:space="preserve">    40730307  GTZ Cryg Chg Amo</t>
  </si>
  <si>
    <t xml:space="preserve">    40730311  Gas Env Rem Cost</t>
  </si>
  <si>
    <t xml:space="preserve">    40730312  Gas Env Rem Reco</t>
  </si>
  <si>
    <t xml:space="preserve">    40730313  GTZ Gas Tranche</t>
  </si>
  <si>
    <t xml:space="preserve">    40730314  GTZ Cryg Chg Amo</t>
  </si>
  <si>
    <t xml:space="preserve">    40730315  GTZ Depr Amort T</t>
  </si>
  <si>
    <t xml:space="preserve">    40730316  GTZ Cryg Chg Amo</t>
  </si>
  <si>
    <t xml:space="preserve">    40730317  Tac LNG Upgr Dep</t>
  </si>
  <si>
    <t xml:space="preserve">    40730318  Tac LNG Upgr Ret</t>
  </si>
  <si>
    <t xml:space="preserve">    40730319  AMI Amort Exp 20</t>
  </si>
  <si>
    <t xml:space="preserve">    40730322  Gas Env Rem Cost</t>
  </si>
  <si>
    <t xml:space="preserve">    40730323  Gas Env Rem Reco</t>
  </si>
  <si>
    <t xml:space="preserve">    40730324  Tac LNG Upgr Dep</t>
  </si>
  <si>
    <t xml:space="preserve">    40730325  GTZ Gas Tranche</t>
  </si>
  <si>
    <t xml:space="preserve">    40730326  GTZ Cryg Chg Amo</t>
  </si>
  <si>
    <t xml:space="preserve">    40730327  GTZ Depr Amort T</t>
  </si>
  <si>
    <t xml:space="preserve">    40730328  GTZ Cryg Chg Amo</t>
  </si>
  <si>
    <t xml:space="preserve">    40730329  AMI Amort Exp 20</t>
  </si>
  <si>
    <t xml:space="preserve">    40730333  AMR Reg Asset Am</t>
  </si>
  <si>
    <t>TWELVE MONTHS ENDED DECEMBER 30, 2023</t>
  </si>
  <si>
    <t>VARIANCE FROM 2022</t>
  </si>
  <si>
    <t>BDRELE Bill Discount Rate- Discounts</t>
  </si>
  <si>
    <t>SCH. 81 (B&amp;O tax) in above-billed</t>
  </si>
  <si>
    <t>SCH. 94 (Res/farm credit) in above</t>
  </si>
  <si>
    <t>SCH. 120 (Cons. Rider rev) in above</t>
  </si>
  <si>
    <t>SCH. 95A (Fed Incentive) in above</t>
  </si>
  <si>
    <t>SCH. 95 PCA Amortization Recovery</t>
  </si>
  <si>
    <t>SCH. 95 PCORC Billed + Chng Unbilled</t>
  </si>
  <si>
    <t>Low Income Surcharge included in above</t>
  </si>
  <si>
    <t>SCH. 129DE Bill Discount Rate Rider</t>
  </si>
  <si>
    <t>SCH. 132 (Merger Rate Credit) in above</t>
  </si>
  <si>
    <t>SCH. 137 (REC Proceeds Credit) in above</t>
  </si>
  <si>
    <t>SCH. 139 (Green Direct Energy Credit)</t>
  </si>
  <si>
    <t>SCH. 139 (Renewable Energy Resource Chg)</t>
  </si>
  <si>
    <t>SCH. 139 (Renewable Energy Supp Credit)</t>
  </si>
  <si>
    <t>SCH. 140 (Prop Tax in BillEngy) in above</t>
  </si>
  <si>
    <t>SCH. 141A (Energy Chg Cr Rec Adj)</t>
  </si>
  <si>
    <t>SCH. 141CEI (Clean Energy Implementation</t>
  </si>
  <si>
    <t>SCH. 141COL (Colstrip Adjustment)</t>
  </si>
  <si>
    <t>SCH. 141N (Rates Not Subj to Ref Adj)</t>
  </si>
  <si>
    <t>SCH. 141R-A (Rates Subject to Ref Adj)</t>
  </si>
  <si>
    <t>SCH. 141TEP (Transp Electrification)</t>
  </si>
  <si>
    <t>SCH. 141X (Protected-Plus EDIT) in above</t>
  </si>
  <si>
    <t>SCH. 141Z (Unprotected EDIT) in above</t>
  </si>
  <si>
    <t>SCH. 142 (Decup in BillEngy) in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</si>
</sst>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0"/>
    <numFmt numFmtId="165" formatCode="_(* #,##0_);_(* \(#,##0\);_(* &quot;-&quot;??_);_(@_)"/>
    <numFmt numFmtId="166" formatCode="0.0%_);\(0.0%\)"/>
    <numFmt numFmtId="167" formatCode="_(* #,##0.000_);_(* \(#,##0.000\);_(* &quot;-&quot;???_);_(@_)"/>
    <numFmt numFmtId="168" formatCode="0.000000%"/>
    <numFmt numFmtId="169" formatCode="_(#,##0.0%_);\(#,##0.0%\);_(#,##0.0%_);_(@_)"/>
    <numFmt numFmtId="170" formatCode="_-* #,##0.00\ &quot;DM&quot;_-;\-* #,##0.00\ &quot;DM&quot;_-;_-* &quot;-&quot;??\ &quot;DM&quot;_-;_-@_-"/>
    <numFmt numFmtId="171" formatCode="#,##0.0000"/>
    <numFmt numFmtId="172" formatCode="_-* #,##0.00\ _D_M_-;\-* #,##0.00\ _D_M_-;_-* &quot;-&quot;??\ _D_M_-;_-@_-"/>
    <numFmt numFmtId="173" formatCode="00000"/>
    <numFmt numFmtId="174" formatCode="0.00_)"/>
    <numFmt numFmtId="175" formatCode="###,000"/>
    <numFmt numFmtId="176" formatCode="#,##0.00_-;#,##0.00\-;&quot; &quot;"/>
    <numFmt numFmtId="177" formatCode="0.000000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trike/>
      <sz val="10"/>
      <name val="Times New Roman"/>
      <family val="1"/>
    </font>
    <font>
      <sz val="10"/>
      <name val="Arial"/>
      <family val="2"/>
    </font>
    <font>
      <b/>
      <u/>
      <sz val="10"/>
      <name val="Times New Roman"/>
      <family val="1"/>
    </font>
  </fonts>
  <fills count="56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rgb="FFFFCC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14">
    <xf numFmtId="0" fontId="0" fillId="0" borderId="0"/>
    <xf numFmtId="0" fontId="9" fillId="0" borderId="0"/>
    <xf numFmtId="17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1" fillId="10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1" fillId="10" borderId="0" applyNumberFormat="0" applyBorder="0" applyAlignment="0" applyProtection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3" borderId="0" applyNumberFormat="0" applyBorder="0" applyAlignment="0" applyProtection="0"/>
    <xf numFmtId="0" fontId="20" fillId="11" borderId="0" applyNumberFormat="0" applyBorder="0" applyAlignment="0" applyProtection="0"/>
    <xf numFmtId="0" fontId="20" fillId="6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173" fontId="9" fillId="0" borderId="0"/>
    <xf numFmtId="38" fontId="15" fillId="16" borderId="0" applyNumberFormat="0" applyBorder="0" applyAlignment="0" applyProtection="0"/>
    <xf numFmtId="10" fontId="15" fillId="17" borderId="1" applyNumberFormat="0" applyBorder="0" applyAlignment="0" applyProtection="0"/>
    <xf numFmtId="174" fontId="23" fillId="0" borderId="0"/>
    <xf numFmtId="10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" fontId="24" fillId="18" borderId="5" applyNumberFormat="0" applyProtection="0">
      <alignment vertical="center"/>
    </xf>
    <xf numFmtId="4" fontId="25" fillId="18" borderId="5" applyNumberFormat="0" applyProtection="0">
      <alignment vertical="center"/>
    </xf>
    <xf numFmtId="4" fontId="24" fillId="18" borderId="5" applyNumberFormat="0" applyProtection="0">
      <alignment horizontal="left" vertical="center" indent="1"/>
    </xf>
    <xf numFmtId="0" fontId="24" fillId="18" borderId="5" applyNumberFormat="0" applyProtection="0">
      <alignment horizontal="left" vertical="top" indent="1"/>
    </xf>
    <xf numFmtId="4" fontId="24" fillId="19" borderId="0" applyNumberFormat="0" applyProtection="0">
      <alignment horizontal="left" vertical="center" indent="1"/>
    </xf>
    <xf numFmtId="4" fontId="26" fillId="20" borderId="5" applyNumberFormat="0" applyProtection="0">
      <alignment horizontal="right" vertical="center"/>
    </xf>
    <xf numFmtId="4" fontId="26" fillId="21" borderId="5" applyNumberFormat="0" applyProtection="0">
      <alignment horizontal="right" vertical="center"/>
    </xf>
    <xf numFmtId="4" fontId="26" fillId="22" borderId="5" applyNumberFormat="0" applyProtection="0">
      <alignment horizontal="right" vertical="center"/>
    </xf>
    <xf numFmtId="4" fontId="26" fillId="23" borderId="5" applyNumberFormat="0" applyProtection="0">
      <alignment horizontal="right" vertical="center"/>
    </xf>
    <xf numFmtId="4" fontId="26" fillId="24" borderId="5" applyNumberFormat="0" applyProtection="0">
      <alignment horizontal="right" vertical="center"/>
    </xf>
    <xf numFmtId="4" fontId="26" fillId="25" borderId="5" applyNumberFormat="0" applyProtection="0">
      <alignment horizontal="right" vertical="center"/>
    </xf>
    <xf numFmtId="4" fontId="26" fillId="26" borderId="5" applyNumberFormat="0" applyProtection="0">
      <alignment horizontal="right" vertical="center"/>
    </xf>
    <xf numFmtId="4" fontId="26" fillId="27" borderId="5" applyNumberFormat="0" applyProtection="0">
      <alignment horizontal="right" vertical="center"/>
    </xf>
    <xf numFmtId="4" fontId="26" fillId="28" borderId="5" applyNumberFormat="0" applyProtection="0">
      <alignment horizontal="right" vertical="center"/>
    </xf>
    <xf numFmtId="4" fontId="24" fillId="29" borderId="6" applyNumberFormat="0" applyProtection="0">
      <alignment horizontal="left" vertical="center" indent="1"/>
    </xf>
    <xf numFmtId="4" fontId="26" fillId="30" borderId="0" applyNumberFormat="0" applyProtection="0">
      <alignment horizontal="left" vertical="center" indent="1"/>
    </xf>
    <xf numFmtId="4" fontId="27" fillId="31" borderId="0" applyNumberFormat="0" applyProtection="0">
      <alignment horizontal="left" vertical="center" indent="1"/>
    </xf>
    <xf numFmtId="4" fontId="26" fillId="19" borderId="5" applyNumberFormat="0" applyProtection="0">
      <alignment horizontal="right" vertical="center"/>
    </xf>
    <xf numFmtId="4" fontId="26" fillId="30" borderId="0" applyNumberFormat="0" applyProtection="0">
      <alignment horizontal="left" vertical="center" indent="1"/>
    </xf>
    <xf numFmtId="4" fontId="26" fillId="19" borderId="0" applyNumberFormat="0" applyProtection="0">
      <alignment horizontal="left" vertical="center" indent="1"/>
    </xf>
    <xf numFmtId="0" fontId="9" fillId="31" borderId="5" applyNumberFormat="0" applyProtection="0">
      <alignment horizontal="left" vertical="center" indent="1"/>
    </xf>
    <xf numFmtId="0" fontId="9" fillId="31" borderId="5" applyNumberFormat="0" applyProtection="0">
      <alignment horizontal="left" vertical="top" indent="1"/>
    </xf>
    <xf numFmtId="0" fontId="9" fillId="19" borderId="5" applyNumberFormat="0" applyProtection="0">
      <alignment horizontal="left" vertical="center" indent="1"/>
    </xf>
    <xf numFmtId="0" fontId="9" fillId="19" borderId="5" applyNumberFormat="0" applyProtection="0">
      <alignment horizontal="left" vertical="top" indent="1"/>
    </xf>
    <xf numFmtId="0" fontId="9" fillId="32" borderId="5" applyNumberFormat="0" applyProtection="0">
      <alignment horizontal="left" vertical="center" indent="1"/>
    </xf>
    <xf numFmtId="0" fontId="9" fillId="32" borderId="5" applyNumberFormat="0" applyProtection="0">
      <alignment horizontal="left" vertical="top" indent="1"/>
    </xf>
    <xf numFmtId="0" fontId="9" fillId="30" borderId="5" applyNumberFormat="0" applyProtection="0">
      <alignment horizontal="left" vertical="center" indent="1"/>
    </xf>
    <xf numFmtId="0" fontId="9" fillId="30" borderId="5" applyNumberFormat="0" applyProtection="0">
      <alignment horizontal="left" vertical="top" indent="1"/>
    </xf>
    <xf numFmtId="0" fontId="9" fillId="33" borderId="1" applyNumberFormat="0">
      <protection locked="0"/>
    </xf>
    <xf numFmtId="0" fontId="28" fillId="31" borderId="7" applyBorder="0"/>
    <xf numFmtId="4" fontId="26" fillId="34" borderId="5" applyNumberFormat="0" applyProtection="0">
      <alignment vertical="center"/>
    </xf>
    <xf numFmtId="4" fontId="29" fillId="34" borderId="5" applyNumberFormat="0" applyProtection="0">
      <alignment vertical="center"/>
    </xf>
    <xf numFmtId="4" fontId="26" fillId="34" borderId="5" applyNumberFormat="0" applyProtection="0">
      <alignment horizontal="left" vertical="center" indent="1"/>
    </xf>
    <xf numFmtId="0" fontId="26" fillId="34" borderId="5" applyNumberFormat="0" applyProtection="0">
      <alignment horizontal="left" vertical="top" indent="1"/>
    </xf>
    <xf numFmtId="4" fontId="26" fillId="30" borderId="5" applyNumberFormat="0" applyProtection="0">
      <alignment horizontal="right" vertical="center"/>
    </xf>
    <xf numFmtId="4" fontId="29" fillId="30" borderId="5" applyNumberFormat="0" applyProtection="0">
      <alignment horizontal="right" vertical="center"/>
    </xf>
    <xf numFmtId="4" fontId="26" fillId="19" borderId="5" applyNumberFormat="0" applyProtection="0">
      <alignment horizontal="left" vertical="center" indent="1"/>
    </xf>
    <xf numFmtId="0" fontId="26" fillId="19" borderId="5" applyNumberFormat="0" applyProtection="0">
      <alignment horizontal="left" vertical="top" indent="1"/>
    </xf>
    <xf numFmtId="4" fontId="30" fillId="35" borderId="0" applyNumberFormat="0" applyProtection="0">
      <alignment horizontal="left" vertical="center" indent="1"/>
    </xf>
    <xf numFmtId="0" fontId="15" fillId="36" borderId="1"/>
    <xf numFmtId="4" fontId="31" fillId="30" borderId="5" applyNumberFormat="0" applyProtection="0">
      <alignment horizontal="right" vertical="center"/>
    </xf>
    <xf numFmtId="0" fontId="32" fillId="0" borderId="8" applyNumberFormat="0" applyFont="0" applyFill="0" applyAlignment="0" applyProtection="0"/>
    <xf numFmtId="175" fontId="33" fillId="0" borderId="9" applyNumberFormat="0" applyProtection="0">
      <alignment horizontal="right" vertical="center"/>
    </xf>
    <xf numFmtId="175" fontId="34" fillId="0" borderId="10" applyNumberFormat="0" applyProtection="0">
      <alignment horizontal="right" vertical="center"/>
    </xf>
    <xf numFmtId="0" fontId="34" fillId="37" borderId="8" applyNumberFormat="0" applyAlignment="0" applyProtection="0">
      <alignment horizontal="left" vertical="center" indent="1"/>
    </xf>
    <xf numFmtId="0" fontId="35" fillId="38" borderId="10" applyNumberFormat="0" applyAlignment="0" applyProtection="0">
      <alignment horizontal="left" vertical="center" indent="1"/>
    </xf>
    <xf numFmtId="0" fontId="35" fillId="38" borderId="10" applyNumberFormat="0" applyAlignment="0" applyProtection="0">
      <alignment horizontal="left" vertical="center" indent="1"/>
    </xf>
    <xf numFmtId="0" fontId="36" fillId="0" borderId="11" applyNumberFormat="0" applyFill="0" applyBorder="0" applyAlignment="0" applyProtection="0"/>
    <xf numFmtId="0" fontId="37" fillId="0" borderId="11" applyBorder="0" applyAlignment="0" applyProtection="0"/>
    <xf numFmtId="175" fontId="38" fillId="39" borderId="12" applyNumberFormat="0" applyBorder="0" applyAlignment="0" applyProtection="0">
      <alignment horizontal="right" vertical="center" indent="1"/>
    </xf>
    <xf numFmtId="175" fontId="39" fillId="40" borderId="12" applyNumberFormat="0" applyBorder="0" applyAlignment="0" applyProtection="0">
      <alignment horizontal="right" vertical="center" indent="1"/>
    </xf>
    <xf numFmtId="175" fontId="39" fillId="41" borderId="12" applyNumberFormat="0" applyBorder="0" applyAlignment="0" applyProtection="0">
      <alignment horizontal="right" vertical="center" indent="1"/>
    </xf>
    <xf numFmtId="175" fontId="40" fillId="42" borderId="12" applyNumberFormat="0" applyBorder="0" applyAlignment="0" applyProtection="0">
      <alignment horizontal="right" vertical="center" indent="1"/>
    </xf>
    <xf numFmtId="175" fontId="40" fillId="43" borderId="12" applyNumberFormat="0" applyBorder="0" applyAlignment="0" applyProtection="0">
      <alignment horizontal="right" vertical="center" indent="1"/>
    </xf>
    <xf numFmtId="175" fontId="40" fillId="44" borderId="12" applyNumberFormat="0" applyBorder="0" applyAlignment="0" applyProtection="0">
      <alignment horizontal="right" vertical="center" indent="1"/>
    </xf>
    <xf numFmtId="175" fontId="41" fillId="45" borderId="12" applyNumberFormat="0" applyBorder="0" applyAlignment="0" applyProtection="0">
      <alignment horizontal="right" vertical="center" indent="1"/>
    </xf>
    <xf numFmtId="175" fontId="41" fillId="46" borderId="12" applyNumberFormat="0" applyBorder="0" applyAlignment="0" applyProtection="0">
      <alignment horizontal="right" vertical="center" indent="1"/>
    </xf>
    <xf numFmtId="175" fontId="41" fillId="47" borderId="12" applyNumberFormat="0" applyBorder="0" applyAlignment="0" applyProtection="0">
      <alignment horizontal="right" vertical="center" indent="1"/>
    </xf>
    <xf numFmtId="0" fontId="35" fillId="48" borderId="8" applyNumberFormat="0" applyAlignment="0" applyProtection="0">
      <alignment horizontal="left" vertical="center" indent="1"/>
    </xf>
    <xf numFmtId="0" fontId="35" fillId="49" borderId="8" applyNumberFormat="0" applyAlignment="0" applyProtection="0">
      <alignment horizontal="left" vertical="center" indent="1"/>
    </xf>
    <xf numFmtId="0" fontId="35" fillId="50" borderId="8" applyNumberFormat="0" applyAlignment="0" applyProtection="0">
      <alignment horizontal="left" vertical="center" indent="1"/>
    </xf>
    <xf numFmtId="0" fontId="35" fillId="51" borderId="8" applyNumberFormat="0" applyAlignment="0" applyProtection="0">
      <alignment horizontal="left" vertical="center" indent="1"/>
    </xf>
    <xf numFmtId="0" fontId="35" fillId="52" borderId="10" applyNumberFormat="0" applyAlignment="0" applyProtection="0">
      <alignment horizontal="left" vertical="center" indent="1"/>
    </xf>
    <xf numFmtId="175" fontId="33" fillId="51" borderId="9" applyNumberFormat="0" applyBorder="0" applyProtection="0">
      <alignment horizontal="right" vertical="center"/>
    </xf>
    <xf numFmtId="175" fontId="34" fillId="51" borderId="10" applyNumberFormat="0" applyBorder="0" applyProtection="0">
      <alignment horizontal="right" vertical="center"/>
    </xf>
    <xf numFmtId="175" fontId="33" fillId="53" borderId="8" applyNumberFormat="0" applyAlignment="0" applyProtection="0">
      <alignment horizontal="left" vertical="center" indent="1"/>
    </xf>
    <xf numFmtId="0" fontId="34" fillId="37" borderId="10" applyNumberFormat="0" applyAlignment="0" applyProtection="0">
      <alignment horizontal="left" vertical="center" indent="1"/>
    </xf>
    <xf numFmtId="0" fontId="35" fillId="52" borderId="10" applyNumberFormat="0" applyAlignment="0" applyProtection="0">
      <alignment horizontal="left" vertical="center" indent="1"/>
    </xf>
    <xf numFmtId="175" fontId="34" fillId="52" borderId="10" applyNumberFormat="0" applyProtection="0">
      <alignment horizontal="right" vertical="center"/>
    </xf>
    <xf numFmtId="0" fontId="42" fillId="0" borderId="0" applyNumberFormat="0" applyFill="0" applyBorder="0" applyAlignment="0" applyProtection="0"/>
    <xf numFmtId="0" fontId="8" fillId="0" borderId="0"/>
    <xf numFmtId="0" fontId="7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46" fillId="0" borderId="0"/>
  </cellStyleXfs>
  <cellXfs count="170">
    <xf numFmtId="0" fontId="0" fillId="0" borderId="0" xfId="0"/>
    <xf numFmtId="0" fontId="10" fillId="0" borderId="0" xfId="0" applyFont="1" applyFill="1" applyAlignment="1"/>
    <xf numFmtId="0" fontId="11" fillId="0" borderId="0" xfId="0" applyFont="1" applyFill="1" applyAlignment="1"/>
    <xf numFmtId="0" fontId="12" fillId="0" borderId="0" xfId="0" applyFont="1" applyFill="1" applyAlignment="1"/>
    <xf numFmtId="0" fontId="12" fillId="0" borderId="0" xfId="0" applyFont="1" applyFill="1" applyAlignment="1" applyProtection="1">
      <alignment horizontal="center"/>
      <protection locked="0"/>
    </xf>
    <xf numFmtId="0" fontId="12" fillId="0" borderId="0" xfId="0" applyFont="1" applyFill="1" applyAlignment="1">
      <alignment horizontal="center"/>
    </xf>
    <xf numFmtId="0" fontId="12" fillId="0" borderId="3" xfId="0" applyFont="1" applyFill="1" applyBorder="1" applyAlignment="1" applyProtection="1">
      <alignment horizontal="center"/>
      <protection locked="0"/>
    </xf>
    <xf numFmtId="0" fontId="12" fillId="0" borderId="3" xfId="0" applyFont="1" applyFill="1" applyBorder="1" applyAlignment="1"/>
    <xf numFmtId="0" fontId="13" fillId="0" borderId="3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 applyAlignment="1" applyProtection="1">
      <alignment horizontal="center"/>
      <protection locked="0"/>
    </xf>
    <xf numFmtId="0" fontId="14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0" xfId="0" quotePrefix="1" applyFont="1" applyFill="1" applyAlignment="1">
      <alignment horizontal="left"/>
    </xf>
    <xf numFmtId="42" fontId="11" fillId="0" borderId="0" xfId="0" applyNumberFormat="1" applyFont="1" applyFill="1" applyAlignment="1"/>
    <xf numFmtId="42" fontId="11" fillId="0" borderId="0" xfId="0" applyNumberFormat="1" applyFont="1" applyFill="1" applyBorder="1" applyAlignment="1"/>
    <xf numFmtId="42" fontId="11" fillId="0" borderId="0" xfId="0" applyNumberFormat="1" applyFont="1" applyFill="1" applyAlignment="1">
      <alignment horizontal="right"/>
    </xf>
    <xf numFmtId="41" fontId="11" fillId="0" borderId="3" xfId="0" applyNumberFormat="1" applyFont="1" applyFill="1" applyBorder="1" applyAlignment="1">
      <alignment horizontal="right"/>
    </xf>
    <xf numFmtId="37" fontId="11" fillId="0" borderId="0" xfId="0" applyNumberFormat="1" applyFont="1" applyFill="1" applyAlignment="1"/>
    <xf numFmtId="41" fontId="11" fillId="0" borderId="0" xfId="0" applyNumberFormat="1" applyFont="1" applyFill="1" applyAlignment="1"/>
    <xf numFmtId="37" fontId="11" fillId="0" borderId="0" xfId="0" applyNumberFormat="1" applyFont="1" applyFill="1" applyBorder="1" applyAlignment="1"/>
    <xf numFmtId="9" fontId="11" fillId="0" borderId="0" xfId="0" applyNumberFormat="1" applyFont="1" applyFill="1" applyAlignment="1">
      <alignment horizontal="right"/>
    </xf>
    <xf numFmtId="0" fontId="12" fillId="0" borderId="0" xfId="0" applyFont="1" applyFill="1"/>
    <xf numFmtId="0" fontId="11" fillId="0" borderId="0" xfId="0" applyFont="1" applyFill="1"/>
    <xf numFmtId="0" fontId="0" fillId="0" borderId="0" xfId="0" applyFill="1"/>
    <xf numFmtId="41" fontId="11" fillId="0" borderId="3" xfId="0" applyNumberFormat="1" applyFont="1" applyFill="1" applyBorder="1" applyAlignment="1"/>
    <xf numFmtId="0" fontId="10" fillId="0" borderId="0" xfId="0" applyFont="1" applyFill="1"/>
    <xf numFmtId="14" fontId="10" fillId="0" borderId="0" xfId="0" applyNumberFormat="1" applyFont="1" applyFill="1"/>
    <xf numFmtId="15" fontId="12" fillId="0" borderId="0" xfId="0" applyNumberFormat="1" applyFont="1" applyFill="1"/>
    <xf numFmtId="0" fontId="12" fillId="0" borderId="0" xfId="0" applyFont="1" applyFill="1" applyAlignment="1" applyProtection="1">
      <alignment horizontal="left"/>
      <protection locked="0"/>
    </xf>
    <xf numFmtId="0" fontId="12" fillId="0" borderId="0" xfId="0" applyFont="1" applyFill="1" applyAlignment="1" applyProtection="1">
      <alignment horizontal="centerContinuous" vertical="center"/>
      <protection locked="0"/>
    </xf>
    <xf numFmtId="0" fontId="12" fillId="0" borderId="0" xfId="0" applyFont="1" applyFill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42" fontId="11" fillId="0" borderId="4" xfId="0" applyNumberFormat="1" applyFont="1" applyFill="1" applyBorder="1" applyAlignment="1"/>
    <xf numFmtId="0" fontId="11" fillId="0" borderId="0" xfId="0" applyNumberFormat="1" applyFont="1" applyFill="1" applyAlignment="1">
      <alignment horizontal="left" indent="2"/>
    </xf>
    <xf numFmtId="41" fontId="11" fillId="0" borderId="0" xfId="0" applyNumberFormat="1" applyFont="1" applyFill="1" applyBorder="1" applyAlignment="1"/>
    <xf numFmtId="0" fontId="11" fillId="0" borderId="0" xfId="0" applyNumberFormat="1" applyFont="1" applyFill="1" applyAlignment="1"/>
    <xf numFmtId="0" fontId="11" fillId="0" borderId="0" xfId="0" quotePrefix="1" applyNumberFormat="1" applyFont="1" applyFill="1" applyAlignment="1">
      <alignment horizontal="left"/>
    </xf>
    <xf numFmtId="41" fontId="11" fillId="0" borderId="0" xfId="0" applyNumberFormat="1" applyFont="1" applyFill="1"/>
    <xf numFmtId="37" fontId="11" fillId="0" borderId="3" xfId="0" applyNumberFormat="1" applyFont="1" applyFill="1" applyBorder="1" applyAlignment="1"/>
    <xf numFmtId="0" fontId="0" fillId="0" borderId="0" xfId="0" applyAlignment="1">
      <alignment horizontal="right"/>
    </xf>
    <xf numFmtId="0" fontId="3" fillId="0" borderId="0" xfId="107"/>
    <xf numFmtId="165" fontId="0" fillId="0" borderId="0" xfId="108" applyNumberFormat="1" applyFont="1"/>
    <xf numFmtId="165" fontId="3" fillId="0" borderId="0" xfId="107" applyNumberFormat="1"/>
    <xf numFmtId="168" fontId="11" fillId="0" borderId="0" xfId="0" applyNumberFormat="1" applyFont="1" applyFill="1"/>
    <xf numFmtId="164" fontId="11" fillId="0" borderId="0" xfId="0" applyNumberFormat="1" applyFont="1" applyFill="1" applyAlignment="1"/>
    <xf numFmtId="9" fontId="11" fillId="0" borderId="0" xfId="109" applyFont="1" applyFill="1" applyBorder="1" applyAlignment="1"/>
    <xf numFmtId="0" fontId="0" fillId="0" borderId="13" xfId="0" applyBorder="1"/>
    <xf numFmtId="49" fontId="17" fillId="0" borderId="1" xfId="0" applyNumberFormat="1" applyFont="1" applyFill="1" applyBorder="1" applyAlignment="1">
      <alignment horizontal="left"/>
    </xf>
    <xf numFmtId="49" fontId="17" fillId="0" borderId="1" xfId="0" applyNumberFormat="1" applyFont="1" applyFill="1" applyBorder="1" applyAlignment="1">
      <alignment horizontal="center"/>
    </xf>
    <xf numFmtId="49" fontId="0" fillId="0" borderId="14" xfId="0" applyNumberFormat="1" applyFill="1" applyBorder="1" applyAlignment="1">
      <alignment horizontal="left"/>
    </xf>
    <xf numFmtId="176" fontId="0" fillId="0" borderId="14" xfId="0" applyNumberFormat="1" applyFill="1" applyBorder="1"/>
    <xf numFmtId="49" fontId="0" fillId="0" borderId="15" xfId="0" applyNumberFormat="1" applyFill="1" applyBorder="1" applyAlignment="1">
      <alignment horizontal="left"/>
    </xf>
    <xf numFmtId="176" fontId="0" fillId="0" borderId="15" xfId="0" applyNumberFormat="1" applyFill="1" applyBorder="1"/>
    <xf numFmtId="49" fontId="16" fillId="0" borderId="1" xfId="0" applyNumberFormat="1" applyFont="1" applyFill="1" applyBorder="1" applyAlignment="1">
      <alignment horizontal="left"/>
    </xf>
    <xf numFmtId="176" fontId="16" fillId="0" borderId="1" xfId="0" applyNumberFormat="1" applyFont="1" applyFill="1" applyBorder="1"/>
    <xf numFmtId="0" fontId="12" fillId="0" borderId="0" xfId="0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/>
    <xf numFmtId="0" fontId="13" fillId="0" borderId="0" xfId="0" applyFont="1" applyFill="1" applyBorder="1" applyAlignment="1">
      <alignment horizontal="center"/>
    </xf>
    <xf numFmtId="0" fontId="2" fillId="0" borderId="0" xfId="110"/>
    <xf numFmtId="0" fontId="44" fillId="0" borderId="0" xfId="110" applyFont="1" applyAlignment="1">
      <alignment horizontal="center"/>
    </xf>
    <xf numFmtId="0" fontId="44" fillId="0" borderId="0" xfId="110" applyFont="1"/>
    <xf numFmtId="0" fontId="11" fillId="0" borderId="0" xfId="0" applyNumberFormat="1" applyFont="1" applyFill="1" applyAlignment="1">
      <alignment horizontal="left" indent="1"/>
    </xf>
    <xf numFmtId="177" fontId="11" fillId="0" borderId="0" xfId="0" applyNumberFormat="1" applyFont="1" applyFill="1" applyAlignment="1"/>
    <xf numFmtId="0" fontId="2" fillId="0" borderId="0" xfId="110" applyAlignment="1">
      <alignment horizontal="center"/>
    </xf>
    <xf numFmtId="0" fontId="45" fillId="0" borderId="0" xfId="0" applyNumberFormat="1" applyFont="1" applyFill="1" applyAlignment="1">
      <alignment horizontal="left" indent="2"/>
    </xf>
    <xf numFmtId="0" fontId="9" fillId="54" borderId="0" xfId="0" applyFont="1" applyFill="1" applyAlignment="1">
      <alignment wrapText="1"/>
    </xf>
    <xf numFmtId="0" fontId="44" fillId="0" borderId="0" xfId="107" applyFont="1"/>
    <xf numFmtId="0" fontId="44" fillId="0" borderId="16" xfId="107" applyFont="1" applyBorder="1"/>
    <xf numFmtId="0" fontId="44" fillId="0" borderId="17" xfId="107" applyFont="1" applyBorder="1"/>
    <xf numFmtId="49" fontId="0" fillId="0" borderId="0" xfId="0" applyNumberFormat="1" applyFill="1" applyBorder="1" applyAlignment="1">
      <alignment horizontal="left"/>
    </xf>
    <xf numFmtId="165" fontId="1" fillId="0" borderId="0" xfId="107" applyNumberFormat="1" applyFont="1" applyFill="1"/>
    <xf numFmtId="0" fontId="47" fillId="0" borderId="0" xfId="0" applyFont="1" applyFill="1" applyAlignment="1"/>
    <xf numFmtId="0" fontId="47" fillId="0" borderId="0" xfId="0" applyNumberFormat="1" applyFont="1" applyFill="1" applyAlignment="1">
      <alignment horizontal="left"/>
    </xf>
    <xf numFmtId="39" fontId="17" fillId="0" borderId="0" xfId="0" applyNumberFormat="1" applyFont="1" applyFill="1" applyAlignment="1" applyProtection="1">
      <alignment horizontal="centerContinuous"/>
    </xf>
    <xf numFmtId="0" fontId="0" fillId="0" borderId="0" xfId="0" applyFill="1" applyProtection="1"/>
    <xf numFmtId="39" fontId="17" fillId="0" borderId="0" xfId="0" applyNumberFormat="1" applyFont="1" applyFill="1" applyBorder="1" applyAlignment="1" applyProtection="1">
      <alignment horizontal="centerContinuous"/>
    </xf>
    <xf numFmtId="14" fontId="17" fillId="0" borderId="0" xfId="0" applyNumberFormat="1" applyFont="1" applyFill="1" applyAlignment="1" applyProtection="1">
      <alignment horizontal="centerContinuous"/>
    </xf>
    <xf numFmtId="39" fontId="18" fillId="0" borderId="0" xfId="0" applyNumberFormat="1" applyFont="1" applyFill="1" applyAlignment="1" applyProtection="1">
      <alignment horizontal="centerContinuous"/>
    </xf>
    <xf numFmtId="39" fontId="16" fillId="0" borderId="0" xfId="0" applyNumberFormat="1" applyFont="1" applyFill="1" applyAlignment="1" applyProtection="1">
      <alignment horizontal="centerContinuous"/>
    </xf>
    <xf numFmtId="39" fontId="16" fillId="0" borderId="0" xfId="0" applyNumberFormat="1" applyFont="1" applyFill="1" applyAlignment="1" applyProtection="1"/>
    <xf numFmtId="39" fontId="9" fillId="0" borderId="0" xfId="0" applyNumberFormat="1" applyFont="1" applyFill="1" applyAlignment="1" applyProtection="1"/>
    <xf numFmtId="39" fontId="9" fillId="0" borderId="0" xfId="0" applyNumberFormat="1" applyFont="1" applyFill="1" applyProtection="1"/>
    <xf numFmtId="39" fontId="16" fillId="0" borderId="0" xfId="0" applyNumberFormat="1" applyFont="1" applyFill="1" applyProtection="1"/>
    <xf numFmtId="43" fontId="9" fillId="0" borderId="3" xfId="0" applyNumberFormat="1" applyFont="1" applyFill="1" applyBorder="1" applyAlignment="1" applyProtection="1">
      <alignment horizontal="centerContinuous"/>
    </xf>
    <xf numFmtId="39" fontId="9" fillId="0" borderId="0" xfId="0" applyNumberFormat="1" applyFont="1" applyFill="1" applyBorder="1" applyProtection="1"/>
    <xf numFmtId="39" fontId="9" fillId="0" borderId="3" xfId="0" applyNumberFormat="1" applyFont="1" applyFill="1" applyBorder="1" applyAlignment="1" applyProtection="1">
      <alignment horizontal="centerContinuous"/>
    </xf>
    <xf numFmtId="39" fontId="9" fillId="0" borderId="0" xfId="0" applyNumberFormat="1" applyFont="1" applyFill="1" applyAlignment="1" applyProtection="1">
      <alignment horizontal="left"/>
    </xf>
    <xf numFmtId="39" fontId="9" fillId="0" borderId="0" xfId="0" applyNumberFormat="1" applyFont="1" applyFill="1" applyAlignment="1" applyProtection="1">
      <alignment horizontal="center"/>
    </xf>
    <xf numFmtId="39" fontId="9" fillId="0" borderId="0" xfId="0" quotePrefix="1" applyNumberFormat="1" applyFont="1" applyFill="1" applyAlignment="1" applyProtection="1">
      <alignment horizontal="center"/>
    </xf>
    <xf numFmtId="39" fontId="9" fillId="0" borderId="0" xfId="0" applyNumberFormat="1" applyFont="1" applyFill="1" applyBorder="1" applyAlignment="1" applyProtection="1">
      <alignment horizontal="center"/>
    </xf>
    <xf numFmtId="39" fontId="9" fillId="0" borderId="0" xfId="0" applyNumberFormat="1" applyFont="1" applyFill="1" applyBorder="1" applyAlignment="1" applyProtection="1">
      <alignment horizontal="left"/>
    </xf>
    <xf numFmtId="39" fontId="16" fillId="0" borderId="0" xfId="0" applyNumberFormat="1" applyFont="1" applyFill="1" applyAlignment="1" applyProtection="1">
      <alignment horizontal="left"/>
    </xf>
    <xf numFmtId="0" fontId="9" fillId="0" borderId="3" xfId="0" quotePrefix="1" applyNumberFormat="1" applyFont="1" applyFill="1" applyBorder="1" applyAlignment="1" applyProtection="1">
      <alignment horizontal="center"/>
    </xf>
    <xf numFmtId="39" fontId="9" fillId="0" borderId="3" xfId="0" applyNumberFormat="1" applyFont="1" applyFill="1" applyBorder="1" applyAlignment="1" applyProtection="1">
      <alignment horizontal="center"/>
    </xf>
    <xf numFmtId="39" fontId="19" fillId="0" borderId="0" xfId="0" applyNumberFormat="1" applyFont="1" applyFill="1" applyProtection="1"/>
    <xf numFmtId="39" fontId="19" fillId="0" borderId="0" xfId="0" applyNumberFormat="1" applyFont="1" applyFill="1" applyAlignment="1" applyProtection="1">
      <alignment horizontal="fill"/>
    </xf>
    <xf numFmtId="39" fontId="19" fillId="0" borderId="0" xfId="0" applyNumberFormat="1" applyFont="1" applyFill="1" applyAlignment="1" applyProtection="1">
      <alignment horizontal="left"/>
    </xf>
    <xf numFmtId="44" fontId="19" fillId="0" borderId="0" xfId="0" applyNumberFormat="1" applyFont="1" applyFill="1" applyAlignment="1" applyProtection="1">
      <alignment horizontal="right"/>
    </xf>
    <xf numFmtId="169" fontId="19" fillId="0" borderId="0" xfId="0" applyNumberFormat="1" applyFont="1" applyFill="1" applyAlignment="1" applyProtection="1">
      <alignment horizontal="right"/>
    </xf>
    <xf numFmtId="39" fontId="19" fillId="0" borderId="0" xfId="0" applyNumberFormat="1" applyFont="1" applyFill="1" applyAlignment="1" applyProtection="1">
      <alignment horizontal="right"/>
    </xf>
    <xf numFmtId="10" fontId="19" fillId="0" borderId="0" xfId="0" applyNumberFormat="1" applyFont="1" applyFill="1" applyAlignment="1" applyProtection="1">
      <alignment horizontal="right"/>
    </xf>
    <xf numFmtId="43" fontId="19" fillId="0" borderId="0" xfId="0" applyNumberFormat="1" applyFont="1" applyFill="1" applyAlignment="1" applyProtection="1">
      <alignment horizontal="right"/>
    </xf>
    <xf numFmtId="167" fontId="19" fillId="0" borderId="0" xfId="0" applyNumberFormat="1" applyFont="1" applyFill="1" applyAlignment="1" applyProtection="1">
      <alignment horizontal="right"/>
    </xf>
    <xf numFmtId="167" fontId="19" fillId="0" borderId="0" xfId="0" applyNumberFormat="1" applyFont="1" applyFill="1" applyBorder="1" applyAlignment="1" applyProtection="1">
      <alignment horizontal="right"/>
    </xf>
    <xf numFmtId="43" fontId="19" fillId="0" borderId="0" xfId="0" applyNumberFormat="1" applyFont="1" applyFill="1" applyBorder="1" applyAlignment="1" applyProtection="1">
      <alignment horizontal="right"/>
    </xf>
    <xf numFmtId="10" fontId="19" fillId="0" borderId="0" xfId="0" applyNumberFormat="1" applyFont="1" applyFill="1" applyBorder="1" applyAlignment="1" applyProtection="1">
      <alignment horizontal="right"/>
    </xf>
    <xf numFmtId="43" fontId="19" fillId="0" borderId="2" xfId="0" applyNumberFormat="1" applyFont="1" applyFill="1" applyBorder="1" applyAlignment="1" applyProtection="1">
      <alignment horizontal="right"/>
    </xf>
    <xf numFmtId="39" fontId="19" fillId="0" borderId="2" xfId="0" applyNumberFormat="1" applyFont="1" applyFill="1" applyBorder="1" applyAlignment="1" applyProtection="1">
      <alignment horizontal="right"/>
    </xf>
    <xf numFmtId="171" fontId="19" fillId="0" borderId="2" xfId="0" applyNumberFormat="1" applyFont="1" applyFill="1" applyBorder="1" applyAlignment="1" applyProtection="1">
      <alignment horizontal="right"/>
    </xf>
    <xf numFmtId="39" fontId="19" fillId="0" borderId="0" xfId="0" applyNumberFormat="1" applyFont="1" applyFill="1" applyAlignment="1" applyProtection="1">
      <alignment horizontal="left" indent="1"/>
    </xf>
    <xf numFmtId="43" fontId="19" fillId="0" borderId="3" xfId="0" applyNumberFormat="1" applyFont="1" applyFill="1" applyBorder="1" applyAlignment="1" applyProtection="1">
      <alignment horizontal="right"/>
    </xf>
    <xf numFmtId="169" fontId="19" fillId="0" borderId="3" xfId="0" applyNumberFormat="1" applyFont="1" applyFill="1" applyBorder="1" applyAlignment="1" applyProtection="1">
      <alignment horizontal="right"/>
    </xf>
    <xf numFmtId="167" fontId="19" fillId="0" borderId="3" xfId="0" applyNumberFormat="1" applyFont="1" applyFill="1" applyBorder="1" applyAlignment="1" applyProtection="1">
      <alignment horizontal="right"/>
    </xf>
    <xf numFmtId="169" fontId="19" fillId="0" borderId="0" xfId="0" applyNumberFormat="1" applyFont="1" applyFill="1" applyBorder="1" applyAlignment="1" applyProtection="1">
      <alignment horizontal="right"/>
    </xf>
    <xf numFmtId="43" fontId="9" fillId="0" borderId="2" xfId="0" applyNumberFormat="1" applyFont="1" applyFill="1" applyBorder="1" applyAlignment="1" applyProtection="1">
      <alignment horizontal="right"/>
    </xf>
    <xf numFmtId="43" fontId="9" fillId="0" borderId="0" xfId="0" applyNumberFormat="1" applyFont="1" applyFill="1" applyAlignment="1" applyProtection="1">
      <alignment horizontal="right"/>
    </xf>
    <xf numFmtId="39" fontId="9" fillId="0" borderId="0" xfId="0" applyNumberFormat="1" applyFont="1" applyFill="1" applyAlignment="1" applyProtection="1">
      <alignment horizontal="right"/>
    </xf>
    <xf numFmtId="39" fontId="19" fillId="0" borderId="0" xfId="0" applyNumberFormat="1" applyFont="1" applyFill="1" applyBorder="1" applyAlignment="1" applyProtection="1">
      <alignment horizontal="left" indent="1"/>
    </xf>
    <xf numFmtId="39" fontId="19" fillId="0" borderId="0" xfId="0" applyNumberFormat="1" applyFont="1" applyFill="1" applyBorder="1" applyAlignment="1" applyProtection="1">
      <alignment horizontal="left"/>
    </xf>
    <xf numFmtId="39" fontId="19" fillId="0" borderId="0" xfId="0" applyNumberFormat="1" applyFont="1" applyFill="1" applyBorder="1" applyAlignment="1" applyProtection="1">
      <alignment horizontal="right"/>
    </xf>
    <xf numFmtId="44" fontId="19" fillId="0" borderId="0" xfId="0" applyNumberFormat="1" applyFont="1" applyFill="1" applyBorder="1" applyAlignment="1" applyProtection="1">
      <alignment horizontal="right"/>
    </xf>
    <xf numFmtId="44" fontId="19" fillId="0" borderId="4" xfId="0" applyNumberFormat="1" applyFont="1" applyFill="1" applyBorder="1" applyAlignment="1" applyProtection="1">
      <alignment horizontal="right"/>
    </xf>
    <xf numFmtId="169" fontId="19" fillId="0" borderId="4" xfId="0" applyNumberFormat="1" applyFont="1" applyFill="1" applyBorder="1" applyAlignment="1" applyProtection="1">
      <alignment horizontal="right"/>
    </xf>
    <xf numFmtId="166" fontId="19" fillId="0" borderId="0" xfId="0" applyNumberFormat="1" applyFont="1" applyFill="1" applyBorder="1" applyAlignment="1" applyProtection="1">
      <alignment horizontal="right"/>
    </xf>
    <xf numFmtId="44" fontId="9" fillId="0" borderId="0" xfId="0" applyNumberFormat="1" applyFont="1" applyFill="1" applyBorder="1" applyAlignment="1" applyProtection="1">
      <alignment horizontal="right"/>
    </xf>
    <xf numFmtId="43" fontId="9" fillId="0" borderId="0" xfId="0" applyNumberFormat="1" applyFont="1" applyFill="1" applyBorder="1" applyAlignment="1" applyProtection="1">
      <alignment horizontal="right"/>
    </xf>
    <xf numFmtId="39" fontId="9" fillId="0" borderId="0" xfId="0" applyNumberFormat="1" applyFont="1" applyFill="1" applyBorder="1" applyAlignment="1" applyProtection="1">
      <alignment horizontal="right"/>
    </xf>
    <xf numFmtId="44" fontId="9" fillId="0" borderId="0" xfId="0" applyNumberFormat="1" applyFont="1" applyFill="1" applyProtection="1"/>
    <xf numFmtId="44" fontId="9" fillId="0" borderId="3" xfId="0" applyNumberFormat="1" applyFont="1" applyFill="1" applyBorder="1" applyAlignment="1" applyProtection="1">
      <alignment horizontal="centerContinuous"/>
    </xf>
    <xf numFmtId="44" fontId="9" fillId="0" borderId="0" xfId="0" applyNumberFormat="1" applyFont="1" applyFill="1" applyAlignment="1" applyProtection="1">
      <alignment horizontal="center"/>
    </xf>
    <xf numFmtId="44" fontId="9" fillId="0" borderId="0" xfId="0" applyNumberFormat="1" applyFont="1" applyFill="1" applyAlignment="1" applyProtection="1">
      <alignment horizontal="left"/>
    </xf>
    <xf numFmtId="39" fontId="9" fillId="0" borderId="0" xfId="0" applyNumberFormat="1" applyFont="1" applyFill="1" applyAlignment="1" applyProtection="1">
      <alignment horizontal="fill"/>
    </xf>
    <xf numFmtId="44" fontId="9" fillId="0" borderId="3" xfId="0" quotePrefix="1" applyNumberFormat="1" applyFont="1" applyFill="1" applyBorder="1" applyAlignment="1" applyProtection="1">
      <alignment horizontal="center"/>
    </xf>
    <xf numFmtId="44" fontId="9" fillId="0" borderId="3" xfId="0" applyNumberFormat="1" applyFont="1" applyFill="1" applyBorder="1" applyAlignment="1" applyProtection="1">
      <alignment horizontal="center"/>
    </xf>
    <xf numFmtId="44" fontId="19" fillId="0" borderId="0" xfId="0" applyNumberFormat="1" applyFont="1" applyFill="1" applyAlignment="1" applyProtection="1">
      <alignment horizontal="fill"/>
    </xf>
    <xf numFmtId="44" fontId="19" fillId="0" borderId="0" xfId="0" applyNumberFormat="1" applyFont="1" applyFill="1" applyProtection="1"/>
    <xf numFmtId="43" fontId="19" fillId="0" borderId="0" xfId="0" applyNumberFormat="1" applyFont="1" applyFill="1" applyProtection="1"/>
    <xf numFmtId="43" fontId="19" fillId="0" borderId="0" xfId="0" applyNumberFormat="1" applyFont="1" applyFill="1" applyAlignment="1" applyProtection="1">
      <alignment horizontal="fill"/>
    </xf>
    <xf numFmtId="165" fontId="19" fillId="0" borderId="0" xfId="0" applyNumberFormat="1" applyFont="1" applyFill="1" applyAlignment="1" applyProtection="1">
      <alignment horizontal="right"/>
    </xf>
    <xf numFmtId="165" fontId="19" fillId="0" borderId="0" xfId="0" applyNumberFormat="1" applyFont="1" applyFill="1" applyBorder="1" applyAlignment="1" applyProtection="1">
      <alignment horizontal="right"/>
    </xf>
    <xf numFmtId="41" fontId="19" fillId="0" borderId="0" xfId="0" applyNumberFormat="1" applyFont="1" applyFill="1" applyAlignment="1" applyProtection="1">
      <alignment horizontal="right"/>
    </xf>
    <xf numFmtId="10" fontId="19" fillId="0" borderId="0" xfId="0" applyNumberFormat="1" applyFont="1" applyFill="1" applyProtection="1"/>
    <xf numFmtId="41" fontId="19" fillId="0" borderId="0" xfId="0" applyNumberFormat="1" applyFont="1" applyFill="1" applyBorder="1" applyAlignment="1" applyProtection="1">
      <alignment horizontal="right"/>
    </xf>
    <xf numFmtId="170" fontId="19" fillId="0" borderId="0" xfId="0" applyNumberFormat="1" applyFont="1" applyFill="1" applyProtection="1"/>
    <xf numFmtId="39" fontId="19" fillId="0" borderId="3" xfId="0" applyNumberFormat="1" applyFont="1" applyFill="1" applyBorder="1" applyAlignment="1" applyProtection="1">
      <alignment horizontal="left"/>
    </xf>
    <xf numFmtId="165" fontId="19" fillId="0" borderId="3" xfId="0" applyNumberFormat="1" applyFont="1" applyFill="1" applyBorder="1" applyAlignment="1" applyProtection="1">
      <alignment horizontal="right"/>
    </xf>
    <xf numFmtId="41" fontId="19" fillId="0" borderId="3" xfId="0" applyNumberFormat="1" applyFont="1" applyFill="1" applyBorder="1" applyAlignment="1" applyProtection="1">
      <alignment horizontal="right"/>
    </xf>
    <xf numFmtId="165" fontId="19" fillId="0" borderId="4" xfId="0" applyNumberFormat="1" applyFont="1" applyFill="1" applyBorder="1" applyAlignment="1" applyProtection="1">
      <alignment horizontal="right"/>
    </xf>
    <xf numFmtId="43" fontId="9" fillId="0" borderId="0" xfId="0" applyNumberFormat="1" applyFont="1" applyFill="1" applyBorder="1" applyAlignment="1" applyProtection="1">
      <alignment horizontal="fill"/>
    </xf>
    <xf numFmtId="43" fontId="9" fillId="0" borderId="0" xfId="0" applyNumberFormat="1" applyFont="1" applyFill="1" applyProtection="1"/>
    <xf numFmtId="43" fontId="9" fillId="0" borderId="0" xfId="0" applyNumberFormat="1" applyFont="1" applyFill="1" applyAlignment="1" applyProtection="1">
      <alignment horizontal="left"/>
    </xf>
    <xf numFmtId="41" fontId="9" fillId="0" borderId="0" xfId="0" applyNumberFormat="1" applyFont="1" applyFill="1" applyProtection="1"/>
    <xf numFmtId="41" fontId="9" fillId="0" borderId="0" xfId="0" applyNumberFormat="1" applyFont="1" applyFill="1" applyBorder="1" applyAlignment="1" applyProtection="1">
      <alignment horizontal="fill"/>
    </xf>
    <xf numFmtId="43" fontId="0" fillId="0" borderId="0" xfId="0" applyNumberFormat="1" applyFill="1" applyProtection="1"/>
    <xf numFmtId="39" fontId="9" fillId="0" borderId="0" xfId="0" applyNumberFormat="1" applyFont="1" applyFill="1" applyAlignment="1" applyProtection="1">
      <alignment wrapText="1"/>
    </xf>
    <xf numFmtId="0" fontId="0" fillId="0" borderId="0" xfId="0" applyFill="1" applyAlignment="1">
      <alignment wrapText="1"/>
    </xf>
    <xf numFmtId="176" fontId="0" fillId="0" borderId="0" xfId="0" applyNumberFormat="1" applyFill="1" applyBorder="1"/>
    <xf numFmtId="0" fontId="3" fillId="0" borderId="0" xfId="107" applyFill="1" applyBorder="1"/>
    <xf numFmtId="49" fontId="9" fillId="0" borderId="0" xfId="0" applyNumberFormat="1" applyFont="1" applyFill="1" applyBorder="1" applyAlignment="1">
      <alignment horizontal="left"/>
    </xf>
    <xf numFmtId="176" fontId="9" fillId="0" borderId="0" xfId="0" applyNumberFormat="1" applyFont="1" applyFill="1" applyBorder="1"/>
    <xf numFmtId="165" fontId="3" fillId="0" borderId="0" xfId="107" applyNumberFormat="1" applyFill="1" applyBorder="1"/>
    <xf numFmtId="43" fontId="3" fillId="0" borderId="0" xfId="112" applyFont="1" applyFill="1" applyBorder="1"/>
    <xf numFmtId="165" fontId="44" fillId="0" borderId="0" xfId="107" applyNumberFormat="1" applyFont="1" applyFill="1" applyBorder="1"/>
    <xf numFmtId="49" fontId="0" fillId="55" borderId="14" xfId="0" applyNumberFormat="1" applyFill="1" applyBorder="1" applyAlignment="1">
      <alignment horizontal="left"/>
    </xf>
    <xf numFmtId="176" fontId="0" fillId="55" borderId="14" xfId="0" applyNumberFormat="1" applyFill="1" applyBorder="1"/>
    <xf numFmtId="49" fontId="0" fillId="0" borderId="1" xfId="0" applyNumberFormat="1" applyFill="1" applyBorder="1" applyAlignment="1">
      <alignment horizontal="left"/>
    </xf>
    <xf numFmtId="176" fontId="0" fillId="0" borderId="1" xfId="0" applyNumberFormat="1" applyFill="1" applyBorder="1"/>
    <xf numFmtId="165" fontId="3" fillId="0" borderId="18" xfId="107" applyNumberFormat="1" applyFill="1" applyBorder="1"/>
    <xf numFmtId="44" fontId="19" fillId="0" borderId="0" xfId="0" applyNumberFormat="1" applyFont="1" applyFill="1" applyAlignment="1" applyProtection="1">
      <alignment horizontal="left"/>
    </xf>
  </cellXfs>
  <cellStyles count="114">
    <cellStyle name="Accent1 - 20%" xfId="4"/>
    <cellStyle name="Accent1 - 40%" xfId="5"/>
    <cellStyle name="Accent1 - 60%" xfId="6"/>
    <cellStyle name="Accent2 - 20%" xfId="7"/>
    <cellStyle name="Accent2 - 40%" xfId="8"/>
    <cellStyle name="Accent2 - 60%" xfId="9"/>
    <cellStyle name="Accent3 - 20%" xfId="10"/>
    <cellStyle name="Accent3 - 40%" xfId="11"/>
    <cellStyle name="Accent3 - 60%" xfId="12"/>
    <cellStyle name="Accent4 - 20%" xfId="13"/>
    <cellStyle name="Accent4 - 40%" xfId="14"/>
    <cellStyle name="Accent4 - 60%" xfId="15"/>
    <cellStyle name="Accent5 - 20%" xfId="16"/>
    <cellStyle name="Accent5 - 40%" xfId="17"/>
    <cellStyle name="Accent5 - 60%" xfId="18"/>
    <cellStyle name="Accent6 - 20%" xfId="19"/>
    <cellStyle name="Accent6 - 40%" xfId="20"/>
    <cellStyle name="Accent6 - 60%" xfId="21"/>
    <cellStyle name="Comma" xfId="112" builtinId="3"/>
    <cellStyle name="Comma 2" xfId="3"/>
    <cellStyle name="Comma 3" xfId="105"/>
    <cellStyle name="Comma 4" xfId="108"/>
    <cellStyle name="Comma 5" xfId="111"/>
    <cellStyle name="Currency 2" xfId="2"/>
    <cellStyle name="Emphasis 1" xfId="22"/>
    <cellStyle name="Emphasis 2" xfId="23"/>
    <cellStyle name="Emphasis 3" xfId="24"/>
    <cellStyle name="Entered" xfId="25"/>
    <cellStyle name="Grey" xfId="26"/>
    <cellStyle name="Input [yellow]" xfId="27"/>
    <cellStyle name="Normal" xfId="0" builtinId="0"/>
    <cellStyle name="Normal - Style1" xfId="28"/>
    <cellStyle name="Normal 13" xfId="113"/>
    <cellStyle name="Normal 2" xfId="1"/>
    <cellStyle name="Normal 3" xfId="101"/>
    <cellStyle name="Normal 4" xfId="102"/>
    <cellStyle name="Normal 5" xfId="103"/>
    <cellStyle name="Normal 6" xfId="104"/>
    <cellStyle name="Normal 7" xfId="106"/>
    <cellStyle name="Normal 8" xfId="107"/>
    <cellStyle name="Normal 9" xfId="110"/>
    <cellStyle name="Percent" xfId="109" builtinId="5"/>
    <cellStyle name="Percent [2]" xfId="29"/>
    <cellStyle name="Percent 2" xfId="30"/>
    <cellStyle name="SAPBEXaggData" xfId="31"/>
    <cellStyle name="SAPBEXaggDataEmph" xfId="32"/>
    <cellStyle name="SAPBEXaggItem" xfId="33"/>
    <cellStyle name="SAPBEXaggItemX" xfId="34"/>
    <cellStyle name="SAPBEXchaText" xfId="35"/>
    <cellStyle name="SAPBEXexcBad7" xfId="36"/>
    <cellStyle name="SAPBEXexcBad8" xfId="37"/>
    <cellStyle name="SAPBEXexcBad9" xfId="38"/>
    <cellStyle name="SAPBEXexcCritical4" xfId="39"/>
    <cellStyle name="SAPBEXexcCritical5" xfId="40"/>
    <cellStyle name="SAPBEXexcCritical6" xfId="41"/>
    <cellStyle name="SAPBEXexcGood1" xfId="42"/>
    <cellStyle name="SAPBEXexcGood2" xfId="43"/>
    <cellStyle name="SAPBEXexcGood3" xfId="44"/>
    <cellStyle name="SAPBEXfilterDrill" xfId="45"/>
    <cellStyle name="SAPBEXfilterItem" xfId="46"/>
    <cellStyle name="SAPBEXfilterText" xfId="47"/>
    <cellStyle name="SAPBEXformats" xfId="48"/>
    <cellStyle name="SAPBEXheaderItem" xfId="49"/>
    <cellStyle name="SAPBEXheaderText" xfId="50"/>
    <cellStyle name="SAPBEXHLevel0" xfId="51"/>
    <cellStyle name="SAPBEXHLevel0X" xfId="52"/>
    <cellStyle name="SAPBEXHLevel1" xfId="53"/>
    <cellStyle name="SAPBEXHLevel1X" xfId="54"/>
    <cellStyle name="SAPBEXHLevel2" xfId="55"/>
    <cellStyle name="SAPBEXHLevel2X" xfId="56"/>
    <cellStyle name="SAPBEXHLevel3" xfId="57"/>
    <cellStyle name="SAPBEXHLevel3X" xfId="58"/>
    <cellStyle name="SAPBEXinputData" xfId="59"/>
    <cellStyle name="SAPBEXItemHeader" xfId="60"/>
    <cellStyle name="SAPBEXresData" xfId="61"/>
    <cellStyle name="SAPBEXresDataEmph" xfId="62"/>
    <cellStyle name="SAPBEXresItem" xfId="63"/>
    <cellStyle name="SAPBEXresItemX" xfId="64"/>
    <cellStyle name="SAPBEXstdData" xfId="65"/>
    <cellStyle name="SAPBEXstdDataEmph" xfId="66"/>
    <cellStyle name="SAPBEXstdItem" xfId="67"/>
    <cellStyle name="SAPBEXstdItemX" xfId="68"/>
    <cellStyle name="SAPBEXtitle" xfId="69"/>
    <cellStyle name="SAPBEXunassignedItem" xfId="70"/>
    <cellStyle name="SAPBEXundefined" xfId="71"/>
    <cellStyle name="SAPBorder" xfId="72"/>
    <cellStyle name="SAPDataCell" xfId="73"/>
    <cellStyle name="SAPDataTotalCell" xfId="74"/>
    <cellStyle name="SAPDimensionCell" xfId="75"/>
    <cellStyle name="SAPEditableDataCell" xfId="76"/>
    <cellStyle name="SAPEditableDataTotalCell" xfId="77"/>
    <cellStyle name="SAPEmphasized" xfId="78"/>
    <cellStyle name="SAPEmphasizedTotal" xfId="79"/>
    <cellStyle name="SAPExceptionLevel1" xfId="80"/>
    <cellStyle name="SAPExceptionLevel2" xfId="81"/>
    <cellStyle name="SAPExceptionLevel3" xfId="82"/>
    <cellStyle name="SAPExceptionLevel4" xfId="83"/>
    <cellStyle name="SAPExceptionLevel5" xfId="84"/>
    <cellStyle name="SAPExceptionLevel6" xfId="85"/>
    <cellStyle name="SAPExceptionLevel7" xfId="86"/>
    <cellStyle name="SAPExceptionLevel8" xfId="87"/>
    <cellStyle name="SAPExceptionLevel9" xfId="88"/>
    <cellStyle name="SAPHierarchyCell0" xfId="89"/>
    <cellStyle name="SAPHierarchyCell1" xfId="90"/>
    <cellStyle name="SAPHierarchyCell2" xfId="91"/>
    <cellStyle name="SAPHierarchyCell3" xfId="92"/>
    <cellStyle name="SAPHierarchyCell4" xfId="93"/>
    <cellStyle name="SAPLockedDataCell" xfId="94"/>
    <cellStyle name="SAPLockedDataTotalCell" xfId="95"/>
    <cellStyle name="SAPMemberCell" xfId="96"/>
    <cellStyle name="SAPMemberTotalCell" xfId="97"/>
    <cellStyle name="SAPReadonlyDataCell" xfId="98"/>
    <cellStyle name="SAPReadonlyDataTotalCell" xfId="99"/>
    <cellStyle name="Sheet Title" xfId="10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CFF"/>
      <color rgb="FF66FFCC"/>
      <color rgb="FFCCFF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333376</xdr:colOff>
      <xdr:row>3</xdr:row>
      <xdr:rowOff>57150</xdr:rowOff>
    </xdr:from>
    <xdr:to>
      <xdr:col>9</xdr:col>
      <xdr:colOff>180976</xdr:colOff>
      <xdr:row>18</xdr:row>
      <xdr:rowOff>132169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6" y="628650"/>
          <a:ext cx="5334000" cy="25038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66675</xdr:rowOff>
    </xdr:from>
    <xdr:to>
      <xdr:col>10</xdr:col>
      <xdr:colOff>294476</xdr:colOff>
      <xdr:row>31</xdr:row>
      <xdr:rowOff>18813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228975"/>
          <a:ext cx="6390476" cy="18952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23</xdr:row>
      <xdr:rowOff>85725</xdr:rowOff>
    </xdr:from>
    <xdr:to>
      <xdr:col>3</xdr:col>
      <xdr:colOff>154855</xdr:colOff>
      <xdr:row>45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4486275"/>
          <a:ext cx="5260255" cy="4210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57</xdr:row>
      <xdr:rowOff>0</xdr:rowOff>
    </xdr:from>
    <xdr:to>
      <xdr:col>3</xdr:col>
      <xdr:colOff>47026</xdr:colOff>
      <xdr:row>83</xdr:row>
      <xdr:rowOff>85095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896600"/>
          <a:ext cx="4790476" cy="5038095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85</xdr:row>
      <xdr:rowOff>0</xdr:rowOff>
    </xdr:from>
    <xdr:to>
      <xdr:col>3</xdr:col>
      <xdr:colOff>38101</xdr:colOff>
      <xdr:row>115</xdr:row>
      <xdr:rowOff>46905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16230600"/>
          <a:ext cx="4781550" cy="57619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%23EL%20Dec%202023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Rlfwd"/>
      <sheetName val="1.01 ROR ROE"/>
      <sheetName val="Summaries"/>
      <sheetName val="1.02 COC"/>
      <sheetName val="Electric Earnings Sharing"/>
      <sheetName val="Inputs"/>
      <sheetName val="OOR"/>
      <sheetName val="OOE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B6">
            <v>5.3359999999999996E-3</v>
          </cell>
        </row>
        <row r="7">
          <cell r="B7">
            <v>4.0000000000000001E-3</v>
          </cell>
        </row>
        <row r="8">
          <cell r="B8">
            <v>3.8526999999999999E-2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64"/>
  <sheetViews>
    <sheetView tabSelected="1" topLeftCell="A4" zoomScale="93" zoomScaleNormal="93" workbookViewId="0">
      <pane ySplit="7" topLeftCell="A11" activePane="bottomLeft" state="frozen"/>
      <selection activeCell="D15" sqref="D15"/>
      <selection pane="bottomLeft" activeCell="D50" sqref="D50"/>
    </sheetView>
  </sheetViews>
  <sheetFormatPr defaultRowHeight="12.5" x14ac:dyDescent="0.25"/>
  <cols>
    <col min="1" max="1" width="5" bestFit="1" customWidth="1"/>
    <col min="2" max="2" width="64" customWidth="1"/>
    <col min="3" max="3" width="12.54296875" customWidth="1"/>
    <col min="4" max="4" width="13.08984375" bestFit="1" customWidth="1"/>
    <col min="5" max="5" width="13.54296875" customWidth="1"/>
    <col min="6" max="6" width="5" bestFit="1" customWidth="1"/>
    <col min="7" max="7" width="64" customWidth="1"/>
    <col min="8" max="8" width="18.90625" customWidth="1"/>
    <col min="9" max="9" width="14.08984375" customWidth="1"/>
    <col min="10" max="10" width="18.08984375" customWidth="1"/>
  </cols>
  <sheetData>
    <row r="1" spans="1:5" ht="13" x14ac:dyDescent="0.3">
      <c r="A1" s="26"/>
      <c r="B1" s="23"/>
      <c r="C1" s="23"/>
      <c r="D1" s="27"/>
    </row>
    <row r="2" spans="1:5" ht="13" x14ac:dyDescent="0.3">
      <c r="A2" s="23"/>
      <c r="B2" s="23"/>
      <c r="C2" s="23"/>
    </row>
    <row r="3" spans="1:5" ht="13" x14ac:dyDescent="0.3">
      <c r="A3" s="22"/>
      <c r="B3" s="28"/>
      <c r="C3" s="29"/>
      <c r="D3" s="22"/>
    </row>
    <row r="4" spans="1:5" ht="13" x14ac:dyDescent="0.25">
      <c r="A4" s="30" t="s">
        <v>0</v>
      </c>
      <c r="B4" s="31"/>
      <c r="C4" s="31"/>
      <c r="D4" s="31"/>
      <c r="E4" s="32"/>
    </row>
    <row r="5" spans="1:5" ht="13" x14ac:dyDescent="0.25">
      <c r="A5" s="30" t="s">
        <v>36</v>
      </c>
      <c r="B5" s="31"/>
      <c r="C5" s="30"/>
      <c r="D5" s="31"/>
      <c r="E5" s="32"/>
    </row>
    <row r="6" spans="1:5" ht="13" x14ac:dyDescent="0.25">
      <c r="A6" s="31" t="s">
        <v>156</v>
      </c>
      <c r="B6" s="31"/>
      <c r="C6" s="30"/>
      <c r="D6" s="31"/>
      <c r="E6" s="32"/>
    </row>
    <row r="7" spans="1:5" ht="13" x14ac:dyDescent="0.25">
      <c r="A7" s="30" t="s">
        <v>14</v>
      </c>
      <c r="B7" s="31"/>
      <c r="C7" s="30"/>
      <c r="D7" s="30"/>
      <c r="E7" s="32"/>
    </row>
    <row r="8" spans="1:5" ht="13" x14ac:dyDescent="0.3">
      <c r="A8" s="3"/>
      <c r="B8" s="3"/>
      <c r="C8" s="3"/>
      <c r="D8" s="3"/>
      <c r="E8" s="3"/>
    </row>
    <row r="9" spans="1:5" ht="13" x14ac:dyDescent="0.3">
      <c r="A9" s="4" t="s">
        <v>1</v>
      </c>
      <c r="B9" s="5"/>
      <c r="C9" s="5"/>
      <c r="D9" s="5"/>
      <c r="E9" s="5"/>
    </row>
    <row r="10" spans="1:5" ht="13" x14ac:dyDescent="0.3">
      <c r="A10" s="6" t="s">
        <v>2</v>
      </c>
      <c r="B10" s="7" t="s">
        <v>3</v>
      </c>
      <c r="C10" s="7"/>
      <c r="D10" s="8" t="s">
        <v>4</v>
      </c>
      <c r="E10" s="8"/>
    </row>
    <row r="11" spans="1:5" ht="13" x14ac:dyDescent="0.3">
      <c r="A11" s="56"/>
      <c r="B11" s="57"/>
      <c r="C11" s="57"/>
      <c r="D11" s="58"/>
      <c r="E11" s="58"/>
    </row>
    <row r="12" spans="1:5" ht="13" x14ac:dyDescent="0.3">
      <c r="A12" s="9">
        <v>1</v>
      </c>
      <c r="B12" s="72" t="s">
        <v>12</v>
      </c>
      <c r="C12" s="2"/>
      <c r="D12" s="2"/>
      <c r="E12" s="2"/>
    </row>
    <row r="13" spans="1:5" ht="13" x14ac:dyDescent="0.3">
      <c r="A13" s="9">
        <f>A12+1</f>
        <v>2</v>
      </c>
      <c r="B13" s="11" t="s">
        <v>13</v>
      </c>
      <c r="E13" s="2"/>
    </row>
    <row r="14" spans="1:5" ht="13" x14ac:dyDescent="0.3">
      <c r="A14" s="9">
        <f t="shared" ref="A14:A51" si="0">A13+1</f>
        <v>3</v>
      </c>
      <c r="B14" s="34"/>
      <c r="C14" s="24"/>
      <c r="D14" s="15"/>
      <c r="E14" s="2"/>
    </row>
    <row r="15" spans="1:5" ht="13" x14ac:dyDescent="0.3">
      <c r="A15" s="9">
        <f t="shared" si="0"/>
        <v>4</v>
      </c>
      <c r="B15" s="34" t="s">
        <v>54</v>
      </c>
      <c r="C15" s="24"/>
      <c r="D15" s="15">
        <f>-'SOE 2023'!B41</f>
        <v>0</v>
      </c>
      <c r="E15" s="2"/>
    </row>
    <row r="16" spans="1:5" ht="13" x14ac:dyDescent="0.3">
      <c r="A16" s="9">
        <f t="shared" si="0"/>
        <v>5</v>
      </c>
      <c r="B16" s="24"/>
      <c r="C16" s="24"/>
      <c r="D16" s="24"/>
      <c r="E16" s="2"/>
    </row>
    <row r="17" spans="1:5" ht="13" x14ac:dyDescent="0.3">
      <c r="A17" s="9">
        <f t="shared" si="0"/>
        <v>6</v>
      </c>
      <c r="B17" s="34" t="s">
        <v>44</v>
      </c>
      <c r="C17" s="24"/>
      <c r="D17" s="35">
        <f>-'SOE 2023'!B36</f>
        <v>-1236484.8999999999</v>
      </c>
      <c r="E17" s="2"/>
    </row>
    <row r="18" spans="1:5" ht="13" x14ac:dyDescent="0.3">
      <c r="A18" s="9">
        <f t="shared" si="0"/>
        <v>7</v>
      </c>
      <c r="B18" s="65" t="s">
        <v>58</v>
      </c>
      <c r="C18" s="24"/>
      <c r="D18" s="35">
        <v>0</v>
      </c>
      <c r="E18" s="24"/>
    </row>
    <row r="19" spans="1:5" ht="13" x14ac:dyDescent="0.3">
      <c r="A19" s="9">
        <f t="shared" si="0"/>
        <v>8</v>
      </c>
      <c r="B19" s="34" t="s">
        <v>59</v>
      </c>
      <c r="C19" s="24"/>
      <c r="D19" s="35">
        <f>-'SOE 2023'!B54</f>
        <v>11909056.32</v>
      </c>
      <c r="E19" s="24"/>
    </row>
    <row r="20" spans="1:5" ht="13" x14ac:dyDescent="0.3">
      <c r="A20" s="9">
        <f t="shared" si="0"/>
        <v>9</v>
      </c>
      <c r="B20" s="34"/>
      <c r="C20" s="24"/>
      <c r="D20" s="25"/>
      <c r="E20" s="2"/>
    </row>
    <row r="21" spans="1:5" ht="13" x14ac:dyDescent="0.3">
      <c r="A21" s="9">
        <f t="shared" si="0"/>
        <v>10</v>
      </c>
      <c r="B21" s="36" t="s">
        <v>34</v>
      </c>
      <c r="C21" s="2"/>
      <c r="D21" s="35">
        <f>SUM(D15:D20)</f>
        <v>10672571.42</v>
      </c>
      <c r="E21" s="2"/>
    </row>
    <row r="22" spans="1:5" ht="13" x14ac:dyDescent="0.3">
      <c r="A22" s="9">
        <f t="shared" si="0"/>
        <v>11</v>
      </c>
      <c r="B22" s="36"/>
      <c r="C22" s="2"/>
      <c r="D22" s="35"/>
      <c r="E22" s="2"/>
    </row>
    <row r="23" spans="1:5" ht="13" x14ac:dyDescent="0.3">
      <c r="A23" s="9">
        <f t="shared" si="0"/>
        <v>12</v>
      </c>
      <c r="B23" s="73" t="s">
        <v>66</v>
      </c>
      <c r="C23" s="2"/>
      <c r="D23" s="35"/>
      <c r="E23" s="2"/>
    </row>
    <row r="24" spans="1:5" ht="13" x14ac:dyDescent="0.3">
      <c r="A24" s="9">
        <f t="shared" si="0"/>
        <v>13</v>
      </c>
      <c r="B24" s="62" t="s">
        <v>53</v>
      </c>
      <c r="C24" s="24"/>
      <c r="D24" s="35">
        <f>'Earnings Sharing'!G33</f>
        <v>0</v>
      </c>
      <c r="E24" s="2"/>
    </row>
    <row r="25" spans="1:5" ht="13" x14ac:dyDescent="0.3">
      <c r="A25" s="9">
        <f t="shared" si="0"/>
        <v>14</v>
      </c>
      <c r="B25" s="24"/>
      <c r="C25" s="24"/>
      <c r="D25" s="24"/>
      <c r="E25" s="2"/>
    </row>
    <row r="26" spans="1:5" ht="13" x14ac:dyDescent="0.3">
      <c r="A26" s="9">
        <f t="shared" si="0"/>
        <v>15</v>
      </c>
      <c r="B26" s="9"/>
      <c r="C26" s="2"/>
      <c r="D26" s="25"/>
      <c r="E26" s="2"/>
    </row>
    <row r="27" spans="1:5" ht="13" x14ac:dyDescent="0.3">
      <c r="A27" s="9">
        <f t="shared" si="0"/>
        <v>16</v>
      </c>
      <c r="B27" s="63" t="s">
        <v>132</v>
      </c>
      <c r="C27" s="2"/>
      <c r="D27" s="35">
        <f>SUM(D24:D26)</f>
        <v>0</v>
      </c>
      <c r="E27" s="2"/>
    </row>
    <row r="28" spans="1:5" ht="13" x14ac:dyDescent="0.3">
      <c r="A28" s="9">
        <f t="shared" si="0"/>
        <v>17</v>
      </c>
      <c r="B28" s="2"/>
      <c r="C28" s="2"/>
      <c r="D28" s="14"/>
      <c r="E28" s="1" t="s">
        <v>5</v>
      </c>
    </row>
    <row r="29" spans="1:5" ht="13" x14ac:dyDescent="0.3">
      <c r="A29" s="9">
        <f t="shared" si="0"/>
        <v>18</v>
      </c>
      <c r="B29" s="36" t="s">
        <v>39</v>
      </c>
      <c r="C29" s="2"/>
      <c r="D29" s="2"/>
      <c r="E29" s="15">
        <f>SUM(D27,D21)</f>
        <v>10672571.42</v>
      </c>
    </row>
    <row r="30" spans="1:5" ht="13" x14ac:dyDescent="0.3">
      <c r="A30" s="9">
        <f t="shared" si="0"/>
        <v>19</v>
      </c>
      <c r="B30" s="23"/>
      <c r="C30" s="23"/>
      <c r="D30" s="23"/>
      <c r="E30" s="38" t="s">
        <v>5</v>
      </c>
    </row>
    <row r="31" spans="1:5" ht="13" x14ac:dyDescent="0.3">
      <c r="A31" s="9">
        <f t="shared" si="0"/>
        <v>20</v>
      </c>
      <c r="B31" s="12" t="s">
        <v>6</v>
      </c>
      <c r="C31" s="44">
        <f>[1]Inputs!$B$6</f>
        <v>5.3359999999999996E-3</v>
      </c>
      <c r="D31" s="16">
        <f>+E29*C31</f>
        <v>56948.841097119992</v>
      </c>
      <c r="E31" s="19" t="s">
        <v>5</v>
      </c>
    </row>
    <row r="32" spans="1:5" ht="13" x14ac:dyDescent="0.3">
      <c r="A32" s="9">
        <f t="shared" si="0"/>
        <v>21</v>
      </c>
      <c r="B32" s="12" t="s">
        <v>7</v>
      </c>
      <c r="C32" s="44">
        <f>[1]Inputs!$B$7</f>
        <v>4.0000000000000001E-3</v>
      </c>
      <c r="D32" s="17">
        <f>+E29*C32</f>
        <v>42690.285680000001</v>
      </c>
      <c r="E32" s="19"/>
    </row>
    <row r="33" spans="1:5" ht="13" x14ac:dyDescent="0.3">
      <c r="A33" s="9">
        <f t="shared" si="0"/>
        <v>22</v>
      </c>
      <c r="B33" s="13" t="s">
        <v>38</v>
      </c>
      <c r="C33" s="45"/>
      <c r="D33" s="18"/>
      <c r="E33" s="19">
        <f>SUM(D31:D32)</f>
        <v>99639.126777119993</v>
      </c>
    </row>
    <row r="34" spans="1:5" ht="13" x14ac:dyDescent="0.3">
      <c r="A34" s="9">
        <f t="shared" si="0"/>
        <v>23</v>
      </c>
      <c r="B34" s="12"/>
      <c r="C34" s="45"/>
      <c r="D34" s="20"/>
      <c r="E34" s="19"/>
    </row>
    <row r="35" spans="1:5" ht="13" x14ac:dyDescent="0.3">
      <c r="A35" s="9">
        <f t="shared" si="0"/>
        <v>24</v>
      </c>
      <c r="B35" s="12" t="s">
        <v>8</v>
      </c>
      <c r="C35" s="44">
        <f>[1]Inputs!$B$8</f>
        <v>3.8526999999999999E-2</v>
      </c>
      <c r="D35" s="14">
        <f>+E29*C35</f>
        <v>411182.15909833997</v>
      </c>
      <c r="E35" s="19"/>
    </row>
    <row r="36" spans="1:5" ht="13" x14ac:dyDescent="0.3">
      <c r="A36" s="9">
        <f t="shared" si="0"/>
        <v>25</v>
      </c>
      <c r="B36" s="13" t="s">
        <v>9</v>
      </c>
      <c r="C36" s="2"/>
      <c r="D36" s="20"/>
      <c r="E36" s="25">
        <f>SUM(D35:D35)</f>
        <v>411182.15909833997</v>
      </c>
    </row>
    <row r="37" spans="1:5" ht="13" x14ac:dyDescent="0.3">
      <c r="A37" s="9">
        <f t="shared" si="0"/>
        <v>26</v>
      </c>
      <c r="B37" s="13"/>
      <c r="C37" s="2"/>
      <c r="D37" s="20"/>
      <c r="E37" s="35"/>
    </row>
    <row r="38" spans="1:5" ht="13" x14ac:dyDescent="0.3">
      <c r="A38" s="9">
        <f t="shared" si="0"/>
        <v>27</v>
      </c>
      <c r="B38" s="13"/>
      <c r="C38" s="2"/>
      <c r="D38" s="20"/>
      <c r="E38" s="35"/>
    </row>
    <row r="39" spans="1:5" ht="13" x14ac:dyDescent="0.3">
      <c r="A39" s="9">
        <f t="shared" si="0"/>
        <v>28</v>
      </c>
      <c r="B39" s="13"/>
      <c r="C39" s="2"/>
      <c r="D39" s="20"/>
      <c r="E39" s="35"/>
    </row>
    <row r="40" spans="1:5" ht="13" x14ac:dyDescent="0.3">
      <c r="A40" s="9">
        <f t="shared" si="0"/>
        <v>29</v>
      </c>
      <c r="B40" s="73" t="s">
        <v>45</v>
      </c>
      <c r="C40" s="2"/>
      <c r="D40" s="20"/>
      <c r="E40" s="35"/>
    </row>
    <row r="41" spans="1:5" ht="13" x14ac:dyDescent="0.3">
      <c r="A41" s="9">
        <f t="shared" si="0"/>
        <v>30</v>
      </c>
      <c r="B41" s="34" t="s">
        <v>51</v>
      </c>
      <c r="C41" s="2"/>
      <c r="D41" s="35">
        <f>-TGrants!C18</f>
        <v>70102.42</v>
      </c>
      <c r="E41" s="46"/>
    </row>
    <row r="42" spans="1:5" ht="13" x14ac:dyDescent="0.3">
      <c r="A42" s="9">
        <f t="shared" si="0"/>
        <v>31</v>
      </c>
      <c r="B42" s="24"/>
      <c r="C42" s="24"/>
      <c r="D42" s="35"/>
      <c r="E42" s="46"/>
    </row>
    <row r="43" spans="1:5" ht="13" x14ac:dyDescent="0.3">
      <c r="A43" s="9">
        <f t="shared" si="0"/>
        <v>32</v>
      </c>
      <c r="B43" s="34" t="s">
        <v>46</v>
      </c>
      <c r="C43" s="2"/>
      <c r="D43" s="20"/>
      <c r="E43" s="35"/>
    </row>
    <row r="44" spans="1:5" ht="13" x14ac:dyDescent="0.3">
      <c r="A44" s="9">
        <f t="shared" si="0"/>
        <v>33</v>
      </c>
      <c r="B44" s="34" t="s">
        <v>47</v>
      </c>
      <c r="C44" s="2"/>
      <c r="D44" s="39">
        <v>0</v>
      </c>
      <c r="E44" s="35"/>
    </row>
    <row r="45" spans="1:5" ht="13" x14ac:dyDescent="0.3">
      <c r="A45" s="9">
        <f t="shared" si="0"/>
        <v>34</v>
      </c>
      <c r="B45" s="37" t="s">
        <v>48</v>
      </c>
      <c r="C45" s="2"/>
      <c r="D45" s="20"/>
      <c r="E45" s="25">
        <f>SUM(D41:D44)</f>
        <v>70102.42</v>
      </c>
    </row>
    <row r="46" spans="1:5" ht="13" x14ac:dyDescent="0.3">
      <c r="A46" s="9">
        <f t="shared" si="0"/>
        <v>35</v>
      </c>
      <c r="B46" s="12"/>
      <c r="C46" s="2"/>
      <c r="D46" s="2"/>
      <c r="E46" s="19"/>
    </row>
    <row r="47" spans="1:5" ht="13" x14ac:dyDescent="0.3">
      <c r="A47" s="9">
        <f t="shared" si="0"/>
        <v>36</v>
      </c>
      <c r="B47" s="12" t="s">
        <v>37</v>
      </c>
      <c r="C47" s="2"/>
      <c r="D47" s="18"/>
      <c r="E47" s="35">
        <f>E29-E33-E36-E45</f>
        <v>10091647.71412454</v>
      </c>
    </row>
    <row r="48" spans="1:5" ht="13" x14ac:dyDescent="0.3">
      <c r="A48" s="9">
        <f t="shared" si="0"/>
        <v>37</v>
      </c>
      <c r="B48" s="12"/>
      <c r="C48" s="2"/>
      <c r="D48" s="18"/>
      <c r="E48" s="18"/>
    </row>
    <row r="49" spans="1:5" ht="13" x14ac:dyDescent="0.3">
      <c r="A49" s="9">
        <f t="shared" si="0"/>
        <v>38</v>
      </c>
      <c r="B49" s="12" t="s">
        <v>10</v>
      </c>
      <c r="C49" s="21">
        <v>0.21</v>
      </c>
      <c r="D49" s="18"/>
      <c r="E49" s="25">
        <f>ROUND(E47*C49,0)</f>
        <v>2119246</v>
      </c>
    </row>
    <row r="50" spans="1:5" ht="13" x14ac:dyDescent="0.3">
      <c r="A50" s="9">
        <f t="shared" si="0"/>
        <v>39</v>
      </c>
      <c r="B50" s="34"/>
      <c r="C50" s="2"/>
      <c r="D50" s="18"/>
      <c r="E50" s="35"/>
    </row>
    <row r="51" spans="1:5" ht="13.5" thickBot="1" x14ac:dyDescent="0.35">
      <c r="A51" s="9">
        <f t="shared" si="0"/>
        <v>40</v>
      </c>
      <c r="B51" s="12" t="s">
        <v>11</v>
      </c>
      <c r="C51" s="2"/>
      <c r="D51" s="18"/>
      <c r="E51" s="33">
        <f>E47-E49-E50</f>
        <v>7972401.7141245399</v>
      </c>
    </row>
    <row r="52" spans="1:5" ht="13.5" thickTop="1" x14ac:dyDescent="0.3">
      <c r="A52" s="10"/>
      <c r="B52" s="2"/>
      <c r="C52" s="19"/>
      <c r="D52" s="19"/>
      <c r="E52" s="19"/>
    </row>
    <row r="53" spans="1:5" ht="13" x14ac:dyDescent="0.3">
      <c r="A53" s="10"/>
      <c r="B53" s="66" t="s">
        <v>138</v>
      </c>
    </row>
    <row r="54" spans="1:5" ht="13" x14ac:dyDescent="0.3">
      <c r="A54" s="10"/>
      <c r="B54" s="66" t="s">
        <v>139</v>
      </c>
    </row>
    <row r="55" spans="1:5" ht="13" x14ac:dyDescent="0.3">
      <c r="A55" s="10"/>
    </row>
    <row r="56" spans="1:5" ht="13" x14ac:dyDescent="0.3">
      <c r="A56" s="10"/>
    </row>
    <row r="57" spans="1:5" ht="13" x14ac:dyDescent="0.3">
      <c r="A57" s="10"/>
    </row>
    <row r="58" spans="1:5" ht="13" x14ac:dyDescent="0.3">
      <c r="A58" s="10"/>
    </row>
    <row r="59" spans="1:5" ht="13" x14ac:dyDescent="0.3">
      <c r="A59" s="10"/>
    </row>
    <row r="60" spans="1:5" ht="13" x14ac:dyDescent="0.3">
      <c r="A60" s="10"/>
    </row>
    <row r="61" spans="1:5" ht="13" x14ac:dyDescent="0.3">
      <c r="A61" s="10"/>
    </row>
    <row r="62" spans="1:5" ht="13" x14ac:dyDescent="0.3">
      <c r="A62" s="10"/>
    </row>
    <row r="63" spans="1:5" ht="13" x14ac:dyDescent="0.3">
      <c r="A63" s="10"/>
    </row>
    <row r="64" spans="1:5" x14ac:dyDescent="0.25">
      <c r="B64" s="40"/>
    </row>
  </sheetData>
  <phoneticPr fontId="15" type="noConversion"/>
  <pageMargins left="0.75" right="0.75" top="1" bottom="1" header="0.5" footer="0.5"/>
  <pageSetup scale="75" orientation="portrait" r:id="rId1"/>
  <headerFooter alignWithMargins="0"/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K14" sqref="K14"/>
    </sheetView>
  </sheetViews>
  <sheetFormatPr defaultRowHeight="12.5" x14ac:dyDescent="0.25"/>
  <sheetData>
    <row r="1" spans="1:1" ht="14.5" x14ac:dyDescent="0.35">
      <c r="A1" s="67" t="s">
        <v>140</v>
      </c>
    </row>
    <row r="2" spans="1:1" ht="14.5" x14ac:dyDescent="0.35">
      <c r="A2" s="67" t="s">
        <v>144</v>
      </c>
    </row>
    <row r="3" spans="1:1" ht="14.5" x14ac:dyDescent="0.35">
      <c r="A3" s="67" t="s">
        <v>142</v>
      </c>
    </row>
    <row r="32" ht="13" thickBot="1" x14ac:dyDescent="0.3"/>
    <row r="33" spans="5:7" ht="13" thickBot="1" x14ac:dyDescent="0.3">
      <c r="E33" t="s">
        <v>60</v>
      </c>
      <c r="G33" s="47"/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opLeftCell="A16" workbookViewId="0">
      <selection activeCell="E1" sqref="E1:H1048576"/>
    </sheetView>
  </sheetViews>
  <sheetFormatPr defaultColWidth="9.08984375" defaultRowHeight="14.5" x14ac:dyDescent="0.35"/>
  <cols>
    <col min="1" max="1" width="50.6328125" style="41" bestFit="1" customWidth="1"/>
    <col min="2" max="2" width="15" style="41" bestFit="1" customWidth="1"/>
    <col min="3" max="3" width="12.36328125" style="41" bestFit="1" customWidth="1"/>
    <col min="4" max="16384" width="9.08984375" style="41"/>
  </cols>
  <sheetData>
    <row r="1" spans="1:3" x14ac:dyDescent="0.35">
      <c r="A1" s="67" t="s">
        <v>140</v>
      </c>
    </row>
    <row r="2" spans="1:3" x14ac:dyDescent="0.35">
      <c r="A2" s="67" t="s">
        <v>141</v>
      </c>
    </row>
    <row r="3" spans="1:3" x14ac:dyDescent="0.35">
      <c r="A3" s="67" t="s">
        <v>145</v>
      </c>
    </row>
    <row r="6" spans="1:3" x14ac:dyDescent="0.35">
      <c r="A6" s="68" t="s">
        <v>57</v>
      </c>
      <c r="B6" s="69" t="s">
        <v>56</v>
      </c>
    </row>
    <row r="7" spans="1:3" x14ac:dyDescent="0.35">
      <c r="A7" s="50" t="s">
        <v>146</v>
      </c>
      <c r="B7" s="51">
        <v>0</v>
      </c>
    </row>
    <row r="8" spans="1:3" x14ac:dyDescent="0.35">
      <c r="A8" s="50" t="s">
        <v>147</v>
      </c>
      <c r="B8" s="51">
        <v>0</v>
      </c>
      <c r="C8" s="161"/>
    </row>
    <row r="9" spans="1:3" x14ac:dyDescent="0.35">
      <c r="A9" s="164" t="s">
        <v>148</v>
      </c>
      <c r="B9" s="165">
        <v>-60212.35</v>
      </c>
      <c r="C9" s="43">
        <f>B9</f>
        <v>-60212.35</v>
      </c>
    </row>
    <row r="10" spans="1:3" x14ac:dyDescent="0.35">
      <c r="A10" s="50" t="s">
        <v>149</v>
      </c>
      <c r="B10" s="51">
        <v>136.96</v>
      </c>
    </row>
    <row r="11" spans="1:3" x14ac:dyDescent="0.35">
      <c r="A11" s="164" t="s">
        <v>150</v>
      </c>
      <c r="B11" s="165">
        <v>-9890.07</v>
      </c>
      <c r="C11" s="71">
        <f>B11</f>
        <v>-9890.07</v>
      </c>
    </row>
    <row r="12" spans="1:3" x14ac:dyDescent="0.35">
      <c r="A12" s="50" t="s">
        <v>151</v>
      </c>
      <c r="B12" s="51">
        <v>3364857.94</v>
      </c>
      <c r="C12" s="158"/>
    </row>
    <row r="13" spans="1:3" x14ac:dyDescent="0.35">
      <c r="A13" s="50" t="s">
        <v>152</v>
      </c>
      <c r="B13" s="51">
        <v>-2712184.8</v>
      </c>
      <c r="C13" s="158"/>
    </row>
    <row r="14" spans="1:3" x14ac:dyDescent="0.35">
      <c r="A14" s="50" t="s">
        <v>153</v>
      </c>
      <c r="B14" s="51">
        <v>582707.68000000005</v>
      </c>
      <c r="C14" s="158"/>
    </row>
    <row r="15" spans="1:3" x14ac:dyDescent="0.35">
      <c r="A15" s="50" t="s">
        <v>154</v>
      </c>
      <c r="B15" s="51">
        <v>1430927.66</v>
      </c>
      <c r="C15" s="158"/>
    </row>
    <row r="16" spans="1:3" x14ac:dyDescent="0.35">
      <c r="A16" s="50" t="s">
        <v>155</v>
      </c>
      <c r="B16" s="51">
        <v>-5905386.8799999999</v>
      </c>
      <c r="C16" s="158"/>
    </row>
    <row r="17" spans="1:3" x14ac:dyDescent="0.35">
      <c r="A17" s="50" t="s">
        <v>61</v>
      </c>
      <c r="B17" s="51">
        <v>-4474459.22</v>
      </c>
      <c r="C17" s="158"/>
    </row>
    <row r="18" spans="1:3" ht="15" thickBot="1" x14ac:dyDescent="0.4">
      <c r="A18" s="166" t="s">
        <v>62</v>
      </c>
      <c r="B18" s="167">
        <v>-3891751.54</v>
      </c>
      <c r="C18" s="168">
        <f>SUM(C9:C17)</f>
        <v>-70102.42</v>
      </c>
    </row>
    <row r="19" spans="1:3" ht="15" thickTop="1" x14ac:dyDescent="0.35">
      <c r="A19" s="70"/>
      <c r="B19" s="157"/>
      <c r="C19" s="158"/>
    </row>
    <row r="20" spans="1:3" x14ac:dyDescent="0.35">
      <c r="A20" s="70"/>
      <c r="B20" s="157"/>
      <c r="C20" s="158"/>
    </row>
    <row r="21" spans="1:3" x14ac:dyDescent="0.35">
      <c r="A21" s="159"/>
      <c r="B21" s="160"/>
      <c r="C21" s="158"/>
    </row>
    <row r="22" spans="1:3" x14ac:dyDescent="0.35">
      <c r="A22" s="158"/>
      <c r="B22" s="162"/>
      <c r="C22" s="163"/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1"/>
  <sheetViews>
    <sheetView zoomScale="85" zoomScaleNormal="85" workbookViewId="0">
      <pane ySplit="9" topLeftCell="A31" activePane="bottomLeft" state="frozen"/>
      <selection activeCell="F24" sqref="F24"/>
      <selection pane="bottomLeft" activeCell="F38" sqref="F38"/>
    </sheetView>
  </sheetViews>
  <sheetFormatPr defaultColWidth="9.08984375" defaultRowHeight="12.5" x14ac:dyDescent="0.25"/>
  <cols>
    <col min="1" max="1" width="41.90625" style="75" customWidth="1"/>
    <col min="2" max="2" width="18.08984375" style="75" bestFit="1" customWidth="1"/>
    <col min="3" max="3" width="0.6328125" style="75" customWidth="1"/>
    <col min="4" max="4" width="17.08984375" style="75" customWidth="1"/>
    <col min="5" max="5" width="0.6328125" style="75" customWidth="1"/>
    <col min="6" max="6" width="16.08984375" style="75" customWidth="1"/>
    <col min="7" max="7" width="0.6328125" style="75" customWidth="1"/>
    <col min="8" max="8" width="7.6328125" style="75" customWidth="1"/>
    <col min="9" max="9" width="0.6328125" style="75" customWidth="1"/>
    <col min="10" max="10" width="18.08984375" style="75" bestFit="1" customWidth="1"/>
    <col min="11" max="11" width="0.6328125" style="75" customWidth="1"/>
    <col min="12" max="12" width="16.36328125" style="75" bestFit="1" customWidth="1"/>
    <col min="13" max="13" width="0.6328125" style="75" customWidth="1"/>
    <col min="14" max="14" width="7.6328125" style="75" bestFit="1" customWidth="1"/>
    <col min="15" max="15" width="0.6328125" style="75" customWidth="1"/>
    <col min="16" max="18" width="13.36328125" style="75" customWidth="1"/>
    <col min="19" max="20" width="9.08984375" style="75"/>
    <col min="21" max="23" width="10.54296875" style="75" customWidth="1"/>
    <col min="24" max="24" width="10" style="75" customWidth="1"/>
    <col min="25" max="16384" width="9.08984375" style="75"/>
  </cols>
  <sheetData>
    <row r="1" spans="1:18" ht="14" x14ac:dyDescent="0.3">
      <c r="A1" s="74" t="s">
        <v>15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</row>
    <row r="2" spans="1:18" ht="14" x14ac:dyDescent="0.3">
      <c r="A2" s="74" t="s">
        <v>16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</row>
    <row r="3" spans="1:18" ht="14" x14ac:dyDescent="0.3">
      <c r="A3" s="74" t="s">
        <v>202</v>
      </c>
      <c r="B3" s="74"/>
      <c r="C3" s="74"/>
      <c r="D3" s="74"/>
      <c r="E3" s="74"/>
      <c r="F3" s="74"/>
      <c r="G3" s="76"/>
      <c r="H3" s="74"/>
      <c r="I3" s="74"/>
      <c r="J3" s="74"/>
      <c r="K3" s="74"/>
      <c r="L3" s="74"/>
      <c r="M3" s="74"/>
      <c r="N3" s="74"/>
      <c r="O3" s="74"/>
      <c r="P3" s="77"/>
      <c r="Q3" s="74"/>
      <c r="R3" s="74"/>
    </row>
    <row r="4" spans="1:18" ht="13" x14ac:dyDescent="0.3">
      <c r="A4" s="78" t="s">
        <v>17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</row>
    <row r="5" spans="1:18" ht="13" x14ac:dyDescent="0.3">
      <c r="A5" s="80" t="s">
        <v>40</v>
      </c>
      <c r="B5" s="81"/>
      <c r="C5" s="81"/>
      <c r="D5" s="81"/>
      <c r="E5" s="81"/>
      <c r="F5" s="82"/>
      <c r="G5" s="82"/>
      <c r="H5" s="82"/>
      <c r="I5" s="82"/>
      <c r="J5" s="82"/>
      <c r="K5" s="81"/>
      <c r="L5" s="81"/>
      <c r="M5" s="81"/>
      <c r="N5" s="81"/>
      <c r="O5" s="81"/>
      <c r="P5" s="81"/>
      <c r="Q5" s="81"/>
      <c r="R5" s="81"/>
    </row>
    <row r="6" spans="1:18" ht="13" x14ac:dyDescent="0.3">
      <c r="A6" s="83" t="s">
        <v>40</v>
      </c>
      <c r="B6" s="82"/>
      <c r="C6" s="82"/>
      <c r="D6" s="82"/>
      <c r="E6" s="82"/>
      <c r="F6" s="84" t="s">
        <v>18</v>
      </c>
      <c r="G6" s="84"/>
      <c r="H6" s="84"/>
      <c r="I6" s="82"/>
      <c r="J6" s="82"/>
      <c r="K6" s="82"/>
      <c r="L6" s="84" t="s">
        <v>203</v>
      </c>
      <c r="M6" s="84"/>
      <c r="N6" s="84"/>
      <c r="O6" s="85"/>
      <c r="P6" s="86" t="s">
        <v>41</v>
      </c>
      <c r="Q6" s="86"/>
      <c r="R6" s="86"/>
    </row>
    <row r="7" spans="1:18" x14ac:dyDescent="0.25">
      <c r="A7" s="87"/>
      <c r="B7" s="88" t="s">
        <v>19</v>
      </c>
      <c r="C7" s="82"/>
      <c r="D7" s="89"/>
      <c r="E7" s="87"/>
      <c r="F7" s="82"/>
      <c r="G7" s="82"/>
      <c r="H7" s="82"/>
      <c r="I7" s="82"/>
      <c r="J7" s="88" t="s">
        <v>19</v>
      </c>
      <c r="K7" s="82"/>
      <c r="L7" s="82"/>
      <c r="M7" s="82"/>
      <c r="N7" s="82"/>
      <c r="O7" s="82"/>
      <c r="P7" s="82"/>
      <c r="Q7" s="88"/>
      <c r="R7" s="82"/>
    </row>
    <row r="8" spans="1:18" ht="13.25" hidden="1" customHeight="1" x14ac:dyDescent="0.25">
      <c r="A8" s="87"/>
      <c r="B8" s="87"/>
      <c r="C8" s="82"/>
      <c r="D8" s="87"/>
      <c r="E8" s="87"/>
      <c r="F8" s="90"/>
      <c r="G8" s="91"/>
      <c r="H8" s="82"/>
      <c r="I8" s="82"/>
      <c r="J8" s="87"/>
      <c r="K8" s="85"/>
      <c r="L8" s="91"/>
      <c r="M8" s="85"/>
      <c r="N8" s="85"/>
      <c r="O8" s="85"/>
      <c r="P8" s="91"/>
      <c r="Q8" s="90"/>
      <c r="R8" s="85"/>
    </row>
    <row r="9" spans="1:18" ht="12.75" customHeight="1" x14ac:dyDescent="0.3">
      <c r="A9" s="92" t="s">
        <v>20</v>
      </c>
      <c r="B9" s="93">
        <v>2023</v>
      </c>
      <c r="C9" s="82"/>
      <c r="D9" s="94" t="s">
        <v>21</v>
      </c>
      <c r="E9" s="82"/>
      <c r="F9" s="94" t="s">
        <v>22</v>
      </c>
      <c r="G9" s="82"/>
      <c r="H9" s="94" t="s">
        <v>23</v>
      </c>
      <c r="I9" s="82"/>
      <c r="J9" s="93">
        <v>2022</v>
      </c>
      <c r="K9" s="82"/>
      <c r="L9" s="94" t="s">
        <v>22</v>
      </c>
      <c r="M9" s="82"/>
      <c r="N9" s="94" t="s">
        <v>23</v>
      </c>
      <c r="O9" s="90"/>
      <c r="P9" s="93">
        <v>2023</v>
      </c>
      <c r="Q9" s="94" t="s">
        <v>21</v>
      </c>
      <c r="R9" s="93">
        <v>2022</v>
      </c>
    </row>
    <row r="10" spans="1:18" ht="6.65" customHeight="1" x14ac:dyDescent="0.25">
      <c r="A10" s="95"/>
      <c r="B10" s="96"/>
      <c r="C10" s="95"/>
      <c r="D10" s="96"/>
      <c r="E10" s="95"/>
      <c r="F10" s="96"/>
      <c r="G10" s="95"/>
      <c r="H10" s="96"/>
      <c r="I10" s="95"/>
      <c r="J10" s="96"/>
      <c r="K10" s="95"/>
      <c r="L10" s="96"/>
      <c r="M10" s="95"/>
      <c r="N10" s="96"/>
      <c r="O10" s="96"/>
      <c r="P10" s="96"/>
      <c r="Q10" s="96"/>
      <c r="R10" s="96"/>
    </row>
    <row r="11" spans="1:18" x14ac:dyDescent="0.25">
      <c r="A11" s="97" t="s">
        <v>24</v>
      </c>
      <c r="B11" s="98">
        <v>1514148994.6500001</v>
      </c>
      <c r="C11" s="98"/>
      <c r="D11" s="98">
        <v>1545998586</v>
      </c>
      <c r="E11" s="98"/>
      <c r="F11" s="98">
        <f>B11-D11</f>
        <v>-31849591.349999905</v>
      </c>
      <c r="G11" s="98"/>
      <c r="H11" s="99">
        <f>IF(D11=0,"n/a",IF(AND(F11/D11&lt;1,F11/D11&gt;-1),F11/D11,"n/a"))</f>
        <v>-2.0601306908310395E-2</v>
      </c>
      <c r="I11" s="98"/>
      <c r="J11" s="98">
        <v>1381833367.55</v>
      </c>
      <c r="K11" s="98"/>
      <c r="L11" s="98">
        <f>B11-J11</f>
        <v>132315627.10000014</v>
      </c>
      <c r="M11" s="100"/>
      <c r="N11" s="99">
        <f>IF(J11=0,"n/a",IF(AND(L11/J11&lt;1,L11/J11&gt;-1),L11/J11,"n/a"))</f>
        <v>9.5753677836421525E-2</v>
      </c>
      <c r="O11" s="101"/>
      <c r="P11" s="103">
        <f>IF(B61=0,"n/a",B11/B61)</f>
        <v>0.17530831409666828</v>
      </c>
      <c r="Q11" s="104">
        <f>IF(D61=0,"n/a",D11/D61)</f>
        <v>0.18306712618816695</v>
      </c>
      <c r="R11" s="104">
        <f>IF(J61=0,"n/a",J11/J61)</f>
        <v>0.15924917129222677</v>
      </c>
    </row>
    <row r="12" spans="1:18" x14ac:dyDescent="0.25">
      <c r="A12" s="97" t="s">
        <v>25</v>
      </c>
      <c r="B12" s="102">
        <v>1071384693.61</v>
      </c>
      <c r="C12" s="102"/>
      <c r="D12" s="102">
        <v>1108967436</v>
      </c>
      <c r="E12" s="102"/>
      <c r="F12" s="102">
        <f>B12-D12</f>
        <v>-37582742.389999986</v>
      </c>
      <c r="G12" s="102"/>
      <c r="H12" s="99">
        <f>IF(D12=0,"n/a",IF(AND(F12/D12&lt;1,F12/D12&gt;-1),F12/D12,"n/a"))</f>
        <v>-3.3889852100219817E-2</v>
      </c>
      <c r="I12" s="102"/>
      <c r="J12" s="102">
        <v>981170440.22000003</v>
      </c>
      <c r="K12" s="102"/>
      <c r="L12" s="102">
        <f>B12-J12</f>
        <v>90214253.389999986</v>
      </c>
      <c r="M12" s="102"/>
      <c r="N12" s="99">
        <f>IF(J12=0,"n/a",IF(AND(L12/J12&lt;1,L12/J12&gt;-1),L12/J12,"n/a"))</f>
        <v>9.1945547574559999E-2</v>
      </c>
      <c r="O12" s="101"/>
      <c r="P12" s="103">
        <f>IF(B62=0,"n/a",B12/B62)</f>
        <v>1.0004221482336513</v>
      </c>
      <c r="Q12" s="104">
        <f>IF(D62=0,"n/a",D12/D62)</f>
        <v>1.0854475057288107</v>
      </c>
      <c r="R12" s="104">
        <f>IF(J62=0,"n/a",J12/J62)</f>
        <v>0.8808350924865147</v>
      </c>
    </row>
    <row r="13" spans="1:18" x14ac:dyDescent="0.25">
      <c r="A13" s="97" t="s">
        <v>26</v>
      </c>
      <c r="B13" s="102">
        <v>123547974.70999999</v>
      </c>
      <c r="C13" s="102"/>
      <c r="D13" s="102">
        <v>126523901</v>
      </c>
      <c r="E13" s="102"/>
      <c r="F13" s="102">
        <f>B13-D13</f>
        <v>-2975926.2900000066</v>
      </c>
      <c r="G13" s="102"/>
      <c r="H13" s="99">
        <f>IF(D13=0,"n/a",IF(AND(F13/D13&lt;1,F13/D13&gt;-1),F13/D13,"n/a"))</f>
        <v>-2.352066500067846E-2</v>
      </c>
      <c r="I13" s="102"/>
      <c r="J13" s="102">
        <v>116711892.81</v>
      </c>
      <c r="K13" s="102"/>
      <c r="L13" s="102">
        <f>B13-J13</f>
        <v>6836081.8999999911</v>
      </c>
      <c r="M13" s="102"/>
      <c r="N13" s="99">
        <f>IF(J13=0,"n/a",IF(AND(L13/J13&lt;1,L13/J13&gt;-1),L13/J13,"n/a"))</f>
        <v>5.8572282013528175E-2</v>
      </c>
      <c r="O13" s="101"/>
      <c r="P13" s="103">
        <f>IF(B63=0,"n/a",B13/B63)</f>
        <v>1.7701359074264686</v>
      </c>
      <c r="Q13" s="104">
        <f>IF(D63=0,"n/a",D13/D63)</f>
        <v>1.9407147561528439</v>
      </c>
      <c r="R13" s="104">
        <f>IF(J63=0,"n/a",J13/J63)</f>
        <v>1.6848674852765049</v>
      </c>
    </row>
    <row r="14" spans="1:18" x14ac:dyDescent="0.25">
      <c r="A14" s="97" t="s">
        <v>27</v>
      </c>
      <c r="B14" s="102">
        <v>20865110.77</v>
      </c>
      <c r="C14" s="102"/>
      <c r="D14" s="102">
        <v>21275659</v>
      </c>
      <c r="E14" s="102"/>
      <c r="F14" s="102">
        <f>B14-D14</f>
        <v>-410548.23000000045</v>
      </c>
      <c r="G14" s="102"/>
      <c r="H14" s="99">
        <f>IF(D14=0,"n/a",IF(AND(F14/D14&lt;1,F14/D14&gt;-1),F14/D14,"n/a"))</f>
        <v>-1.9296616382129476E-2</v>
      </c>
      <c r="I14" s="102"/>
      <c r="J14" s="102">
        <v>18414823.609999999</v>
      </c>
      <c r="K14" s="102"/>
      <c r="L14" s="102">
        <f>B14-J14</f>
        <v>2450287.16</v>
      </c>
      <c r="M14" s="102"/>
      <c r="N14" s="99">
        <f>IF(J14=0,"n/a",IF(AND(L14/J14&lt;1,L14/J14&gt;-1),L14/J14,"n/a"))</f>
        <v>0.13306058270736812</v>
      </c>
      <c r="O14" s="101"/>
      <c r="P14" s="103">
        <f>IF(B64=0,"n/a",B14/B64)</f>
        <v>3.1144745454816847</v>
      </c>
      <c r="Q14" s="104">
        <f>IF(D64=0,"n/a",D14/D64)</f>
        <v>3.0010313918613423</v>
      </c>
      <c r="R14" s="104">
        <f>IF(J64=0,"n/a",J14/J64)</f>
        <v>2.5805092417167872</v>
      </c>
    </row>
    <row r="15" spans="1:18" x14ac:dyDescent="0.25">
      <c r="A15" s="97" t="s">
        <v>28</v>
      </c>
      <c r="B15" s="102">
        <v>324999.76</v>
      </c>
      <c r="C15" s="105"/>
      <c r="D15" s="102">
        <v>333817</v>
      </c>
      <c r="E15" s="105"/>
      <c r="F15" s="102">
        <f>B15-D15</f>
        <v>-8817.2399999999907</v>
      </c>
      <c r="G15" s="105"/>
      <c r="H15" s="99">
        <f>IF(D15=0,"n/a",IF(AND(F15/D15&lt;1,F15/D15&gt;-1),F15/D15,"n/a"))</f>
        <v>-2.641339416506646E-2</v>
      </c>
      <c r="I15" s="105"/>
      <c r="J15" s="102">
        <v>343676.59</v>
      </c>
      <c r="K15" s="102"/>
      <c r="L15" s="102">
        <f>B15-J15</f>
        <v>-18676.830000000016</v>
      </c>
      <c r="M15" s="105"/>
      <c r="N15" s="99">
        <f>IF(J15=0,"n/a",IF(AND(L15/J15&lt;1,L15/J15&gt;-1),L15/J15,"n/a"))</f>
        <v>-5.4344201913781837E-2</v>
      </c>
      <c r="O15" s="106"/>
      <c r="P15" s="103">
        <f>IF(B65=0,"n/a",B15/B65)</f>
        <v>1.5350117037280827E-5</v>
      </c>
      <c r="Q15" s="104">
        <f>IF(D65=0,"n/a",D15/D65)</f>
        <v>1.642237171676561E-5</v>
      </c>
      <c r="R15" s="104">
        <f>IF(J65=0,"n/a",J15/J65)</f>
        <v>1.5895829186154959E-5</v>
      </c>
    </row>
    <row r="16" spans="1:18" ht="8.4" customHeight="1" x14ac:dyDescent="0.25">
      <c r="A16" s="95"/>
      <c r="B16" s="107"/>
      <c r="C16" s="102"/>
      <c r="D16" s="107"/>
      <c r="E16" s="102"/>
      <c r="F16" s="107"/>
      <c r="G16" s="102"/>
      <c r="H16" s="108" t="s">
        <v>40</v>
      </c>
      <c r="I16" s="102"/>
      <c r="J16" s="107"/>
      <c r="K16" s="102"/>
      <c r="L16" s="107"/>
      <c r="M16" s="102"/>
      <c r="N16" s="108" t="s">
        <v>40</v>
      </c>
      <c r="O16" s="101"/>
      <c r="P16" s="109"/>
      <c r="Q16" s="109" t="s">
        <v>5</v>
      </c>
      <c r="R16" s="109" t="s">
        <v>5</v>
      </c>
    </row>
    <row r="17" spans="1:18" x14ac:dyDescent="0.25">
      <c r="A17" s="110" t="s">
        <v>29</v>
      </c>
      <c r="B17" s="111">
        <f>SUM(B11:B16)</f>
        <v>2730271773.5000005</v>
      </c>
      <c r="C17" s="102"/>
      <c r="D17" s="111">
        <f>SUM(D11:D16)</f>
        <v>2803099399</v>
      </c>
      <c r="E17" s="102"/>
      <c r="F17" s="111">
        <f>SUM(F11:F16)</f>
        <v>-72827625.499999896</v>
      </c>
      <c r="G17" s="102"/>
      <c r="H17" s="112">
        <f>IF(D17=0,"n/a",IF(AND(F17/D17&lt;1,F17/D17&gt;-1),F17/D17,"n/a"))</f>
        <v>-2.5981107029590531E-2</v>
      </c>
      <c r="I17" s="102"/>
      <c r="J17" s="111">
        <f>SUM(J11:J16)</f>
        <v>2498474200.7800002</v>
      </c>
      <c r="K17" s="102"/>
      <c r="L17" s="111">
        <f>SUM(L11:L16)</f>
        <v>231797572.72000009</v>
      </c>
      <c r="M17" s="102"/>
      <c r="N17" s="112">
        <f>IF(J17=0,"n/a",IF(AND(L17/J17&lt;1,L17/J17&gt;-1),L17/J17,"n/a"))</f>
        <v>9.2775651894918529E-2</v>
      </c>
      <c r="O17" s="101"/>
      <c r="P17" s="113">
        <f>IF(B65=0,"n/a",B17/B65)</f>
        <v>0.12895391450999624</v>
      </c>
      <c r="Q17" s="104">
        <f>IF(D65=0,"n/a",D17/D65)</f>
        <v>0.13790052720328888</v>
      </c>
      <c r="R17" s="113">
        <f>IF(J65=0,"n/a",J17/J65)</f>
        <v>0.11556015241426223</v>
      </c>
    </row>
    <row r="18" spans="1:18" x14ac:dyDescent="0.25">
      <c r="A18" s="97" t="s">
        <v>30</v>
      </c>
      <c r="B18" s="102">
        <v>23572559.449999999</v>
      </c>
      <c r="C18" s="102"/>
      <c r="D18" s="102">
        <v>12079614</v>
      </c>
      <c r="E18" s="102"/>
      <c r="F18" s="102">
        <f>B18-D18</f>
        <v>11492945.449999999</v>
      </c>
      <c r="G18" s="102"/>
      <c r="H18" s="114">
        <f>IF(D18=0,"n/a",IF(AND(F18/D18&lt;1,F18/D18&gt;-1),F18/D18,"n/a"))</f>
        <v>0.95143317079502698</v>
      </c>
      <c r="I18" s="102"/>
      <c r="J18" s="102">
        <v>22353048.170000002</v>
      </c>
      <c r="K18" s="102"/>
      <c r="L18" s="102">
        <f>B18-J18</f>
        <v>1219511.2799999975</v>
      </c>
      <c r="M18" s="102"/>
      <c r="N18" s="114">
        <f>IF(J18=0,"n/a",IF(AND(L18/J18&lt;1,L18/J18&gt;-1),L18/J18,"n/a"))</f>
        <v>5.4556822439845228E-2</v>
      </c>
      <c r="O18" s="106"/>
      <c r="P18" s="104">
        <f>IF(B66=0,"n/a",B18/B66)</f>
        <v>1.0382217730681561E-2</v>
      </c>
      <c r="Q18" s="104">
        <f>IF(D66=0,"n/a",D18/D66)</f>
        <v>5.3877342296744799E-3</v>
      </c>
      <c r="R18" s="104">
        <f>IF(J66=0,"n/a",J18/J66)</f>
        <v>9.7157120314335741E-3</v>
      </c>
    </row>
    <row r="19" spans="1:18" x14ac:dyDescent="0.25">
      <c r="A19" s="97" t="s">
        <v>35</v>
      </c>
      <c r="B19" s="102">
        <v>502390834.41000003</v>
      </c>
      <c r="C19" s="102"/>
      <c r="D19" s="102">
        <v>23649940</v>
      </c>
      <c r="E19" s="102"/>
      <c r="F19" s="102">
        <f>B19-D19</f>
        <v>478740894.41000003</v>
      </c>
      <c r="G19" s="102"/>
      <c r="H19" s="114" t="str">
        <f>IF(D19=0,"n/a",IF(AND(F19/D19&lt;1,F19/D19&gt;-1),F19/D19,"n/a"))</f>
        <v>n/a</v>
      </c>
      <c r="I19" s="102"/>
      <c r="J19" s="102">
        <v>329588903.31</v>
      </c>
      <c r="K19" s="102"/>
      <c r="L19" s="102">
        <f>B19-J19</f>
        <v>172801931.10000002</v>
      </c>
      <c r="M19" s="102"/>
      <c r="N19" s="114">
        <f>IF(J19=0,"n/a",IF(AND(L19/J19&lt;1,L19/J19&gt;-1),L19/J19,"n/a"))</f>
        <v>0.52429535510626235</v>
      </c>
      <c r="O19" s="101"/>
      <c r="P19" s="113">
        <f>IF(B67=0,"n/a",B19/B67)</f>
        <v>6.858953444944127E-2</v>
      </c>
      <c r="Q19" s="113" t="str">
        <f>IF(D67=0,"n/a",D19/D67)</f>
        <v>n/a</v>
      </c>
      <c r="R19" s="113">
        <f>IF(J67=0,"n/a",J19/J67)</f>
        <v>9.1449878215987004E-2</v>
      </c>
    </row>
    <row r="20" spans="1:18" ht="6" customHeight="1" x14ac:dyDescent="0.25">
      <c r="A20" s="95"/>
      <c r="B20" s="115"/>
      <c r="C20" s="116"/>
      <c r="D20" s="115"/>
      <c r="E20" s="116"/>
      <c r="F20" s="115"/>
      <c r="G20" s="116"/>
      <c r="H20" s="115" t="s">
        <v>40</v>
      </c>
      <c r="I20" s="116"/>
      <c r="J20" s="115"/>
      <c r="K20" s="116"/>
      <c r="L20" s="115"/>
      <c r="M20" s="116"/>
      <c r="N20" s="115" t="s">
        <v>40</v>
      </c>
      <c r="O20" s="117"/>
      <c r="P20" s="117"/>
      <c r="Q20" s="117"/>
      <c r="R20" s="117"/>
    </row>
    <row r="21" spans="1:18" x14ac:dyDescent="0.25">
      <c r="A21" s="118" t="s">
        <v>31</v>
      </c>
      <c r="B21" s="102">
        <f>SUM(B17:B19)</f>
        <v>3256235167.3600001</v>
      </c>
      <c r="C21" s="102"/>
      <c r="D21" s="102">
        <f>SUM(D17:D19)</f>
        <v>2838828953</v>
      </c>
      <c r="E21" s="102"/>
      <c r="F21" s="102">
        <f>SUM(F17:F19)</f>
        <v>417406214.36000013</v>
      </c>
      <c r="G21" s="102"/>
      <c r="H21" s="114">
        <f>IF(D21=0,"n/a",IF(AND(F21/D21&lt;1,F21/D21&gt;-1),F21/D21,"n/a"))</f>
        <v>0.14703464747986883</v>
      </c>
      <c r="I21" s="102"/>
      <c r="J21" s="102">
        <f>SUM(J17:J19)</f>
        <v>2850416152.2600002</v>
      </c>
      <c r="K21" s="102"/>
      <c r="L21" s="102">
        <f>SUM(L17:L19)</f>
        <v>405819015.10000014</v>
      </c>
      <c r="M21" s="102"/>
      <c r="N21" s="114">
        <f>IF(J21=0,"n/a",IF(AND(L21/J21&lt;1,L21/J21&gt;-1),L21/J21,"n/a"))</f>
        <v>0.14237184797673832</v>
      </c>
      <c r="O21" s="101"/>
      <c r="P21" s="100"/>
      <c r="Q21" s="100"/>
      <c r="R21" s="100"/>
    </row>
    <row r="22" spans="1:18" ht="6.65" customHeight="1" x14ac:dyDescent="0.25">
      <c r="A22" s="119"/>
      <c r="B22" s="105"/>
      <c r="C22" s="105"/>
      <c r="D22" s="105"/>
      <c r="E22" s="105"/>
      <c r="F22" s="105"/>
      <c r="G22" s="105"/>
      <c r="H22" s="120" t="s">
        <v>40</v>
      </c>
      <c r="I22" s="105"/>
      <c r="J22" s="105"/>
      <c r="K22" s="105"/>
      <c r="L22" s="105"/>
      <c r="M22" s="105"/>
      <c r="N22" s="120" t="s">
        <v>40</v>
      </c>
      <c r="O22" s="106"/>
      <c r="P22" s="120"/>
      <c r="Q22" s="120"/>
      <c r="R22" s="120"/>
    </row>
    <row r="23" spans="1:18" x14ac:dyDescent="0.25">
      <c r="A23" s="97" t="s">
        <v>49</v>
      </c>
      <c r="B23" s="102">
        <v>47546521.189999998</v>
      </c>
      <c r="C23" s="105"/>
      <c r="D23" s="105">
        <v>71587821</v>
      </c>
      <c r="E23" s="105"/>
      <c r="F23" s="105">
        <f>B23-D23</f>
        <v>-24041299.810000002</v>
      </c>
      <c r="G23" s="105"/>
      <c r="H23" s="114">
        <f>IF(D23=0,"n/a",IF(AND(F23/D23&lt;1,F23/D23&gt;-1),F23/D23,"n/a"))</f>
        <v>-0.33582946755705839</v>
      </c>
      <c r="I23" s="105"/>
      <c r="J23" s="102">
        <v>111024352.11</v>
      </c>
      <c r="K23" s="105"/>
      <c r="L23" s="102">
        <f>B23-J23</f>
        <v>-63477830.920000002</v>
      </c>
      <c r="M23" s="105"/>
      <c r="N23" s="114">
        <f>IF(J23=0,"n/a",IF(AND(L23/J23&lt;1,L23/J23&gt;-1),L23/J23,"n/a"))</f>
        <v>-0.57174691600188621</v>
      </c>
      <c r="O23" s="106"/>
      <c r="P23" s="120"/>
      <c r="Q23" s="120"/>
      <c r="R23" s="120"/>
    </row>
    <row r="24" spans="1:18" x14ac:dyDescent="0.25">
      <c r="A24" s="97" t="s">
        <v>42</v>
      </c>
      <c r="B24" s="102">
        <v>22577993.66</v>
      </c>
      <c r="C24" s="105"/>
      <c r="D24" s="105">
        <v>0</v>
      </c>
      <c r="E24" s="105"/>
      <c r="F24" s="105">
        <f>B24-D24</f>
        <v>22577993.66</v>
      </c>
      <c r="G24" s="105"/>
      <c r="H24" s="114" t="str">
        <f>IF(D24=0,"n/a",IF(AND(F24/D24&lt;1,F24/D24&gt;-1),F24/D24,"n/a"))</f>
        <v>n/a</v>
      </c>
      <c r="I24" s="105"/>
      <c r="J24" s="102">
        <v>24673703.890000001</v>
      </c>
      <c r="K24" s="105"/>
      <c r="L24" s="102">
        <f>B24-J24</f>
        <v>-2095710.2300000004</v>
      </c>
      <c r="M24" s="105"/>
      <c r="N24" s="114">
        <f>IF(J24=0,"n/a",IF(AND(L24/J24&lt;1,L24/J24&gt;-1),L24/J24,"n/a"))</f>
        <v>-8.4936993624591978E-2</v>
      </c>
      <c r="O24" s="106"/>
      <c r="P24" s="120"/>
      <c r="Q24" s="120"/>
      <c r="R24" s="120"/>
    </row>
    <row r="25" spans="1:18" x14ac:dyDescent="0.25">
      <c r="A25" s="97" t="s">
        <v>52</v>
      </c>
      <c r="B25" s="102">
        <v>-18986194.039999999</v>
      </c>
      <c r="C25" s="105"/>
      <c r="D25" s="105">
        <v>637385</v>
      </c>
      <c r="E25" s="105"/>
      <c r="F25" s="105">
        <f>B25-D25</f>
        <v>-19623579.039999999</v>
      </c>
      <c r="G25" s="105"/>
      <c r="H25" s="114" t="str">
        <f>IF(D25=0,"n/a",IF(AND(F25/D25&lt;1,F25/D25&gt;-1),F25/D25,"n/a"))</f>
        <v>n/a</v>
      </c>
      <c r="I25" s="105"/>
      <c r="J25" s="102">
        <v>-49490067.270000003</v>
      </c>
      <c r="K25" s="105"/>
      <c r="L25" s="102">
        <f>B25-J25</f>
        <v>30503873.230000004</v>
      </c>
      <c r="M25" s="105"/>
      <c r="N25" s="114">
        <f>IF(J25=0,"n/a",IF(AND(L25/J25&lt;1,L25/J25&gt;-1),L25/J25,"n/a"))</f>
        <v>-0.61636354348806688</v>
      </c>
      <c r="O25" s="106"/>
      <c r="P25" s="120"/>
      <c r="Q25" s="120"/>
      <c r="R25" s="120"/>
    </row>
    <row r="26" spans="1:18" x14ac:dyDescent="0.25">
      <c r="A26" s="97" t="s">
        <v>50</v>
      </c>
      <c r="B26" s="111">
        <v>38493631.270000003</v>
      </c>
      <c r="C26" s="105"/>
      <c r="D26" s="111">
        <v>99648986</v>
      </c>
      <c r="E26" s="105"/>
      <c r="F26" s="111">
        <f>B26-D26</f>
        <v>-61155354.729999997</v>
      </c>
      <c r="G26" s="105"/>
      <c r="H26" s="112">
        <f>IF(D26=0,"n/a",IF(AND(F26/D26&lt;1,F26/D26&gt;-1),F26/D26,"n/a"))</f>
        <v>-0.61370774741250245</v>
      </c>
      <c r="I26" s="105"/>
      <c r="J26" s="111">
        <v>24833246.289999999</v>
      </c>
      <c r="K26" s="105"/>
      <c r="L26" s="111">
        <f>B26-J26</f>
        <v>13660384.980000004</v>
      </c>
      <c r="M26" s="105"/>
      <c r="N26" s="112">
        <f>IF(J26=0,"n/a",IF(AND(L26/J26&lt;1,L26/J26&gt;-1),L26/J26,"n/a"))</f>
        <v>0.55008454474600244</v>
      </c>
      <c r="O26" s="106"/>
      <c r="P26" s="120"/>
      <c r="Q26" s="120"/>
      <c r="R26" s="120"/>
    </row>
    <row r="27" spans="1:18" x14ac:dyDescent="0.25">
      <c r="A27" s="97" t="s">
        <v>43</v>
      </c>
      <c r="B27" s="111">
        <f>SUM(B23:B26)</f>
        <v>89631952.079999998</v>
      </c>
      <c r="C27" s="102"/>
      <c r="D27" s="111">
        <f>SUM(D23:D26)</f>
        <v>171874192</v>
      </c>
      <c r="E27" s="102"/>
      <c r="F27" s="111">
        <f>SUM(F23:F26)</f>
        <v>-82242239.920000002</v>
      </c>
      <c r="G27" s="102"/>
      <c r="H27" s="112">
        <f>IF(D27=0,"n/a",IF(AND(F27/D27&lt;1,F27/D27&gt;-1),F27/D27,"n/a"))</f>
        <v>-0.47850255447309975</v>
      </c>
      <c r="I27" s="102"/>
      <c r="J27" s="111">
        <f>SUM(J23:J26)</f>
        <v>111041235.01999998</v>
      </c>
      <c r="K27" s="102"/>
      <c r="L27" s="111">
        <f>SUM(L23:L26)</f>
        <v>-21409282.939999998</v>
      </c>
      <c r="M27" s="102"/>
      <c r="N27" s="112">
        <f>IF(J27=0,"n/a",IF(AND(L27/J27&lt;1,L27/J27&gt;-1),L27/J27,"n/a"))</f>
        <v>-0.19280479847098156</v>
      </c>
      <c r="O27" s="101"/>
      <c r="P27" s="100"/>
      <c r="Q27" s="100"/>
      <c r="R27" s="100"/>
    </row>
    <row r="28" spans="1:18" ht="6.65" customHeight="1" x14ac:dyDescent="0.25">
      <c r="A28" s="119"/>
      <c r="B28" s="121"/>
      <c r="C28" s="121"/>
      <c r="D28" s="121"/>
      <c r="E28" s="121"/>
      <c r="F28" s="121"/>
      <c r="G28" s="121"/>
      <c r="H28" s="120" t="s">
        <v>40</v>
      </c>
      <c r="I28" s="121"/>
      <c r="J28" s="121"/>
      <c r="K28" s="121"/>
      <c r="L28" s="121"/>
      <c r="M28" s="105"/>
      <c r="N28" s="120" t="s">
        <v>40</v>
      </c>
      <c r="O28" s="106"/>
      <c r="P28" s="120"/>
      <c r="Q28" s="120"/>
      <c r="R28" s="120"/>
    </row>
    <row r="29" spans="1:18" ht="13" thickBot="1" x14ac:dyDescent="0.3">
      <c r="A29" s="110" t="s">
        <v>32</v>
      </c>
      <c r="B29" s="122">
        <f>+B27+B21</f>
        <v>3345867119.4400001</v>
      </c>
      <c r="C29" s="98"/>
      <c r="D29" s="122">
        <f>+D27+D21</f>
        <v>3010703145</v>
      </c>
      <c r="E29" s="98"/>
      <c r="F29" s="122">
        <f>+F27+F21</f>
        <v>335163974.44000012</v>
      </c>
      <c r="G29" s="98"/>
      <c r="H29" s="123">
        <f>IF(D29=0,"n/a",IF(AND(F29/D29&lt;1,F29/D29&gt;-1),F29/D29,"n/a"))</f>
        <v>0.11132415196650021</v>
      </c>
      <c r="I29" s="98"/>
      <c r="J29" s="122">
        <f>+J27+J21</f>
        <v>2961457387.2800002</v>
      </c>
      <c r="K29" s="98"/>
      <c r="L29" s="122">
        <f>+L27+L21</f>
        <v>384409732.16000015</v>
      </c>
      <c r="M29" s="102"/>
      <c r="N29" s="123">
        <f>IF(J29=0,"n/a",IF(AND(L29/J29&lt;1,L29/J29&gt;-1),L29/J29,"n/a"))</f>
        <v>0.12980424226636186</v>
      </c>
      <c r="O29" s="101"/>
      <c r="P29" s="100"/>
      <c r="Q29" s="100"/>
      <c r="R29" s="100"/>
    </row>
    <row r="30" spans="1:18" ht="4.25" customHeight="1" thickTop="1" x14ac:dyDescent="0.25">
      <c r="A30" s="97"/>
      <c r="B30" s="121"/>
      <c r="C30" s="98"/>
      <c r="D30" s="121"/>
      <c r="E30" s="98"/>
      <c r="F30" s="121"/>
      <c r="G30" s="98"/>
      <c r="H30" s="121"/>
      <c r="I30" s="98"/>
      <c r="J30" s="121"/>
      <c r="K30" s="98"/>
      <c r="L30" s="121"/>
      <c r="M30" s="102"/>
      <c r="N30" s="124"/>
      <c r="O30" s="101"/>
      <c r="P30" s="100"/>
      <c r="Q30" s="100"/>
      <c r="R30" s="100"/>
    </row>
    <row r="31" spans="1:18" ht="13.25" customHeight="1" x14ac:dyDescent="0.25">
      <c r="A31" s="95"/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6"/>
      <c r="N31" s="102"/>
      <c r="O31" s="127"/>
      <c r="P31" s="117"/>
      <c r="Q31" s="117"/>
      <c r="R31" s="117"/>
    </row>
    <row r="32" spans="1:18" x14ac:dyDescent="0.25">
      <c r="A32" s="97" t="s">
        <v>204</v>
      </c>
      <c r="B32" s="98">
        <v>-899359.32</v>
      </c>
      <c r="C32" s="98"/>
      <c r="D32" s="98">
        <v>0</v>
      </c>
      <c r="E32" s="98"/>
      <c r="F32" s="98"/>
      <c r="G32" s="98"/>
      <c r="H32" s="98"/>
      <c r="I32" s="98"/>
      <c r="J32" s="98">
        <v>0</v>
      </c>
      <c r="K32" s="98"/>
      <c r="L32" s="98"/>
      <c r="M32" s="102"/>
      <c r="N32" s="102"/>
      <c r="O32" s="100"/>
      <c r="P32" s="100"/>
      <c r="Q32" s="100"/>
      <c r="R32" s="100"/>
    </row>
    <row r="33" spans="1:19" x14ac:dyDescent="0.25">
      <c r="A33" s="97" t="s">
        <v>205</v>
      </c>
      <c r="B33" s="98">
        <v>104381133.47</v>
      </c>
      <c r="C33" s="98"/>
      <c r="D33" s="98">
        <v>109511669</v>
      </c>
      <c r="E33" s="98"/>
      <c r="F33" s="98"/>
      <c r="G33" s="98"/>
      <c r="H33" s="98"/>
      <c r="I33" s="98"/>
      <c r="J33" s="98">
        <v>97868168.989999995</v>
      </c>
      <c r="K33" s="98"/>
      <c r="L33" s="98"/>
      <c r="M33" s="102"/>
      <c r="N33" s="102"/>
      <c r="O33" s="100"/>
      <c r="P33" s="100"/>
      <c r="Q33" s="100"/>
      <c r="R33" s="100"/>
    </row>
    <row r="34" spans="1:19" ht="12" customHeight="1" x14ac:dyDescent="0.25">
      <c r="A34" s="97" t="s">
        <v>206</v>
      </c>
      <c r="B34" s="98">
        <v>-81204605.430000007</v>
      </c>
      <c r="C34" s="98"/>
      <c r="D34" s="98">
        <v>71359403</v>
      </c>
      <c r="E34" s="98"/>
      <c r="F34" s="98"/>
      <c r="G34" s="98"/>
      <c r="H34" s="98"/>
      <c r="I34" s="98"/>
      <c r="J34" s="98">
        <v>-81709083.799999997</v>
      </c>
      <c r="K34" s="98"/>
      <c r="L34" s="98"/>
      <c r="M34" s="102"/>
      <c r="N34" s="102"/>
      <c r="O34" s="100"/>
      <c r="P34" s="169"/>
      <c r="Q34" s="169"/>
      <c r="R34" s="169"/>
      <c r="S34" s="169"/>
    </row>
    <row r="35" spans="1:19" x14ac:dyDescent="0.25">
      <c r="A35" s="97" t="s">
        <v>207</v>
      </c>
      <c r="B35" s="98">
        <v>103031288.93000001</v>
      </c>
      <c r="C35" s="98"/>
      <c r="D35" s="98">
        <v>110484826</v>
      </c>
      <c r="E35" s="98"/>
      <c r="F35" s="98"/>
      <c r="G35" s="98"/>
      <c r="H35" s="98"/>
      <c r="I35" s="98"/>
      <c r="J35" s="98">
        <v>101006212.95999999</v>
      </c>
      <c r="K35" s="98"/>
      <c r="L35" s="98"/>
      <c r="M35" s="102"/>
      <c r="N35" s="102"/>
      <c r="O35" s="100"/>
      <c r="P35" s="169"/>
      <c r="Q35" s="169"/>
      <c r="R35" s="169"/>
      <c r="S35" s="169"/>
    </row>
    <row r="36" spans="1:19" x14ac:dyDescent="0.25">
      <c r="A36" s="97" t="s">
        <v>208</v>
      </c>
      <c r="B36" s="98">
        <v>1236484.8999999999</v>
      </c>
      <c r="C36" s="98"/>
      <c r="D36" s="98">
        <v>1864541</v>
      </c>
      <c r="E36" s="98"/>
      <c r="F36" s="98"/>
      <c r="G36" s="98"/>
      <c r="H36" s="98"/>
      <c r="I36" s="98"/>
      <c r="J36" s="98">
        <v>-30080007.370000001</v>
      </c>
      <c r="K36" s="98"/>
      <c r="L36" s="98"/>
      <c r="M36" s="102"/>
      <c r="N36" s="102"/>
      <c r="O36" s="100"/>
      <c r="P36" s="169"/>
      <c r="Q36" s="169"/>
      <c r="R36" s="169"/>
      <c r="S36" s="169"/>
    </row>
    <row r="37" spans="1:19" x14ac:dyDescent="0.25">
      <c r="A37" s="97" t="s">
        <v>209</v>
      </c>
      <c r="B37" s="98">
        <v>48157496.340000004</v>
      </c>
      <c r="C37" s="98"/>
      <c r="D37" s="98">
        <v>0</v>
      </c>
      <c r="E37" s="98"/>
      <c r="F37" s="98"/>
      <c r="G37" s="98"/>
      <c r="H37" s="98"/>
      <c r="I37" s="98"/>
      <c r="J37" s="98">
        <v>46623386.640000001</v>
      </c>
      <c r="K37" s="98"/>
      <c r="L37" s="98"/>
      <c r="M37" s="102"/>
      <c r="N37" s="102"/>
      <c r="O37" s="100"/>
      <c r="P37" s="169"/>
      <c r="Q37" s="98"/>
      <c r="R37" s="98"/>
      <c r="S37" s="98"/>
    </row>
    <row r="38" spans="1:19" x14ac:dyDescent="0.25">
      <c r="A38" s="97" t="s">
        <v>210</v>
      </c>
      <c r="B38" s="98">
        <v>1895831.93</v>
      </c>
      <c r="C38" s="98"/>
      <c r="D38" s="98">
        <v>0</v>
      </c>
      <c r="E38" s="98"/>
      <c r="F38" s="98"/>
      <c r="G38" s="98"/>
      <c r="H38" s="98"/>
      <c r="I38" s="98"/>
      <c r="J38" s="98">
        <v>71468245.489999995</v>
      </c>
      <c r="K38" s="98"/>
      <c r="L38" s="98"/>
      <c r="M38" s="102"/>
      <c r="N38" s="102"/>
      <c r="O38" s="100"/>
      <c r="P38" s="169"/>
      <c r="Q38" s="169"/>
      <c r="R38" s="169"/>
      <c r="S38" s="169"/>
    </row>
    <row r="39" spans="1:19" x14ac:dyDescent="0.25">
      <c r="A39" s="97" t="s">
        <v>211</v>
      </c>
      <c r="B39" s="98">
        <v>47021030.420000002</v>
      </c>
      <c r="C39" s="98"/>
      <c r="D39" s="98">
        <v>43848340</v>
      </c>
      <c r="E39" s="98"/>
      <c r="F39" s="98"/>
      <c r="G39" s="98"/>
      <c r="H39" s="98"/>
      <c r="I39" s="98"/>
      <c r="J39" s="98">
        <v>35506636.869999997</v>
      </c>
      <c r="K39" s="98"/>
      <c r="L39" s="98"/>
      <c r="M39" s="102"/>
      <c r="N39" s="102"/>
      <c r="O39" s="100"/>
    </row>
    <row r="40" spans="1:19" x14ac:dyDescent="0.25">
      <c r="A40" s="97" t="s">
        <v>212</v>
      </c>
      <c r="B40" s="98">
        <v>3203741.37</v>
      </c>
      <c r="C40" s="98"/>
      <c r="D40" s="98">
        <v>0</v>
      </c>
      <c r="E40" s="98"/>
      <c r="F40" s="98"/>
      <c r="G40" s="98"/>
      <c r="H40" s="98"/>
      <c r="I40" s="98"/>
      <c r="J40" s="98">
        <v>0</v>
      </c>
      <c r="K40" s="98"/>
      <c r="L40" s="98"/>
      <c r="M40" s="102"/>
      <c r="N40" s="102"/>
      <c r="O40" s="100"/>
      <c r="P40" s="100"/>
      <c r="Q40" s="100"/>
      <c r="R40" s="100"/>
    </row>
    <row r="41" spans="1:19" x14ac:dyDescent="0.25">
      <c r="A41" s="97" t="s">
        <v>213</v>
      </c>
      <c r="B41" s="98">
        <v>0</v>
      </c>
      <c r="C41" s="98"/>
      <c r="D41" s="98">
        <v>0</v>
      </c>
      <c r="E41" s="98"/>
      <c r="F41" s="98"/>
      <c r="G41" s="98"/>
      <c r="H41" s="98"/>
      <c r="I41" s="98"/>
      <c r="J41" s="98">
        <v>0</v>
      </c>
      <c r="K41" s="98"/>
      <c r="L41" s="98"/>
      <c r="M41" s="102"/>
      <c r="N41" s="102"/>
      <c r="O41" s="100"/>
      <c r="P41" s="100"/>
      <c r="Q41" s="100"/>
      <c r="R41" s="100"/>
    </row>
    <row r="42" spans="1:19" x14ac:dyDescent="0.25">
      <c r="A42" s="97" t="s">
        <v>214</v>
      </c>
      <c r="B42" s="98">
        <v>2685.08</v>
      </c>
      <c r="C42" s="98"/>
      <c r="D42" s="98">
        <v>-307889</v>
      </c>
      <c r="E42" s="98"/>
      <c r="F42" s="98"/>
      <c r="G42" s="98"/>
      <c r="H42" s="98"/>
      <c r="I42" s="98"/>
      <c r="J42" s="98">
        <v>-450680.44</v>
      </c>
      <c r="K42" s="98"/>
      <c r="L42" s="98"/>
      <c r="M42" s="102"/>
      <c r="N42" s="102"/>
      <c r="O42" s="100"/>
      <c r="P42" s="100"/>
      <c r="Q42" s="100"/>
      <c r="R42" s="100"/>
    </row>
    <row r="43" spans="1:19" x14ac:dyDescent="0.25">
      <c r="A43" s="97" t="s">
        <v>215</v>
      </c>
      <c r="B43" s="98">
        <v>-35465646.399999999</v>
      </c>
      <c r="C43" s="98"/>
      <c r="D43" s="98">
        <v>0</v>
      </c>
      <c r="E43" s="98"/>
      <c r="F43" s="98"/>
      <c r="G43" s="98"/>
      <c r="H43" s="98"/>
      <c r="I43" s="98"/>
      <c r="J43" s="98">
        <v>-28508035.280000001</v>
      </c>
      <c r="K43" s="98"/>
      <c r="L43" s="98"/>
      <c r="M43" s="102"/>
      <c r="N43" s="102"/>
      <c r="O43" s="100"/>
      <c r="P43" s="100"/>
      <c r="Q43" s="100"/>
      <c r="R43" s="100"/>
    </row>
    <row r="44" spans="1:19" x14ac:dyDescent="0.25">
      <c r="A44" s="97" t="s">
        <v>216</v>
      </c>
      <c r="B44" s="98">
        <v>33739508.754000001</v>
      </c>
      <c r="C44" s="98"/>
      <c r="D44" s="98">
        <v>0</v>
      </c>
      <c r="E44" s="98"/>
      <c r="F44" s="98"/>
      <c r="G44" s="98"/>
      <c r="H44" s="98"/>
      <c r="I44" s="98"/>
      <c r="J44" s="98">
        <v>32517564.27</v>
      </c>
      <c r="K44" s="98"/>
      <c r="L44" s="98"/>
      <c r="M44" s="102"/>
      <c r="N44" s="102"/>
      <c r="O44" s="100"/>
      <c r="P44" s="100"/>
      <c r="Q44" s="100"/>
      <c r="R44" s="100"/>
    </row>
    <row r="45" spans="1:19" x14ac:dyDescent="0.25">
      <c r="A45" s="97" t="s">
        <v>217</v>
      </c>
      <c r="B45" s="98">
        <v>-1418501.3829999999</v>
      </c>
      <c r="C45" s="98"/>
      <c r="D45" s="98">
        <v>0</v>
      </c>
      <c r="E45" s="98"/>
      <c r="F45" s="98"/>
      <c r="G45" s="98"/>
      <c r="H45" s="98"/>
      <c r="I45" s="98"/>
      <c r="J45" s="98">
        <v>-207000.18</v>
      </c>
      <c r="K45" s="98"/>
      <c r="L45" s="98"/>
      <c r="M45" s="102"/>
      <c r="N45" s="102"/>
      <c r="O45" s="100"/>
      <c r="P45" s="100"/>
      <c r="Q45" s="100"/>
      <c r="R45" s="100"/>
    </row>
    <row r="46" spans="1:19" x14ac:dyDescent="0.25">
      <c r="A46" s="97" t="s">
        <v>218</v>
      </c>
      <c r="B46" s="98">
        <v>49536671.710000001</v>
      </c>
      <c r="C46" s="98"/>
      <c r="D46" s="98">
        <v>50818130</v>
      </c>
      <c r="E46" s="98"/>
      <c r="F46" s="98"/>
      <c r="G46" s="98"/>
      <c r="H46" s="98"/>
      <c r="I46" s="98"/>
      <c r="J46" s="98">
        <v>56084345.590000004</v>
      </c>
      <c r="K46" s="98"/>
      <c r="L46" s="98"/>
      <c r="M46" s="102"/>
      <c r="N46" s="102"/>
      <c r="O46" s="100"/>
      <c r="P46" s="100"/>
      <c r="Q46" s="100"/>
      <c r="R46" s="100"/>
    </row>
    <row r="47" spans="1:19" x14ac:dyDescent="0.25">
      <c r="A47" s="97" t="s">
        <v>219</v>
      </c>
      <c r="B47" s="98">
        <v>35102690.109999999</v>
      </c>
      <c r="C47" s="98"/>
      <c r="D47" s="98">
        <v>0</v>
      </c>
      <c r="E47" s="98"/>
      <c r="F47" s="98"/>
      <c r="G47" s="98"/>
      <c r="H47" s="98"/>
      <c r="I47" s="98"/>
      <c r="J47" s="98">
        <v>0</v>
      </c>
      <c r="K47" s="98"/>
      <c r="L47" s="98"/>
      <c r="M47" s="102"/>
      <c r="N47" s="102"/>
      <c r="O47" s="100"/>
      <c r="P47" s="100"/>
      <c r="Q47" s="100"/>
      <c r="R47" s="100"/>
    </row>
    <row r="48" spans="1:19" x14ac:dyDescent="0.25">
      <c r="A48" s="97" t="s">
        <v>220</v>
      </c>
      <c r="B48" s="98">
        <v>7997053.0199999996</v>
      </c>
      <c r="C48" s="98"/>
      <c r="D48" s="98">
        <v>0</v>
      </c>
      <c r="E48" s="98"/>
      <c r="F48" s="98"/>
      <c r="G48" s="98"/>
      <c r="H48" s="98"/>
      <c r="I48" s="98"/>
      <c r="J48" s="98">
        <v>0</v>
      </c>
      <c r="K48" s="98"/>
      <c r="L48" s="98"/>
      <c r="M48" s="102"/>
      <c r="N48" s="102"/>
      <c r="O48" s="100"/>
      <c r="P48" s="100"/>
      <c r="Q48" s="100"/>
      <c r="R48" s="100"/>
    </row>
    <row r="49" spans="1:18" ht="12.75" customHeight="1" x14ac:dyDescent="0.25">
      <c r="A49" s="97" t="s">
        <v>221</v>
      </c>
      <c r="B49" s="98">
        <v>54167412.390000001</v>
      </c>
      <c r="C49" s="98"/>
      <c r="D49" s="98">
        <v>0</v>
      </c>
      <c r="E49" s="98"/>
      <c r="F49" s="98"/>
      <c r="G49" s="98"/>
      <c r="H49" s="98"/>
      <c r="I49" s="98"/>
      <c r="J49" s="98">
        <v>0</v>
      </c>
      <c r="K49" s="98"/>
      <c r="L49" s="98"/>
      <c r="M49" s="102"/>
      <c r="N49" s="102"/>
      <c r="O49" s="100"/>
      <c r="P49" s="100"/>
      <c r="Q49" s="100"/>
      <c r="R49" s="100"/>
    </row>
    <row r="50" spans="1:18" ht="12.75" customHeight="1" x14ac:dyDescent="0.25">
      <c r="A50" s="97" t="s">
        <v>222</v>
      </c>
      <c r="B50" s="98">
        <v>191219075.65000001</v>
      </c>
      <c r="C50" s="98"/>
      <c r="D50" s="98">
        <v>0</v>
      </c>
      <c r="E50" s="98"/>
      <c r="F50" s="98"/>
      <c r="G50" s="98"/>
      <c r="H50" s="98"/>
      <c r="I50" s="98"/>
      <c r="J50" s="98">
        <v>0</v>
      </c>
      <c r="K50" s="98"/>
      <c r="L50" s="98"/>
      <c r="M50" s="102"/>
      <c r="N50" s="102"/>
      <c r="O50" s="100"/>
      <c r="P50" s="100"/>
      <c r="Q50" s="100"/>
      <c r="R50" s="100"/>
    </row>
    <row r="51" spans="1:18" ht="12.75" customHeight="1" x14ac:dyDescent="0.25">
      <c r="A51" s="97" t="s">
        <v>223</v>
      </c>
      <c r="B51" s="98">
        <v>86370162.939999998</v>
      </c>
      <c r="C51" s="98"/>
      <c r="D51" s="98">
        <v>0</v>
      </c>
      <c r="E51" s="98"/>
      <c r="F51" s="98"/>
      <c r="G51" s="98"/>
      <c r="H51" s="98"/>
      <c r="I51" s="98"/>
      <c r="J51" s="98">
        <v>0</v>
      </c>
      <c r="K51" s="98"/>
      <c r="L51" s="98"/>
      <c r="M51" s="102"/>
      <c r="N51" s="102"/>
      <c r="O51" s="100"/>
      <c r="P51" s="100"/>
      <c r="Q51" s="100"/>
      <c r="R51" s="100"/>
    </row>
    <row r="52" spans="1:18" ht="12.75" customHeight="1" x14ac:dyDescent="0.25">
      <c r="A52" s="97" t="s">
        <v>224</v>
      </c>
      <c r="B52" s="98">
        <v>5031042.12</v>
      </c>
      <c r="C52" s="98"/>
      <c r="D52" s="98">
        <v>0</v>
      </c>
      <c r="E52" s="98"/>
      <c r="F52" s="98"/>
      <c r="G52" s="98"/>
      <c r="H52" s="98"/>
      <c r="I52" s="98"/>
      <c r="J52" s="98">
        <v>0</v>
      </c>
      <c r="K52" s="98"/>
      <c r="L52" s="98"/>
      <c r="M52" s="102"/>
      <c r="N52" s="102"/>
      <c r="O52" s="100"/>
      <c r="P52" s="100"/>
      <c r="Q52" s="100"/>
      <c r="R52" s="100"/>
    </row>
    <row r="53" spans="1:18" ht="12.75" customHeight="1" x14ac:dyDescent="0.25">
      <c r="A53" s="97" t="s">
        <v>225</v>
      </c>
      <c r="B53" s="98">
        <v>-101886.1</v>
      </c>
      <c r="C53" s="98"/>
      <c r="D53" s="98">
        <v>0</v>
      </c>
      <c r="E53" s="98"/>
      <c r="F53" s="98"/>
      <c r="G53" s="98"/>
      <c r="H53" s="98"/>
      <c r="I53" s="98"/>
      <c r="J53" s="98">
        <v>0</v>
      </c>
      <c r="K53" s="98"/>
      <c r="L53" s="98"/>
      <c r="M53" s="102"/>
      <c r="N53" s="102"/>
      <c r="O53" s="100"/>
      <c r="P53" s="100"/>
      <c r="Q53" s="100"/>
      <c r="R53" s="100"/>
    </row>
    <row r="54" spans="1:18" ht="12.75" customHeight="1" x14ac:dyDescent="0.25">
      <c r="A54" s="97" t="s">
        <v>226</v>
      </c>
      <c r="B54" s="98">
        <v>-11909056.32</v>
      </c>
      <c r="C54" s="98"/>
      <c r="D54" s="98">
        <v>0</v>
      </c>
      <c r="E54" s="98"/>
      <c r="F54" s="98"/>
      <c r="G54" s="98"/>
      <c r="H54" s="98"/>
      <c r="I54" s="98"/>
      <c r="J54" s="98">
        <v>-16827486.010000002</v>
      </c>
      <c r="K54" s="98"/>
      <c r="L54" s="98"/>
      <c r="M54" s="102"/>
      <c r="N54" s="102"/>
      <c r="O54" s="100"/>
      <c r="P54" s="100"/>
      <c r="Q54" s="100"/>
      <c r="R54" s="100"/>
    </row>
    <row r="55" spans="1:18" ht="12.75" customHeight="1" x14ac:dyDescent="0.25">
      <c r="A55" s="97" t="s">
        <v>227</v>
      </c>
      <c r="B55" s="98">
        <v>-17624786.670000002</v>
      </c>
      <c r="C55" s="98"/>
      <c r="D55" s="98">
        <v>0</v>
      </c>
      <c r="E55" s="98"/>
      <c r="F55" s="98"/>
      <c r="G55" s="98"/>
      <c r="H55" s="98"/>
      <c r="I55" s="98"/>
      <c r="J55" s="98">
        <v>16498521.439999999</v>
      </c>
      <c r="K55" s="98"/>
      <c r="L55" s="98"/>
      <c r="M55" s="102"/>
      <c r="N55" s="102"/>
      <c r="O55" s="100"/>
      <c r="P55" s="100"/>
      <c r="Q55" s="100"/>
      <c r="R55" s="100"/>
    </row>
    <row r="56" spans="1:18" ht="13.25" customHeight="1" x14ac:dyDescent="0.25">
      <c r="A56" s="97"/>
      <c r="B56" s="128"/>
      <c r="C56" s="128"/>
      <c r="D56" s="128"/>
      <c r="E56" s="128"/>
      <c r="F56" s="129" t="s">
        <v>18</v>
      </c>
      <c r="G56" s="129"/>
      <c r="H56" s="129"/>
      <c r="I56" s="128"/>
      <c r="J56" s="128"/>
      <c r="K56" s="128"/>
      <c r="L56" s="129" t="s">
        <v>203</v>
      </c>
      <c r="M56" s="84"/>
      <c r="N56" s="84"/>
      <c r="O56" s="82"/>
      <c r="P56" s="82"/>
      <c r="Q56" s="82"/>
      <c r="R56" s="82"/>
    </row>
    <row r="57" spans="1:18" x14ac:dyDescent="0.25">
      <c r="A57" s="82"/>
      <c r="B57" s="130" t="s">
        <v>19</v>
      </c>
      <c r="C57" s="128"/>
      <c r="D57" s="130"/>
      <c r="E57" s="131"/>
      <c r="F57" s="130"/>
      <c r="G57" s="128"/>
      <c r="H57" s="128"/>
      <c r="I57" s="128"/>
      <c r="J57" s="130" t="s">
        <v>19</v>
      </c>
      <c r="K57" s="128"/>
      <c r="L57" s="128"/>
      <c r="M57" s="82"/>
      <c r="N57" s="82"/>
      <c r="O57" s="132"/>
      <c r="P57" s="82"/>
      <c r="Q57" s="82"/>
      <c r="R57" s="82"/>
    </row>
    <row r="58" spans="1:18" ht="13.25" customHeight="1" x14ac:dyDescent="0.3">
      <c r="A58" s="92" t="s">
        <v>33</v>
      </c>
      <c r="B58" s="93">
        <v>2023</v>
      </c>
      <c r="C58" s="128"/>
      <c r="D58" s="133" t="s">
        <v>21</v>
      </c>
      <c r="E58" s="128"/>
      <c r="F58" s="133" t="s">
        <v>22</v>
      </c>
      <c r="G58" s="128"/>
      <c r="H58" s="134" t="s">
        <v>23</v>
      </c>
      <c r="I58" s="128"/>
      <c r="J58" s="93">
        <v>2022</v>
      </c>
      <c r="K58" s="128"/>
      <c r="L58" s="134" t="s">
        <v>22</v>
      </c>
      <c r="M58" s="82"/>
      <c r="N58" s="94" t="s">
        <v>23</v>
      </c>
      <c r="O58" s="88"/>
      <c r="P58" s="82"/>
      <c r="Q58" s="82"/>
      <c r="R58" s="82"/>
    </row>
    <row r="59" spans="1:18" ht="6" customHeight="1" x14ac:dyDescent="0.25">
      <c r="A59" s="95"/>
      <c r="B59" s="135"/>
      <c r="C59" s="136"/>
      <c r="D59" s="135"/>
      <c r="E59" s="136"/>
      <c r="F59" s="135"/>
      <c r="G59" s="136"/>
      <c r="H59" s="135"/>
      <c r="I59" s="136"/>
      <c r="J59" s="135"/>
      <c r="K59" s="136"/>
      <c r="L59" s="135"/>
      <c r="M59" s="137"/>
      <c r="N59" s="138"/>
      <c r="O59" s="96"/>
      <c r="P59" s="95"/>
      <c r="Q59" s="95"/>
      <c r="R59" s="95"/>
    </row>
    <row r="60" spans="1:18" x14ac:dyDescent="0.25">
      <c r="A60" s="97" t="s">
        <v>24</v>
      </c>
      <c r="B60" s="139">
        <v>11387970376.433001</v>
      </c>
      <c r="C60" s="139"/>
      <c r="D60" s="139">
        <v>10788032160</v>
      </c>
      <c r="E60" s="139"/>
      <c r="F60" s="139">
        <f>B60-D60</f>
        <v>599938216.43300056</v>
      </c>
      <c r="G60" s="139"/>
      <c r="H60" s="114">
        <f t="shared" ref="H60:H68" si="0">IF(D60=0,"n/a",IF(AND(F60/D60&lt;1,F60/D60&gt;-1),F60/D60,"n/a"))</f>
        <v>5.5611459767190813E-2</v>
      </c>
      <c r="I60" s="139"/>
      <c r="J60" s="140">
        <v>11753057385.48</v>
      </c>
      <c r="K60" s="139"/>
      <c r="L60" s="139">
        <f>+B60-J60</f>
        <v>-365087009.04699898</v>
      </c>
      <c r="M60" s="141"/>
      <c r="N60" s="114">
        <f t="shared" ref="N60:N68" si="1">IF(J60=0,"n/a",IF(AND(L60/J60&lt;1,L60/J60&gt;-1),L60/J60,"n/a"))</f>
        <v>-3.1063152086540133E-2</v>
      </c>
      <c r="O60" s="142"/>
      <c r="P60" s="95"/>
      <c r="Q60" s="95"/>
      <c r="R60" s="95"/>
    </row>
    <row r="61" spans="1:18" ht="12.75" customHeight="1" x14ac:dyDescent="0.25">
      <c r="A61" s="97" t="s">
        <v>25</v>
      </c>
      <c r="B61" s="139">
        <v>8637063236.0030003</v>
      </c>
      <c r="C61" s="139"/>
      <c r="D61" s="139">
        <v>8444982003</v>
      </c>
      <c r="E61" s="139"/>
      <c r="F61" s="139">
        <f>B61-D61</f>
        <v>192081233.00300026</v>
      </c>
      <c r="G61" s="139"/>
      <c r="H61" s="114">
        <f t="shared" si="0"/>
        <v>2.2745013895206077E-2</v>
      </c>
      <c r="I61" s="139"/>
      <c r="J61" s="140">
        <v>8677177760.7199993</v>
      </c>
      <c r="K61" s="139"/>
      <c r="L61" s="139">
        <f>+B61-J61</f>
        <v>-40114524.716999054</v>
      </c>
      <c r="M61" s="141"/>
      <c r="N61" s="114">
        <f t="shared" si="1"/>
        <v>-4.6229921551901578E-3</v>
      </c>
      <c r="O61" s="142"/>
      <c r="P61" s="95"/>
      <c r="Q61" s="95"/>
      <c r="R61" s="95"/>
    </row>
    <row r="62" spans="1:18" x14ac:dyDescent="0.25">
      <c r="A62" s="97" t="s">
        <v>26</v>
      </c>
      <c r="B62" s="140">
        <v>1070932601.304</v>
      </c>
      <c r="C62" s="140"/>
      <c r="D62" s="140">
        <v>1021668418</v>
      </c>
      <c r="E62" s="140"/>
      <c r="F62" s="140">
        <f>B62-D62</f>
        <v>49264183.30400002</v>
      </c>
      <c r="G62" s="140"/>
      <c r="H62" s="114">
        <f t="shared" si="0"/>
        <v>4.821934635156748E-2</v>
      </c>
      <c r="I62" s="140"/>
      <c r="J62" s="140">
        <v>1113909344.2</v>
      </c>
      <c r="K62" s="140"/>
      <c r="L62" s="140">
        <f>+B62-J62</f>
        <v>-42976742.896000028</v>
      </c>
      <c r="M62" s="143"/>
      <c r="N62" s="114">
        <f t="shared" si="1"/>
        <v>-3.8581903563135608E-2</v>
      </c>
      <c r="O62" s="142"/>
      <c r="P62" s="95"/>
      <c r="Q62" s="95"/>
      <c r="R62" s="95"/>
    </row>
    <row r="63" spans="1:18" x14ac:dyDescent="0.25">
      <c r="A63" s="97" t="s">
        <v>27</v>
      </c>
      <c r="B63" s="140">
        <v>69795756.467999995</v>
      </c>
      <c r="C63" s="140"/>
      <c r="D63" s="140">
        <v>65194486</v>
      </c>
      <c r="E63" s="140"/>
      <c r="F63" s="140">
        <f>B63-D63</f>
        <v>4601270.4679999948</v>
      </c>
      <c r="G63" s="140"/>
      <c r="H63" s="114">
        <f t="shared" si="0"/>
        <v>7.0577601731532866E-2</v>
      </c>
      <c r="I63" s="140"/>
      <c r="J63" s="140">
        <v>69270665.989999995</v>
      </c>
      <c r="K63" s="140"/>
      <c r="L63" s="140">
        <f>+B63-J63</f>
        <v>525090.47800000012</v>
      </c>
      <c r="M63" s="143"/>
      <c r="N63" s="114">
        <f t="shared" si="1"/>
        <v>7.5802718292877803E-3</v>
      </c>
      <c r="O63" s="142"/>
      <c r="P63" s="144"/>
      <c r="Q63" s="95"/>
      <c r="R63" s="95"/>
    </row>
    <row r="64" spans="1:18" ht="12.75" customHeight="1" x14ac:dyDescent="0.25">
      <c r="A64" s="145" t="s">
        <v>28</v>
      </c>
      <c r="B64" s="146">
        <v>6699400</v>
      </c>
      <c r="C64" s="146"/>
      <c r="D64" s="146">
        <v>7089449</v>
      </c>
      <c r="E64" s="146"/>
      <c r="F64" s="146">
        <f>B64-D64</f>
        <v>-390049</v>
      </c>
      <c r="G64" s="146"/>
      <c r="H64" s="112">
        <f t="shared" si="0"/>
        <v>-5.5018239076125665E-2</v>
      </c>
      <c r="I64" s="146"/>
      <c r="J64" s="146">
        <v>7136120</v>
      </c>
      <c r="K64" s="146"/>
      <c r="L64" s="146">
        <f>+B64-J64</f>
        <v>-436720</v>
      </c>
      <c r="M64" s="147"/>
      <c r="N64" s="112">
        <f t="shared" si="1"/>
        <v>-6.1198522446371417E-2</v>
      </c>
      <c r="O64" s="142"/>
      <c r="P64" s="95"/>
      <c r="Q64" s="95"/>
      <c r="R64" s="95"/>
    </row>
    <row r="65" spans="1:18" ht="12.75" customHeight="1" x14ac:dyDescent="0.25">
      <c r="A65" s="118" t="s">
        <v>29</v>
      </c>
      <c r="B65" s="140">
        <f>SUM(B60:B64)</f>
        <v>21172461370.208</v>
      </c>
      <c r="C65" s="140">
        <f>SUM(C60:C64)</f>
        <v>0</v>
      </c>
      <c r="D65" s="140">
        <f>SUM(D60:D64)</f>
        <v>20326966516</v>
      </c>
      <c r="E65" s="140">
        <f>SUM(E60:E64)</f>
        <v>0</v>
      </c>
      <c r="F65" s="140">
        <f>SUM(F60:F64)</f>
        <v>845494854.2080009</v>
      </c>
      <c r="G65" s="140"/>
      <c r="H65" s="114">
        <f t="shared" si="0"/>
        <v>4.1594738375865629E-2</v>
      </c>
      <c r="I65" s="140"/>
      <c r="J65" s="140">
        <f>SUM(J60:J64)</f>
        <v>21620551276.389999</v>
      </c>
      <c r="K65" s="140"/>
      <c r="L65" s="140">
        <f>SUM(L60:L64)</f>
        <v>-448089906.18199807</v>
      </c>
      <c r="M65" s="143"/>
      <c r="N65" s="114">
        <f t="shared" si="1"/>
        <v>-2.0725184129385253E-2</v>
      </c>
      <c r="O65" s="142"/>
      <c r="P65" s="95"/>
      <c r="Q65" s="95"/>
      <c r="R65" s="95"/>
    </row>
    <row r="66" spans="1:18" x14ac:dyDescent="0.25">
      <c r="A66" s="97" t="s">
        <v>30</v>
      </c>
      <c r="B66" s="139">
        <v>2270474388.178</v>
      </c>
      <c r="C66" s="139"/>
      <c r="D66" s="139">
        <v>2242058254</v>
      </c>
      <c r="E66" s="140"/>
      <c r="F66" s="139">
        <f>B66-D66</f>
        <v>28416134.177999973</v>
      </c>
      <c r="G66" s="140"/>
      <c r="H66" s="114">
        <f t="shared" si="0"/>
        <v>1.2674128393989523E-2</v>
      </c>
      <c r="I66" s="140"/>
      <c r="J66" s="139">
        <v>2300711270.3299999</v>
      </c>
      <c r="K66" s="140"/>
      <c r="L66" s="139">
        <f>+B66-J66</f>
        <v>-30236882.15199995</v>
      </c>
      <c r="M66" s="143"/>
      <c r="N66" s="114">
        <f t="shared" si="1"/>
        <v>-1.314240623842511E-2</v>
      </c>
      <c r="O66" s="142"/>
      <c r="P66" s="95"/>
      <c r="Q66" s="95"/>
      <c r="R66" s="95"/>
    </row>
    <row r="67" spans="1:18" x14ac:dyDescent="0.25">
      <c r="A67" s="145" t="s">
        <v>35</v>
      </c>
      <c r="B67" s="146">
        <v>7324598985</v>
      </c>
      <c r="C67" s="146"/>
      <c r="D67" s="146">
        <v>0</v>
      </c>
      <c r="E67" s="146"/>
      <c r="F67" s="146">
        <f>B67-D67</f>
        <v>7324598985</v>
      </c>
      <c r="G67" s="146"/>
      <c r="H67" s="112" t="str">
        <f t="shared" si="0"/>
        <v>n/a</v>
      </c>
      <c r="I67" s="146"/>
      <c r="J67" s="146">
        <v>3604038734</v>
      </c>
      <c r="K67" s="146"/>
      <c r="L67" s="146">
        <f>+B67-J67</f>
        <v>3720560251</v>
      </c>
      <c r="M67" s="147"/>
      <c r="N67" s="112" t="str">
        <f t="shared" si="1"/>
        <v>n/a</v>
      </c>
      <c r="O67" s="142"/>
      <c r="P67" s="95"/>
      <c r="Q67" s="95"/>
      <c r="R67" s="95"/>
    </row>
    <row r="68" spans="1:18" ht="13" thickBot="1" x14ac:dyDescent="0.3">
      <c r="A68" s="110" t="s">
        <v>55</v>
      </c>
      <c r="B68" s="148">
        <f>SUM(B65:B67)</f>
        <v>30767534743.386002</v>
      </c>
      <c r="C68" s="139"/>
      <c r="D68" s="148">
        <f>SUM(D65:D67)</f>
        <v>22569024770</v>
      </c>
      <c r="E68" s="139"/>
      <c r="F68" s="148">
        <f>SUM(F65:F67)</f>
        <v>8198509973.3860006</v>
      </c>
      <c r="G68" s="139"/>
      <c r="H68" s="123">
        <f t="shared" si="0"/>
        <v>0.3632638121025023</v>
      </c>
      <c r="I68" s="139"/>
      <c r="J68" s="148">
        <f>SUM(J65:J67)</f>
        <v>27525301280.720001</v>
      </c>
      <c r="K68" s="139"/>
      <c r="L68" s="148">
        <f>SUM(L65:L67)</f>
        <v>3242233462.6660018</v>
      </c>
      <c r="M68" s="141"/>
      <c r="N68" s="123">
        <f t="shared" si="1"/>
        <v>0.11779102541329903</v>
      </c>
      <c r="O68" s="142"/>
      <c r="P68" s="95"/>
      <c r="Q68" s="95"/>
      <c r="R68" s="95"/>
    </row>
    <row r="69" spans="1:18" ht="13" thickTop="1" x14ac:dyDescent="0.25">
      <c r="A69" s="82"/>
      <c r="B69" s="149"/>
      <c r="C69" s="150"/>
      <c r="D69" s="149"/>
      <c r="E69" s="150"/>
      <c r="F69" s="149"/>
      <c r="G69" s="151"/>
      <c r="H69" s="149"/>
      <c r="I69" s="150"/>
      <c r="J69" s="149"/>
      <c r="K69" s="150"/>
      <c r="L69" s="149"/>
      <c r="M69" s="152"/>
      <c r="N69" s="153"/>
      <c r="O69" s="132"/>
      <c r="P69" s="82"/>
      <c r="Q69" s="82"/>
      <c r="R69" s="82"/>
    </row>
    <row r="70" spans="1:18" x14ac:dyDescent="0.25">
      <c r="B70" s="154"/>
      <c r="C70" s="154"/>
      <c r="D70" s="154"/>
      <c r="E70" s="154"/>
      <c r="F70" s="154"/>
      <c r="G70" s="154"/>
      <c r="H70" s="154"/>
      <c r="I70" s="154"/>
      <c r="J70" s="154"/>
      <c r="K70" s="154"/>
      <c r="L70" s="154"/>
    </row>
    <row r="71" spans="1:18" x14ac:dyDescent="0.25">
      <c r="A71" s="155"/>
      <c r="B71" s="156"/>
      <c r="C71" s="156"/>
      <c r="D71" s="156"/>
      <c r="E71" s="156"/>
      <c r="F71" s="156"/>
      <c r="G71" s="156"/>
      <c r="H71" s="156"/>
      <c r="I71" s="156"/>
      <c r="J71" s="156"/>
      <c r="K71" s="156"/>
      <c r="L71" s="156"/>
      <c r="M71" s="156"/>
      <c r="N71" s="156"/>
      <c r="O71" s="156"/>
      <c r="P71" s="156"/>
      <c r="Q71" s="156"/>
      <c r="R71" s="156"/>
    </row>
  </sheetData>
  <printOptions horizontalCentered="1"/>
  <pageMargins left="0.25" right="0.25" top="0.25" bottom="0.39" header="0" footer="0"/>
  <pageSetup scale="79" orientation="landscape" r:id="rId1"/>
  <headerFooter alignWithMargins="0">
    <oddFooter>&amp;C4c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topLeftCell="A64" workbookViewId="0">
      <selection activeCell="E1" sqref="E1:L1048576"/>
    </sheetView>
  </sheetViews>
  <sheetFormatPr defaultColWidth="9.08984375" defaultRowHeight="14.5" x14ac:dyDescent="0.35"/>
  <cols>
    <col min="1" max="1" width="48.54296875" style="41" bestFit="1" customWidth="1"/>
    <col min="2" max="2" width="13.453125" style="41" bestFit="1" customWidth="1"/>
    <col min="3" max="16384" width="9.08984375" style="41"/>
  </cols>
  <sheetData>
    <row r="1" spans="1:5" x14ac:dyDescent="0.35">
      <c r="A1" s="67" t="s">
        <v>140</v>
      </c>
    </row>
    <row r="2" spans="1:5" x14ac:dyDescent="0.35">
      <c r="A2" s="67" t="s">
        <v>143</v>
      </c>
    </row>
    <row r="3" spans="1:5" x14ac:dyDescent="0.35">
      <c r="A3" s="67" t="s">
        <v>145</v>
      </c>
    </row>
    <row r="6" spans="1:5" x14ac:dyDescent="0.35">
      <c r="A6" s="48" t="s">
        <v>57</v>
      </c>
      <c r="B6" s="49" t="s">
        <v>56</v>
      </c>
    </row>
    <row r="7" spans="1:5" x14ac:dyDescent="0.35">
      <c r="A7" s="50" t="s">
        <v>180</v>
      </c>
      <c r="B7" s="51">
        <v>8412434.2799999993</v>
      </c>
      <c r="E7" s="42"/>
    </row>
    <row r="8" spans="1:5" x14ac:dyDescent="0.35">
      <c r="A8" s="50" t="s">
        <v>181</v>
      </c>
      <c r="B8" s="51">
        <v>-3342600.24</v>
      </c>
      <c r="E8" s="42"/>
    </row>
    <row r="9" spans="1:5" x14ac:dyDescent="0.35">
      <c r="A9" s="50" t="s">
        <v>182</v>
      </c>
      <c r="B9" s="51">
        <v>2914301</v>
      </c>
      <c r="E9" s="42"/>
    </row>
    <row r="10" spans="1:5" x14ac:dyDescent="0.35">
      <c r="A10" s="50" t="s">
        <v>183</v>
      </c>
      <c r="B10" s="51">
        <v>33235</v>
      </c>
      <c r="E10" s="42"/>
    </row>
    <row r="11" spans="1:5" x14ac:dyDescent="0.35">
      <c r="A11" s="50" t="s">
        <v>184</v>
      </c>
      <c r="B11" s="51">
        <v>0</v>
      </c>
      <c r="E11" s="42"/>
    </row>
    <row r="12" spans="1:5" x14ac:dyDescent="0.35">
      <c r="A12" s="50" t="s">
        <v>185</v>
      </c>
      <c r="B12" s="51">
        <v>0</v>
      </c>
      <c r="E12" s="42"/>
    </row>
    <row r="13" spans="1:5" x14ac:dyDescent="0.35">
      <c r="A13" s="50" t="s">
        <v>186</v>
      </c>
      <c r="B13" s="51">
        <v>0</v>
      </c>
      <c r="E13" s="42"/>
    </row>
    <row r="14" spans="1:5" x14ac:dyDescent="0.35">
      <c r="A14" s="50" t="s">
        <v>187</v>
      </c>
      <c r="B14" s="51">
        <v>0</v>
      </c>
      <c r="E14" s="42"/>
    </row>
    <row r="15" spans="1:5" x14ac:dyDescent="0.35">
      <c r="A15" s="50" t="s">
        <v>188</v>
      </c>
      <c r="B15" s="51">
        <v>0</v>
      </c>
      <c r="E15" s="42"/>
    </row>
    <row r="16" spans="1:5" x14ac:dyDescent="0.35">
      <c r="A16" s="50" t="s">
        <v>189</v>
      </c>
      <c r="B16" s="51">
        <v>0</v>
      </c>
      <c r="E16" s="42"/>
    </row>
    <row r="17" spans="1:5" x14ac:dyDescent="0.35">
      <c r="A17" s="50" t="s">
        <v>190</v>
      </c>
      <c r="B17" s="51">
        <v>0</v>
      </c>
      <c r="E17" s="42"/>
    </row>
    <row r="18" spans="1:5" x14ac:dyDescent="0.35">
      <c r="A18" s="50" t="s">
        <v>191</v>
      </c>
      <c r="B18" s="51">
        <v>0</v>
      </c>
      <c r="E18" s="42"/>
    </row>
    <row r="19" spans="1:5" x14ac:dyDescent="0.35">
      <c r="A19" s="50" t="s">
        <v>192</v>
      </c>
      <c r="B19" s="51">
        <v>0</v>
      </c>
      <c r="E19" s="42"/>
    </row>
    <row r="20" spans="1:5" x14ac:dyDescent="0.35">
      <c r="A20" s="50" t="s">
        <v>193</v>
      </c>
      <c r="B20" s="51">
        <v>946231.26</v>
      </c>
      <c r="E20" s="42"/>
    </row>
    <row r="21" spans="1:5" x14ac:dyDescent="0.35">
      <c r="A21" s="50" t="s">
        <v>194</v>
      </c>
      <c r="B21" s="51">
        <v>-300265.57</v>
      </c>
      <c r="E21" s="42"/>
    </row>
    <row r="22" spans="1:5" x14ac:dyDescent="0.35">
      <c r="A22" s="50" t="s">
        <v>195</v>
      </c>
      <c r="B22" s="51">
        <v>527915.09</v>
      </c>
      <c r="E22" s="42"/>
    </row>
    <row r="23" spans="1:5" x14ac:dyDescent="0.35">
      <c r="A23" s="50" t="s">
        <v>196</v>
      </c>
      <c r="B23" s="51">
        <v>1806083.08</v>
      </c>
      <c r="E23" s="42"/>
    </row>
    <row r="24" spans="1:5" x14ac:dyDescent="0.35">
      <c r="A24" s="50" t="s">
        <v>197</v>
      </c>
      <c r="B24" s="51">
        <v>94749.09</v>
      </c>
      <c r="E24" s="42"/>
    </row>
    <row r="25" spans="1:5" x14ac:dyDescent="0.35">
      <c r="A25" s="50" t="s">
        <v>198</v>
      </c>
      <c r="B25" s="51">
        <v>2586935</v>
      </c>
      <c r="E25" s="42"/>
    </row>
    <row r="26" spans="1:5" x14ac:dyDescent="0.35">
      <c r="A26" s="50" t="s">
        <v>199</v>
      </c>
      <c r="B26" s="51">
        <v>104357</v>
      </c>
      <c r="E26" s="42"/>
    </row>
    <row r="27" spans="1:5" x14ac:dyDescent="0.35">
      <c r="A27" s="50" t="s">
        <v>200</v>
      </c>
      <c r="B27" s="51">
        <v>729818.07</v>
      </c>
      <c r="E27" s="42"/>
    </row>
    <row r="28" spans="1:5" x14ac:dyDescent="0.35">
      <c r="A28" s="50" t="s">
        <v>201</v>
      </c>
      <c r="B28" s="51">
        <v>154805</v>
      </c>
      <c r="E28" s="42"/>
    </row>
    <row r="29" spans="1:5" x14ac:dyDescent="0.35">
      <c r="A29" s="50" t="s">
        <v>64</v>
      </c>
      <c r="B29" s="51">
        <v>14667998.060000001</v>
      </c>
      <c r="E29" s="42"/>
    </row>
    <row r="30" spans="1:5" x14ac:dyDescent="0.35">
      <c r="A30" s="50" t="s">
        <v>157</v>
      </c>
      <c r="B30" s="51">
        <v>1901364.13</v>
      </c>
      <c r="E30" s="42"/>
    </row>
    <row r="31" spans="1:5" x14ac:dyDescent="0.35">
      <c r="A31" s="50" t="s">
        <v>158</v>
      </c>
      <c r="B31" s="51">
        <v>114917.49</v>
      </c>
      <c r="E31" s="42"/>
    </row>
    <row r="32" spans="1:5" x14ac:dyDescent="0.35">
      <c r="A32" s="50" t="s">
        <v>159</v>
      </c>
      <c r="B32" s="51">
        <v>3808899.17</v>
      </c>
      <c r="E32" s="42"/>
    </row>
    <row r="33" spans="1:5" x14ac:dyDescent="0.35">
      <c r="A33" s="50" t="s">
        <v>160</v>
      </c>
      <c r="B33" s="51">
        <v>2712618</v>
      </c>
      <c r="E33" s="42"/>
    </row>
    <row r="34" spans="1:5" x14ac:dyDescent="0.35">
      <c r="A34" s="50" t="s">
        <v>161</v>
      </c>
      <c r="B34" s="51">
        <v>168954.5</v>
      </c>
      <c r="E34" s="42"/>
    </row>
    <row r="35" spans="1:5" x14ac:dyDescent="0.35">
      <c r="A35" s="50" t="s">
        <v>162</v>
      </c>
      <c r="B35" s="51">
        <v>-16328.3</v>
      </c>
      <c r="E35" s="42"/>
    </row>
    <row r="36" spans="1:5" x14ac:dyDescent="0.35">
      <c r="A36" s="50" t="s">
        <v>163</v>
      </c>
      <c r="B36" s="51">
        <v>92286</v>
      </c>
      <c r="E36" s="42"/>
    </row>
    <row r="37" spans="1:5" x14ac:dyDescent="0.35">
      <c r="A37" s="50" t="s">
        <v>164</v>
      </c>
      <c r="B37" s="51">
        <v>1781046.57</v>
      </c>
      <c r="E37" s="42"/>
    </row>
    <row r="38" spans="1:5" x14ac:dyDescent="0.35">
      <c r="A38" s="50" t="s">
        <v>165</v>
      </c>
      <c r="B38" s="51">
        <v>774514.49</v>
      </c>
      <c r="E38" s="42"/>
    </row>
    <row r="39" spans="1:5" x14ac:dyDescent="0.35">
      <c r="A39" s="50" t="s">
        <v>166</v>
      </c>
      <c r="B39" s="51">
        <v>38100.68</v>
      </c>
      <c r="E39" s="42"/>
    </row>
    <row r="40" spans="1:5" x14ac:dyDescent="0.35">
      <c r="A40" s="50" t="s">
        <v>167</v>
      </c>
      <c r="B40" s="51">
        <v>1044087.48</v>
      </c>
      <c r="E40" s="42"/>
    </row>
    <row r="41" spans="1:5" x14ac:dyDescent="0.35">
      <c r="A41" s="50" t="s">
        <v>168</v>
      </c>
      <c r="B41" s="51">
        <v>-245346</v>
      </c>
      <c r="E41" s="42"/>
    </row>
    <row r="42" spans="1:5" x14ac:dyDescent="0.35">
      <c r="A42" s="50" t="s">
        <v>169</v>
      </c>
      <c r="B42" s="51">
        <v>5991640</v>
      </c>
      <c r="E42" s="42"/>
    </row>
    <row r="43" spans="1:5" x14ac:dyDescent="0.35">
      <c r="A43" s="50" t="s">
        <v>170</v>
      </c>
      <c r="B43" s="51">
        <v>105999</v>
      </c>
      <c r="E43" s="42"/>
    </row>
    <row r="44" spans="1:5" x14ac:dyDescent="0.35">
      <c r="A44" s="50" t="s">
        <v>171</v>
      </c>
      <c r="B44" s="51">
        <v>310766</v>
      </c>
      <c r="E44" s="42"/>
    </row>
    <row r="45" spans="1:5" x14ac:dyDescent="0.35">
      <c r="A45" s="50" t="s">
        <v>172</v>
      </c>
      <c r="B45" s="51">
        <v>2885052</v>
      </c>
      <c r="E45" s="42"/>
    </row>
    <row r="46" spans="1:5" x14ac:dyDescent="0.35">
      <c r="A46" s="50" t="s">
        <v>173</v>
      </c>
      <c r="B46" s="51">
        <v>687420</v>
      </c>
      <c r="E46" s="42"/>
    </row>
    <row r="47" spans="1:5" x14ac:dyDescent="0.35">
      <c r="A47" s="50" t="s">
        <v>174</v>
      </c>
      <c r="B47" s="51">
        <v>599048.21</v>
      </c>
      <c r="E47" s="42"/>
    </row>
    <row r="48" spans="1:5" x14ac:dyDescent="0.35">
      <c r="A48" s="50" t="s">
        <v>175</v>
      </c>
      <c r="B48" s="51">
        <v>37706.39</v>
      </c>
      <c r="E48" s="42"/>
    </row>
    <row r="49" spans="1:5" x14ac:dyDescent="0.35">
      <c r="A49" s="50" t="s">
        <v>176</v>
      </c>
      <c r="B49" s="51">
        <v>116213.68</v>
      </c>
      <c r="E49" s="42"/>
    </row>
    <row r="50" spans="1:5" x14ac:dyDescent="0.35">
      <c r="A50" s="50" t="s">
        <v>177</v>
      </c>
      <c r="B50" s="51">
        <v>242455.28</v>
      </c>
      <c r="E50" s="42"/>
    </row>
    <row r="51" spans="1:5" x14ac:dyDescent="0.35">
      <c r="A51" s="50" t="s">
        <v>178</v>
      </c>
      <c r="B51" s="51">
        <v>211503.52</v>
      </c>
      <c r="E51" s="42"/>
    </row>
    <row r="52" spans="1:5" x14ac:dyDescent="0.35">
      <c r="A52" s="50" t="s">
        <v>179</v>
      </c>
      <c r="B52" s="51">
        <v>0</v>
      </c>
      <c r="E52" s="42"/>
    </row>
    <row r="53" spans="1:5" x14ac:dyDescent="0.35">
      <c r="A53" s="50" t="s">
        <v>65</v>
      </c>
      <c r="B53" s="51">
        <v>23362918.289999999</v>
      </c>
      <c r="E53" s="42"/>
    </row>
    <row r="54" spans="1:5" x14ac:dyDescent="0.35">
      <c r="A54" s="52" t="s">
        <v>62</v>
      </c>
      <c r="B54" s="53">
        <v>38030916.350000001</v>
      </c>
      <c r="E54" s="42"/>
    </row>
    <row r="55" spans="1:5" x14ac:dyDescent="0.35">
      <c r="A55" s="54" t="s">
        <v>63</v>
      </c>
      <c r="B55" s="55">
        <v>38030916.350000001</v>
      </c>
      <c r="E55" s="42"/>
    </row>
    <row r="56" spans="1:5" x14ac:dyDescent="0.35">
      <c r="E56" s="42"/>
    </row>
    <row r="57" spans="1:5" x14ac:dyDescent="0.35">
      <c r="E57" s="42"/>
    </row>
    <row r="58" spans="1:5" x14ac:dyDescent="0.35">
      <c r="E58" s="42"/>
    </row>
    <row r="59" spans="1:5" x14ac:dyDescent="0.35">
      <c r="E59" s="42"/>
    </row>
    <row r="60" spans="1:5" x14ac:dyDescent="0.35">
      <c r="E60" s="42"/>
    </row>
    <row r="61" spans="1:5" x14ac:dyDescent="0.35">
      <c r="E61" s="42"/>
    </row>
    <row r="62" spans="1:5" x14ac:dyDescent="0.35">
      <c r="E62" s="42"/>
    </row>
    <row r="63" spans="1:5" x14ac:dyDescent="0.35">
      <c r="E63" s="42"/>
    </row>
    <row r="64" spans="1:5" x14ac:dyDescent="0.35">
      <c r="E64" s="42"/>
    </row>
    <row r="65" spans="5:5" x14ac:dyDescent="0.35">
      <c r="E65" s="42"/>
    </row>
    <row r="66" spans="5:5" x14ac:dyDescent="0.35">
      <c r="E66" s="42"/>
    </row>
    <row r="67" spans="5:5" x14ac:dyDescent="0.35">
      <c r="E67" s="42"/>
    </row>
    <row r="68" spans="5:5" x14ac:dyDescent="0.35">
      <c r="E68" s="42"/>
    </row>
    <row r="69" spans="5:5" x14ac:dyDescent="0.35">
      <c r="E69" s="42"/>
    </row>
    <row r="70" spans="5:5" x14ac:dyDescent="0.35">
      <c r="E70" s="42"/>
    </row>
    <row r="71" spans="5:5" x14ac:dyDescent="0.35">
      <c r="E71" s="42"/>
    </row>
    <row r="72" spans="5:5" x14ac:dyDescent="0.35">
      <c r="E72" s="42"/>
    </row>
    <row r="73" spans="5:5" x14ac:dyDescent="0.35">
      <c r="E73" s="42"/>
    </row>
    <row r="74" spans="5:5" x14ac:dyDescent="0.35">
      <c r="E74" s="42"/>
    </row>
    <row r="75" spans="5:5" x14ac:dyDescent="0.35">
      <c r="E75" s="42"/>
    </row>
    <row r="76" spans="5:5" x14ac:dyDescent="0.35">
      <c r="E76" s="42"/>
    </row>
    <row r="77" spans="5:5" x14ac:dyDescent="0.35">
      <c r="E77" s="42"/>
    </row>
    <row r="78" spans="5:5" x14ac:dyDescent="0.35">
      <c r="E78" s="42"/>
    </row>
    <row r="79" spans="5:5" x14ac:dyDescent="0.35">
      <c r="E79" s="42"/>
    </row>
    <row r="80" spans="5:5" x14ac:dyDescent="0.35">
      <c r="E80" s="42"/>
    </row>
    <row r="81" spans="5:5" x14ac:dyDescent="0.35">
      <c r="E81" s="42"/>
    </row>
    <row r="82" spans="5:5" x14ac:dyDescent="0.35">
      <c r="E82" s="42"/>
    </row>
    <row r="83" spans="5:5" x14ac:dyDescent="0.35">
      <c r="E83" s="42"/>
    </row>
    <row r="84" spans="5:5" x14ac:dyDescent="0.35">
      <c r="E84" s="42"/>
    </row>
    <row r="85" spans="5:5" x14ac:dyDescent="0.35">
      <c r="E85" s="42"/>
    </row>
    <row r="86" spans="5:5" x14ac:dyDescent="0.35">
      <c r="E86" s="42"/>
    </row>
    <row r="87" spans="5:5" x14ac:dyDescent="0.35">
      <c r="E87" s="42"/>
    </row>
    <row r="88" spans="5:5" x14ac:dyDescent="0.35">
      <c r="E88" s="42"/>
    </row>
    <row r="89" spans="5:5" x14ac:dyDescent="0.35">
      <c r="E89" s="42"/>
    </row>
    <row r="90" spans="5:5" x14ac:dyDescent="0.35">
      <c r="E90" s="42"/>
    </row>
    <row r="91" spans="5:5" x14ac:dyDescent="0.35">
      <c r="E91" s="42"/>
    </row>
    <row r="92" spans="5:5" x14ac:dyDescent="0.35">
      <c r="E92" s="42"/>
    </row>
    <row r="93" spans="5:5" x14ac:dyDescent="0.35">
      <c r="E93" s="42"/>
    </row>
    <row r="94" spans="5:5" x14ac:dyDescent="0.35">
      <c r="E94" s="42"/>
    </row>
    <row r="95" spans="5:5" x14ac:dyDescent="0.35">
      <c r="E95" s="42"/>
    </row>
    <row r="96" spans="5:5" x14ac:dyDescent="0.35">
      <c r="E96" s="42"/>
    </row>
    <row r="97" spans="5:5" x14ac:dyDescent="0.35">
      <c r="E97" s="42"/>
    </row>
    <row r="98" spans="5:5" x14ac:dyDescent="0.35">
      <c r="E98" s="42"/>
    </row>
    <row r="99" spans="5:5" x14ac:dyDescent="0.35">
      <c r="E99" s="42"/>
    </row>
    <row r="100" spans="5:5" x14ac:dyDescent="0.35">
      <c r="E100" s="42"/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"/>
  <sheetViews>
    <sheetView workbookViewId="0">
      <selection activeCell="K38" sqref="K38"/>
    </sheetView>
  </sheetViews>
  <sheetFormatPr defaultRowHeight="12.5" x14ac:dyDescent="0.25"/>
  <sheetData/>
  <pageMargins left="0.7" right="0.7" top="0.75" bottom="0.75" header="0.3" footer="0.3"/>
  <customProperties>
    <customPr name="_pios_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workbookViewId="0">
      <pane ySplit="1" topLeftCell="A2" activePane="bottomLeft" state="frozen"/>
      <selection activeCell="B39" sqref="B39"/>
      <selection pane="bottomLeft" activeCell="E27" sqref="E27"/>
    </sheetView>
  </sheetViews>
  <sheetFormatPr defaultColWidth="9.08984375" defaultRowHeight="14.5" x14ac:dyDescent="0.35"/>
  <cols>
    <col min="1" max="1" width="52.08984375" style="59" bestFit="1" customWidth="1"/>
    <col min="2" max="2" width="15.6328125" style="59" customWidth="1"/>
    <col min="3" max="3" width="19.54296875" style="59" bestFit="1" customWidth="1"/>
    <col min="4" max="4" width="9.08984375" style="59"/>
    <col min="5" max="5" width="53.54296875" style="59" bestFit="1" customWidth="1"/>
    <col min="6" max="6" width="15.6328125" style="59" customWidth="1"/>
    <col min="7" max="7" width="13.36328125" style="59" bestFit="1" customWidth="1"/>
    <col min="8" max="16384" width="9.08984375" style="59"/>
  </cols>
  <sheetData>
    <row r="1" spans="1:5" x14ac:dyDescent="0.35">
      <c r="A1" s="61" t="s">
        <v>70</v>
      </c>
      <c r="B1" s="60" t="s">
        <v>67</v>
      </c>
      <c r="C1" s="60" t="s">
        <v>68</v>
      </c>
      <c r="D1" s="60" t="s">
        <v>133</v>
      </c>
      <c r="E1" s="60" t="s">
        <v>69</v>
      </c>
    </row>
    <row r="2" spans="1:5" x14ac:dyDescent="0.35">
      <c r="A2" s="59" t="s">
        <v>71</v>
      </c>
      <c r="B2" s="59" t="s">
        <v>72</v>
      </c>
      <c r="C2" s="59" t="s">
        <v>72</v>
      </c>
      <c r="D2" s="64" t="s">
        <v>136</v>
      </c>
      <c r="E2" s="59" t="s">
        <v>73</v>
      </c>
    </row>
    <row r="3" spans="1:5" x14ac:dyDescent="0.35">
      <c r="A3" s="59" t="s">
        <v>74</v>
      </c>
      <c r="B3" s="59" t="s">
        <v>72</v>
      </c>
      <c r="C3" s="59" t="s">
        <v>72</v>
      </c>
      <c r="D3" s="64" t="s">
        <v>136</v>
      </c>
      <c r="E3" s="59" t="s">
        <v>73</v>
      </c>
    </row>
    <row r="4" spans="1:5" x14ac:dyDescent="0.35">
      <c r="A4" s="59" t="s">
        <v>75</v>
      </c>
      <c r="B4" s="59" t="s">
        <v>72</v>
      </c>
      <c r="C4" s="59" t="s">
        <v>72</v>
      </c>
      <c r="D4" s="64" t="s">
        <v>136</v>
      </c>
      <c r="E4" s="59" t="s">
        <v>73</v>
      </c>
    </row>
    <row r="5" spans="1:5" x14ac:dyDescent="0.35">
      <c r="A5" s="59" t="s">
        <v>76</v>
      </c>
      <c r="B5" s="59" t="s">
        <v>72</v>
      </c>
      <c r="C5" s="59" t="s">
        <v>72</v>
      </c>
      <c r="D5" s="64" t="s">
        <v>136</v>
      </c>
      <c r="E5" s="59" t="s">
        <v>73</v>
      </c>
    </row>
    <row r="6" spans="1:5" x14ac:dyDescent="0.35">
      <c r="A6" s="59" t="s">
        <v>77</v>
      </c>
      <c r="B6" s="59" t="s">
        <v>72</v>
      </c>
      <c r="C6" s="59" t="s">
        <v>72</v>
      </c>
      <c r="D6" s="64" t="s">
        <v>136</v>
      </c>
      <c r="E6" s="59" t="s">
        <v>73</v>
      </c>
    </row>
    <row r="7" spans="1:5" x14ac:dyDescent="0.35">
      <c r="A7" s="59" t="s">
        <v>78</v>
      </c>
      <c r="B7" s="59" t="s">
        <v>72</v>
      </c>
      <c r="C7" s="59" t="s">
        <v>72</v>
      </c>
      <c r="D7" s="64" t="s">
        <v>136</v>
      </c>
      <c r="E7" s="59" t="s">
        <v>73</v>
      </c>
    </row>
    <row r="8" spans="1:5" x14ac:dyDescent="0.35">
      <c r="A8" s="59" t="s">
        <v>79</v>
      </c>
      <c r="B8" s="59" t="s">
        <v>72</v>
      </c>
      <c r="C8" s="59" t="s">
        <v>72</v>
      </c>
      <c r="D8" s="64" t="s">
        <v>136</v>
      </c>
      <c r="E8" s="59" t="s">
        <v>73</v>
      </c>
    </row>
    <row r="9" spans="1:5" x14ac:dyDescent="0.35">
      <c r="A9" s="59" t="s">
        <v>80</v>
      </c>
      <c r="B9" s="59" t="s">
        <v>72</v>
      </c>
      <c r="C9" s="59" t="s">
        <v>72</v>
      </c>
      <c r="D9" s="64" t="s">
        <v>136</v>
      </c>
      <c r="E9" s="59" t="s">
        <v>73</v>
      </c>
    </row>
    <row r="10" spans="1:5" x14ac:dyDescent="0.35">
      <c r="A10" s="59" t="s">
        <v>81</v>
      </c>
      <c r="B10" s="59" t="s">
        <v>72</v>
      </c>
      <c r="C10" s="59" t="s">
        <v>72</v>
      </c>
      <c r="D10" s="64" t="s">
        <v>136</v>
      </c>
      <c r="E10" s="59" t="s">
        <v>73</v>
      </c>
    </row>
    <row r="11" spans="1:5" x14ac:dyDescent="0.35">
      <c r="A11" s="59" t="s">
        <v>82</v>
      </c>
      <c r="B11" s="59" t="s">
        <v>72</v>
      </c>
      <c r="C11" s="59" t="s">
        <v>72</v>
      </c>
      <c r="D11" s="64" t="s">
        <v>136</v>
      </c>
      <c r="E11" s="59" t="s">
        <v>73</v>
      </c>
    </row>
    <row r="12" spans="1:5" x14ac:dyDescent="0.35">
      <c r="A12" s="59" t="s">
        <v>83</v>
      </c>
      <c r="B12" s="59" t="s">
        <v>72</v>
      </c>
      <c r="C12" s="59" t="s">
        <v>72</v>
      </c>
      <c r="D12" s="64" t="s">
        <v>136</v>
      </c>
      <c r="E12" s="59" t="s">
        <v>73</v>
      </c>
    </row>
    <row r="13" spans="1:5" x14ac:dyDescent="0.35">
      <c r="A13" s="59" t="s">
        <v>84</v>
      </c>
      <c r="B13" s="59" t="s">
        <v>72</v>
      </c>
      <c r="C13" s="59" t="s">
        <v>72</v>
      </c>
      <c r="D13" s="64" t="s">
        <v>136</v>
      </c>
      <c r="E13" s="59" t="s">
        <v>73</v>
      </c>
    </row>
    <row r="14" spans="1:5" x14ac:dyDescent="0.35">
      <c r="A14" s="59" t="s">
        <v>85</v>
      </c>
      <c r="B14" s="59" t="s">
        <v>72</v>
      </c>
      <c r="C14" s="59" t="s">
        <v>72</v>
      </c>
      <c r="D14" s="64" t="s">
        <v>136</v>
      </c>
      <c r="E14" s="59" t="s">
        <v>73</v>
      </c>
    </row>
    <row r="15" spans="1:5" x14ac:dyDescent="0.35">
      <c r="A15" s="59" t="s">
        <v>86</v>
      </c>
      <c r="B15" s="59" t="s">
        <v>72</v>
      </c>
      <c r="C15" s="59" t="s">
        <v>72</v>
      </c>
      <c r="D15" s="64" t="s">
        <v>136</v>
      </c>
      <c r="E15" s="59" t="s">
        <v>73</v>
      </c>
    </row>
    <row r="16" spans="1:5" x14ac:dyDescent="0.35">
      <c r="A16" s="59" t="s">
        <v>87</v>
      </c>
      <c r="B16" s="59" t="s">
        <v>72</v>
      </c>
      <c r="C16" s="59" t="s">
        <v>72</v>
      </c>
      <c r="D16" s="64" t="s">
        <v>136</v>
      </c>
      <c r="E16" s="59" t="s">
        <v>73</v>
      </c>
    </row>
    <row r="17" spans="1:5" x14ac:dyDescent="0.35">
      <c r="A17" s="59" t="s">
        <v>88</v>
      </c>
      <c r="B17" s="59" t="s">
        <v>72</v>
      </c>
      <c r="C17" s="59" t="s">
        <v>72</v>
      </c>
      <c r="D17" s="64" t="s">
        <v>136</v>
      </c>
      <c r="E17" s="59" t="s">
        <v>73</v>
      </c>
    </row>
    <row r="18" spans="1:5" x14ac:dyDescent="0.35">
      <c r="A18" s="59" t="s">
        <v>89</v>
      </c>
      <c r="B18" s="59" t="s">
        <v>72</v>
      </c>
      <c r="C18" s="59" t="s">
        <v>72</v>
      </c>
      <c r="D18" s="64" t="s">
        <v>136</v>
      </c>
      <c r="E18" s="59" t="s">
        <v>73</v>
      </c>
    </row>
    <row r="20" spans="1:5" x14ac:dyDescent="0.35">
      <c r="A20" s="59" t="s">
        <v>90</v>
      </c>
      <c r="B20" s="59" t="s">
        <v>91</v>
      </c>
      <c r="C20" s="59" t="s">
        <v>91</v>
      </c>
      <c r="D20" s="64" t="s">
        <v>134</v>
      </c>
      <c r="E20" s="59" t="s">
        <v>92</v>
      </c>
    </row>
    <row r="21" spans="1:5" x14ac:dyDescent="0.35">
      <c r="A21" s="59" t="s">
        <v>93</v>
      </c>
      <c r="B21" s="59" t="s">
        <v>91</v>
      </c>
      <c r="C21" s="59" t="s">
        <v>91</v>
      </c>
      <c r="D21" s="64" t="s">
        <v>134</v>
      </c>
      <c r="E21" s="59" t="s">
        <v>92</v>
      </c>
    </row>
    <row r="22" spans="1:5" x14ac:dyDescent="0.35">
      <c r="A22" s="59" t="s">
        <v>94</v>
      </c>
      <c r="B22" s="59" t="s">
        <v>91</v>
      </c>
      <c r="C22" s="59" t="s">
        <v>91</v>
      </c>
      <c r="D22" s="64" t="s">
        <v>134</v>
      </c>
      <c r="E22" s="59" t="s">
        <v>92</v>
      </c>
    </row>
    <row r="23" spans="1:5" x14ac:dyDescent="0.35">
      <c r="A23" s="59" t="s">
        <v>95</v>
      </c>
      <c r="B23" s="59" t="s">
        <v>91</v>
      </c>
      <c r="C23" s="59" t="s">
        <v>91</v>
      </c>
      <c r="D23" s="64" t="s">
        <v>134</v>
      </c>
      <c r="E23" s="59" t="s">
        <v>92</v>
      </c>
    </row>
    <row r="24" spans="1:5" x14ac:dyDescent="0.35">
      <c r="A24" s="59" t="s">
        <v>96</v>
      </c>
      <c r="B24" s="59" t="s">
        <v>91</v>
      </c>
      <c r="C24" s="59" t="s">
        <v>91</v>
      </c>
      <c r="D24" s="64" t="s">
        <v>134</v>
      </c>
      <c r="E24" s="59" t="s">
        <v>92</v>
      </c>
    </row>
    <row r="25" spans="1:5" x14ac:dyDescent="0.35">
      <c r="A25" s="59" t="s">
        <v>97</v>
      </c>
      <c r="B25" s="59" t="s">
        <v>91</v>
      </c>
      <c r="C25" s="59" t="s">
        <v>91</v>
      </c>
      <c r="D25" s="64" t="s">
        <v>134</v>
      </c>
      <c r="E25" s="59" t="s">
        <v>92</v>
      </c>
    </row>
    <row r="26" spans="1:5" x14ac:dyDescent="0.35">
      <c r="A26" s="59" t="s">
        <v>98</v>
      </c>
      <c r="B26" s="59" t="s">
        <v>91</v>
      </c>
      <c r="C26" s="59" t="s">
        <v>91</v>
      </c>
      <c r="D26" s="64" t="s">
        <v>134</v>
      </c>
      <c r="E26" s="59" t="s">
        <v>92</v>
      </c>
    </row>
    <row r="27" spans="1:5" x14ac:dyDescent="0.35">
      <c r="A27" s="59" t="s">
        <v>99</v>
      </c>
      <c r="B27" s="59" t="s">
        <v>91</v>
      </c>
      <c r="C27" s="59" t="s">
        <v>91</v>
      </c>
      <c r="D27" s="64" t="s">
        <v>134</v>
      </c>
      <c r="E27" s="59" t="s">
        <v>92</v>
      </c>
    </row>
    <row r="28" spans="1:5" x14ac:dyDescent="0.35">
      <c r="A28" s="59" t="s">
        <v>100</v>
      </c>
      <c r="B28" s="59" t="s">
        <v>91</v>
      </c>
      <c r="C28" s="59" t="s">
        <v>91</v>
      </c>
      <c r="D28" s="64" t="s">
        <v>134</v>
      </c>
      <c r="E28" s="59" t="s">
        <v>92</v>
      </c>
    </row>
    <row r="29" spans="1:5" x14ac:dyDescent="0.35">
      <c r="A29" s="59" t="s">
        <v>101</v>
      </c>
      <c r="B29" s="59" t="s">
        <v>91</v>
      </c>
      <c r="C29" s="59" t="s">
        <v>91</v>
      </c>
      <c r="D29" s="64" t="s">
        <v>134</v>
      </c>
      <c r="E29" s="59" t="s">
        <v>92</v>
      </c>
    </row>
    <row r="30" spans="1:5" x14ac:dyDescent="0.35">
      <c r="A30" s="59" t="s">
        <v>102</v>
      </c>
      <c r="B30" s="59" t="s">
        <v>91</v>
      </c>
      <c r="C30" s="59" t="s">
        <v>91</v>
      </c>
      <c r="D30" s="64" t="s">
        <v>134</v>
      </c>
      <c r="E30" s="59" t="s">
        <v>92</v>
      </c>
    </row>
    <row r="31" spans="1:5" x14ac:dyDescent="0.35">
      <c r="A31" s="59" t="s">
        <v>103</v>
      </c>
      <c r="B31" s="59" t="s">
        <v>91</v>
      </c>
      <c r="C31" s="59" t="s">
        <v>91</v>
      </c>
      <c r="D31" s="64" t="s">
        <v>134</v>
      </c>
      <c r="E31" s="59" t="s">
        <v>92</v>
      </c>
    </row>
    <row r="32" spans="1:5" x14ac:dyDescent="0.35">
      <c r="A32" s="59" t="s">
        <v>104</v>
      </c>
      <c r="B32" s="59" t="s">
        <v>91</v>
      </c>
      <c r="C32" s="59" t="s">
        <v>91</v>
      </c>
      <c r="D32" s="64" t="s">
        <v>134</v>
      </c>
      <c r="E32" s="59" t="s">
        <v>92</v>
      </c>
    </row>
    <row r="33" spans="1:7" x14ac:dyDescent="0.35">
      <c r="A33" s="59" t="s">
        <v>105</v>
      </c>
      <c r="B33" s="59" t="s">
        <v>91</v>
      </c>
      <c r="C33" s="59" t="s">
        <v>91</v>
      </c>
      <c r="D33" s="64" t="s">
        <v>134</v>
      </c>
      <c r="E33" s="59" t="s">
        <v>92</v>
      </c>
    </row>
    <row r="34" spans="1:7" x14ac:dyDescent="0.35">
      <c r="A34" s="59" t="s">
        <v>106</v>
      </c>
      <c r="B34" s="59" t="s">
        <v>91</v>
      </c>
      <c r="C34" s="59" t="s">
        <v>91</v>
      </c>
      <c r="D34" s="64" t="s">
        <v>134</v>
      </c>
      <c r="E34" s="59" t="s">
        <v>92</v>
      </c>
    </row>
    <row r="35" spans="1:7" x14ac:dyDescent="0.35">
      <c r="F35" s="59" t="s">
        <v>107</v>
      </c>
      <c r="G35" s="59" t="s">
        <v>107</v>
      </c>
    </row>
    <row r="36" spans="1:7" x14ac:dyDescent="0.35">
      <c r="A36" s="59" t="s">
        <v>108</v>
      </c>
      <c r="B36" s="59" t="s">
        <v>72</v>
      </c>
      <c r="C36" s="59" t="s">
        <v>109</v>
      </c>
      <c r="D36" s="64" t="s">
        <v>137</v>
      </c>
      <c r="E36" s="59" t="s">
        <v>110</v>
      </c>
      <c r="F36" s="59" t="s">
        <v>111</v>
      </c>
      <c r="G36" s="59" t="s">
        <v>112</v>
      </c>
    </row>
    <row r="37" spans="1:7" x14ac:dyDescent="0.35">
      <c r="A37" s="59" t="s">
        <v>113</v>
      </c>
      <c r="B37" s="59" t="s">
        <v>72</v>
      </c>
      <c r="C37" s="59" t="s">
        <v>109</v>
      </c>
      <c r="D37" s="64" t="s">
        <v>137</v>
      </c>
      <c r="E37" s="59" t="s">
        <v>110</v>
      </c>
      <c r="F37" s="59" t="s">
        <v>111</v>
      </c>
      <c r="G37" s="59" t="s">
        <v>112</v>
      </c>
    </row>
    <row r="38" spans="1:7" x14ac:dyDescent="0.35">
      <c r="A38" s="59" t="s">
        <v>114</v>
      </c>
      <c r="B38" s="59" t="s">
        <v>72</v>
      </c>
      <c r="C38" s="59" t="s">
        <v>109</v>
      </c>
      <c r="D38" s="64" t="s">
        <v>137</v>
      </c>
      <c r="E38" s="59" t="s">
        <v>110</v>
      </c>
      <c r="F38" s="59" t="s">
        <v>111</v>
      </c>
      <c r="G38" s="59" t="s">
        <v>112</v>
      </c>
    </row>
    <row r="40" spans="1:7" x14ac:dyDescent="0.35">
      <c r="A40" s="59" t="s">
        <v>115</v>
      </c>
      <c r="B40" t="s">
        <v>109</v>
      </c>
      <c r="C40" t="s">
        <v>109</v>
      </c>
      <c r="D40" s="64" t="s">
        <v>136</v>
      </c>
      <c r="E40" s="59" t="s">
        <v>116</v>
      </c>
      <c r="F40" s="59" t="s">
        <v>117</v>
      </c>
      <c r="G40" s="59" t="s">
        <v>118</v>
      </c>
    </row>
    <row r="41" spans="1:7" x14ac:dyDescent="0.35">
      <c r="A41" s="59" t="s">
        <v>119</v>
      </c>
      <c r="B41" t="s">
        <v>109</v>
      </c>
      <c r="C41" t="s">
        <v>109</v>
      </c>
      <c r="D41" s="64" t="s">
        <v>136</v>
      </c>
      <c r="E41" s="59" t="s">
        <v>116</v>
      </c>
      <c r="F41" s="59" t="s">
        <v>117</v>
      </c>
      <c r="G41" s="59" t="s">
        <v>118</v>
      </c>
    </row>
    <row r="42" spans="1:7" x14ac:dyDescent="0.35">
      <c r="A42" s="59" t="s">
        <v>120</v>
      </c>
      <c r="B42" t="s">
        <v>72</v>
      </c>
      <c r="C42" t="s">
        <v>72</v>
      </c>
      <c r="D42" s="64" t="s">
        <v>137</v>
      </c>
      <c r="E42" s="59" t="s">
        <v>121</v>
      </c>
      <c r="F42" s="59" t="s">
        <v>117</v>
      </c>
      <c r="G42" s="59" t="s">
        <v>118</v>
      </c>
    </row>
    <row r="43" spans="1:7" x14ac:dyDescent="0.35">
      <c r="A43" s="59" t="s">
        <v>122</v>
      </c>
      <c r="B43" t="s">
        <v>72</v>
      </c>
      <c r="C43" t="s">
        <v>72</v>
      </c>
      <c r="D43" s="64" t="s">
        <v>137</v>
      </c>
      <c r="E43" s="59" t="s">
        <v>121</v>
      </c>
      <c r="F43" s="59" t="s">
        <v>117</v>
      </c>
      <c r="G43" s="59" t="s">
        <v>118</v>
      </c>
    </row>
    <row r="44" spans="1:7" x14ac:dyDescent="0.35">
      <c r="A44" s="59" t="s">
        <v>123</v>
      </c>
      <c r="B44" t="s">
        <v>109</v>
      </c>
      <c r="C44" t="s">
        <v>109</v>
      </c>
      <c r="D44" s="64" t="s">
        <v>136</v>
      </c>
      <c r="E44" s="59" t="s">
        <v>116</v>
      </c>
      <c r="F44" s="59" t="s">
        <v>117</v>
      </c>
      <c r="G44" s="59" t="s">
        <v>118</v>
      </c>
    </row>
    <row r="45" spans="1:7" x14ac:dyDescent="0.35">
      <c r="A45" s="59" t="s">
        <v>124</v>
      </c>
      <c r="B45" t="s">
        <v>72</v>
      </c>
      <c r="C45" t="s">
        <v>72</v>
      </c>
      <c r="D45" s="64" t="s">
        <v>137</v>
      </c>
      <c r="E45" s="59" t="s">
        <v>121</v>
      </c>
      <c r="F45" s="59" t="s">
        <v>117</v>
      </c>
      <c r="G45" s="59" t="s">
        <v>118</v>
      </c>
    </row>
    <row r="47" spans="1:7" x14ac:dyDescent="0.35">
      <c r="A47" s="61" t="s">
        <v>125</v>
      </c>
    </row>
    <row r="48" spans="1:7" x14ac:dyDescent="0.35">
      <c r="A48" s="59" t="s">
        <v>126</v>
      </c>
      <c r="B48" s="59" t="s">
        <v>72</v>
      </c>
      <c r="C48" s="59" t="s">
        <v>72</v>
      </c>
      <c r="D48" s="64" t="s">
        <v>135</v>
      </c>
      <c r="E48" s="59" t="s">
        <v>73</v>
      </c>
    </row>
    <row r="49" spans="1:5" x14ac:dyDescent="0.35">
      <c r="A49" s="59" t="s">
        <v>127</v>
      </c>
      <c r="B49" s="59" t="s">
        <v>72</v>
      </c>
      <c r="C49" s="59" t="s">
        <v>72</v>
      </c>
      <c r="D49" s="64" t="s">
        <v>135</v>
      </c>
      <c r="E49" s="59" t="s">
        <v>73</v>
      </c>
    </row>
    <row r="50" spans="1:5" x14ac:dyDescent="0.35">
      <c r="A50" s="59" t="s">
        <v>128</v>
      </c>
      <c r="B50" s="59" t="s">
        <v>72</v>
      </c>
      <c r="C50" s="59" t="s">
        <v>72</v>
      </c>
      <c r="D50" s="64" t="s">
        <v>135</v>
      </c>
      <c r="E50" s="59" t="s">
        <v>73</v>
      </c>
    </row>
    <row r="51" spans="1:5" x14ac:dyDescent="0.35">
      <c r="A51" s="59" t="s">
        <v>129</v>
      </c>
      <c r="B51" s="59" t="s">
        <v>72</v>
      </c>
      <c r="C51" s="59" t="s">
        <v>72</v>
      </c>
      <c r="D51" s="64" t="s">
        <v>135</v>
      </c>
      <c r="E51" s="59" t="s">
        <v>73</v>
      </c>
    </row>
    <row r="52" spans="1:5" x14ac:dyDescent="0.35">
      <c r="A52" s="59" t="s">
        <v>130</v>
      </c>
      <c r="B52" s="59" t="s">
        <v>72</v>
      </c>
      <c r="C52" s="59" t="s">
        <v>72</v>
      </c>
      <c r="D52" s="64" t="s">
        <v>135</v>
      </c>
      <c r="E52" s="59" t="s">
        <v>73</v>
      </c>
    </row>
    <row r="53" spans="1:5" x14ac:dyDescent="0.35">
      <c r="A53" s="59" t="s">
        <v>131</v>
      </c>
      <c r="B53" s="59" t="s">
        <v>72</v>
      </c>
      <c r="C53" s="59" t="s">
        <v>72</v>
      </c>
      <c r="D53" s="64" t="s">
        <v>135</v>
      </c>
      <c r="E53" s="59" t="s">
        <v>73</v>
      </c>
    </row>
  </sheetData>
  <conditionalFormatting sqref="E1 A36:A1048576 A1:A34">
    <cfRule type="containsText" dxfId="0" priority="3" operator="containsText" text="am">
      <formula>NOT(ISERROR(SEARCH("am",A1)))</formula>
    </cfRule>
  </conditionalFormatting>
  <pageMargins left="0.7" right="0.7" top="0.75" bottom="0.75" header="0.3" footer="0.3"/>
  <pageSetup orientation="portrait" horizontalDpi="90" verticalDpi="90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EF108FE1D68E940975BD31A1C6C4012" ma:contentTypeVersion="16" ma:contentTypeDescription="" ma:contentTypeScope="" ma:versionID="02fb813362bbb9cbb8669610e936978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2024-03-29T07:00:00+00:00</OpenedDate>
    <SignificantOrder xmlns="dc463f71-b30c-4ab2-9473-d307f9d35888">false</SignificantOrder>
    <Date1 xmlns="dc463f71-b30c-4ab2-9473-d307f9d35888">2024-03-29T07:00:00+00:00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240219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9893758-15C1-4AAF-94F0-726747428F39}"/>
</file>

<file path=customXml/itemProps2.xml><?xml version="1.0" encoding="utf-8"?>
<ds:datastoreItem xmlns:ds="http://schemas.openxmlformats.org/officeDocument/2006/customXml" ds:itemID="{CEF7C3BA-8096-44FF-8AA3-EA6E1D4D163D}"/>
</file>

<file path=customXml/itemProps3.xml><?xml version="1.0" encoding="utf-8"?>
<ds:datastoreItem xmlns:ds="http://schemas.openxmlformats.org/officeDocument/2006/customXml" ds:itemID="{98BFFE33-7900-46D9-A202-0B7D6AB5BE72}"/>
</file>

<file path=customXml/itemProps4.xml><?xml version="1.0" encoding="utf-8"?>
<ds:datastoreItem xmlns:ds="http://schemas.openxmlformats.org/officeDocument/2006/customXml" ds:itemID="{71540A0F-0553-4F13-BD86-461F04719A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3.02E</vt:lpstr>
      <vt:lpstr>Earnings Sharing</vt:lpstr>
      <vt:lpstr>TGrants</vt:lpstr>
      <vt:lpstr>SOE 2023</vt:lpstr>
      <vt:lpstr>PTC</vt:lpstr>
      <vt:lpstr>Support=&gt;</vt:lpstr>
      <vt:lpstr>GPDECOUP_E.1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ckrueg</dc:creator>
  <cp:lastModifiedBy>Pham, Linh</cp:lastModifiedBy>
  <cp:lastPrinted>2020-03-03T20:35:39Z</cp:lastPrinted>
  <dcterms:created xsi:type="dcterms:W3CDTF">2004-03-11T21:28:41Z</dcterms:created>
  <dcterms:modified xsi:type="dcterms:W3CDTF">2024-03-28T17:22:50Z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0x0101006E56B4D1795A2E4DB2F0B01679ED314A00FEF108FE1D68E940975BD31A1C6C4012</vt:lpwstr>
  </property>
  <property fmtid="{D5CDD505-2E9C-101B-9397-08002B2CF9AE}" pid="3" name="_docset_NoMedatataSyncRequired">
    <vt:lpwstr>False</vt:lpwstr>
  </property>
</Properties>
</file>