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2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Environmental Policy and Strategy\GHG\WA\2022 (Reporting Year 2021)\To Be Filed\"/>
    </mc:Choice>
  </mc:AlternateContent>
  <xr:revisionPtr revIDLastSave="0" documentId="8_{18558746-37CF-45C5-BFD0-32B32030038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ummary 2021" sheetId="1" r:id="rId1"/>
    <sheet name="Known Resources" sheetId="4" r:id="rId2"/>
    <sheet name="Unknown Resources" sheetId="3" r:id="rId3"/>
    <sheet name="WIJAM NPC" sheetId="8" r:id="rId4"/>
    <sheet name="Hydro Allocation Detail" sheetId="9" r:id="rId5"/>
    <sheet name="Known - Emission Factor" sheetId="7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localSheetId="3" hidden="1">'WIJAM NPC'!$A$177:$S$360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'[16](4.2) WCA Base NPC UE-140762'!#REF!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een_Res">#REF!</definedName>
    <definedName name="GResIDX">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[6]Inputs!#REF!</definedName>
    <definedName name="MSPYearEndInput">[6]Inputs!#REF!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'[24]1993'!#REF!</definedName>
    <definedName name="PE_Lookup">'[15]Exhibit 1'!#REF!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[25]Inputs!#REF!</definedName>
    <definedName name="_xlnm.Print_Area">#REF!</definedName>
    <definedName name="PSATable">[26]Hermiston!$A$32:$E$57</definedName>
    <definedName name="Purchases">[22]lookup!$C$21:$D$64</definedName>
    <definedName name="QF_Data">#REF!</definedName>
    <definedName name="QF_Data_1">#REF!</definedName>
    <definedName name="QFs">[22]lookup!$C$66:$D$96</definedName>
    <definedName name="Report">#REF!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[27]Transm2!$A$1:$M$461:'[27]10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'[31]DSM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'[32]DSM Output'!$G$21:$G$23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7" i="4" l="1"/>
  <c r="E6" i="4"/>
  <c r="E5" i="4"/>
  <c r="E4" i="4"/>
  <c r="E22" i="4" l="1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B1" i="4"/>
  <c r="B3" i="4" s="1"/>
  <c r="C6" i="3"/>
  <c r="D6" i="3" s="1"/>
  <c r="C7" i="3"/>
  <c r="D7" i="3" s="1"/>
  <c r="C10" i="3"/>
  <c r="D10" i="3" s="1"/>
  <c r="C4" i="3"/>
  <c r="D4" i="3" s="1"/>
  <c r="C2" i="9"/>
  <c r="B13" i="3" l="1"/>
  <c r="B12" i="3"/>
  <c r="B11" i="3"/>
  <c r="H33" i="1"/>
  <c r="H32" i="1"/>
  <c r="H26" i="1" s="1"/>
  <c r="H31" i="1"/>
  <c r="C12" i="3" l="1"/>
  <c r="D12" i="3" s="1"/>
  <c r="C11" i="3"/>
  <c r="D11" i="3" s="1"/>
  <c r="C13" i="3"/>
  <c r="D13" i="3" s="1"/>
  <c r="E11" i="1"/>
  <c r="E12" i="1"/>
  <c r="E13" i="1"/>
  <c r="E14" i="1"/>
  <c r="E10" i="1"/>
  <c r="C48" i="9" l="1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7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B48" i="9"/>
  <c r="B27" i="9"/>
  <c r="G288" i="8" l="1"/>
  <c r="G339" i="8" l="1"/>
  <c r="G193" i="8"/>
  <c r="G156" i="8"/>
  <c r="G151" i="8"/>
  <c r="G140" i="8"/>
  <c r="G138" i="8"/>
  <c r="G137" i="8"/>
  <c r="G121" i="8"/>
  <c r="G111" i="8"/>
  <c r="G98" i="8"/>
  <c r="G93" i="8"/>
  <c r="G90" i="8"/>
  <c r="G85" i="8"/>
  <c r="G83" i="8"/>
  <c r="G82" i="8"/>
  <c r="G77" i="8"/>
  <c r="G75" i="8"/>
  <c r="G74" i="8"/>
  <c r="G69" i="8"/>
  <c r="G67" i="8"/>
  <c r="G66" i="8"/>
  <c r="G61" i="8"/>
  <c r="G59" i="8"/>
  <c r="G58" i="8"/>
  <c r="G53" i="8"/>
  <c r="G50" i="8"/>
  <c r="G45" i="8"/>
  <c r="G44" i="8"/>
  <c r="G42" i="8"/>
  <c r="G37" i="8"/>
  <c r="G36" i="8"/>
  <c r="G34" i="8"/>
  <c r="G29" i="8"/>
  <c r="G28" i="8"/>
  <c r="G26" i="8"/>
  <c r="G9" i="8"/>
  <c r="G175" i="8"/>
  <c r="G161" i="8"/>
  <c r="G155" i="8"/>
  <c r="G150" i="8"/>
  <c r="G146" i="8"/>
  <c r="G144" i="8"/>
  <c r="G139" i="8"/>
  <c r="G136" i="8"/>
  <c r="G120" i="8"/>
  <c r="G114" i="8"/>
  <c r="G106" i="8"/>
  <c r="G104" i="8"/>
  <c r="G103" i="8"/>
  <c r="G100" i="8"/>
  <c r="G97" i="8"/>
  <c r="G96" i="8"/>
  <c r="G95" i="8"/>
  <c r="G94" i="8"/>
  <c r="G92" i="8"/>
  <c r="G91" i="8"/>
  <c r="G89" i="8"/>
  <c r="G88" i="8"/>
  <c r="G87" i="8"/>
  <c r="G86" i="8"/>
  <c r="G84" i="8"/>
  <c r="G81" i="8"/>
  <c r="G80" i="8"/>
  <c r="G79" i="8"/>
  <c r="G78" i="8"/>
  <c r="G76" i="8"/>
  <c r="G73" i="8"/>
  <c r="G72" i="8"/>
  <c r="G71" i="8"/>
  <c r="G70" i="8"/>
  <c r="G68" i="8"/>
  <c r="G65" i="8"/>
  <c r="G64" i="8"/>
  <c r="G63" i="8"/>
  <c r="G62" i="8"/>
  <c r="G60" i="8"/>
  <c r="G57" i="8"/>
  <c r="G56" i="8"/>
  <c r="G51" i="8"/>
  <c r="G49" i="8"/>
  <c r="G48" i="8"/>
  <c r="G47" i="8"/>
  <c r="G46" i="8"/>
  <c r="G43" i="8"/>
  <c r="G41" i="8"/>
  <c r="G40" i="8"/>
  <c r="G39" i="8"/>
  <c r="G38" i="8"/>
  <c r="G35" i="8"/>
  <c r="G33" i="8"/>
  <c r="G32" i="8"/>
  <c r="G31" i="8"/>
  <c r="G30" i="8"/>
  <c r="G27" i="8"/>
  <c r="G25" i="8"/>
  <c r="G16" i="8"/>
  <c r="G10" i="8"/>
  <c r="G113" i="8" l="1"/>
  <c r="G129" i="8"/>
  <c r="G130" i="8"/>
  <c r="G135" i="8"/>
  <c r="G142" i="8"/>
  <c r="G154" i="8"/>
  <c r="G112" i="8"/>
  <c r="G116" i="8"/>
  <c r="G152" i="8"/>
  <c r="G163" i="8"/>
  <c r="G143" i="8"/>
  <c r="G153" i="8"/>
  <c r="G141" i="8"/>
  <c r="G149" i="8"/>
  <c r="G303" i="8"/>
  <c r="B4" i="4" l="1"/>
  <c r="G132" i="8"/>
  <c r="G108" i="8"/>
  <c r="G12" i="8"/>
  <c r="G158" i="8"/>
  <c r="C3" i="4" l="1"/>
  <c r="C4" i="4" s="1"/>
  <c r="H10" i="1" l="1"/>
  <c r="G15" i="1" l="1"/>
  <c r="B1" i="3" l="1"/>
  <c r="B3" i="3" l="1"/>
  <c r="D2" i="4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11" i="1" l="1"/>
  <c r="G186" i="8" l="1"/>
  <c r="G249" i="8" l="1"/>
  <c r="G217" i="8"/>
  <c r="B17" i="4" s="1"/>
  <c r="G265" i="8"/>
  <c r="G215" i="8"/>
  <c r="G212" i="8"/>
  <c r="G209" i="8"/>
  <c r="B14" i="4" s="1"/>
  <c r="G293" i="8"/>
  <c r="B5" i="3" s="1"/>
  <c r="G214" i="8"/>
  <c r="G323" i="8"/>
  <c r="G207" i="8"/>
  <c r="G247" i="8"/>
  <c r="G248" i="8"/>
  <c r="G218" i="8"/>
  <c r="B18" i="4" s="1"/>
  <c r="G202" i="8"/>
  <c r="G222" i="8"/>
  <c r="B20" i="4" s="1"/>
  <c r="G223" i="8"/>
  <c r="B21" i="4" s="1"/>
  <c r="G216" i="8"/>
  <c r="B16" i="4" s="1"/>
  <c r="G221" i="8"/>
  <c r="B19" i="4" s="1"/>
  <c r="G206" i="8"/>
  <c r="B13" i="4" s="1"/>
  <c r="G219" i="8"/>
  <c r="G220" i="8"/>
  <c r="G261" i="8"/>
  <c r="G292" i="8"/>
  <c r="G213" i="8"/>
  <c r="G205" i="8"/>
  <c r="B12" i="4" s="1"/>
  <c r="G200" i="8"/>
  <c r="B10" i="4" s="1"/>
  <c r="G211" i="8"/>
  <c r="G208" i="8"/>
  <c r="G199" i="8"/>
  <c r="B9" i="4" s="1"/>
  <c r="G310" i="8"/>
  <c r="G322" i="8"/>
  <c r="C5" i="3" l="1"/>
  <c r="D5" i="3" s="1"/>
  <c r="B8" i="3"/>
  <c r="G201" i="8"/>
  <c r="B11" i="4" s="1"/>
  <c r="G204" i="8"/>
  <c r="G210" i="8"/>
  <c r="B15" i="4" s="1"/>
  <c r="G262" i="8"/>
  <c r="G340" i="8"/>
  <c r="B29" i="4" s="1"/>
  <c r="G342" i="8"/>
  <c r="B31" i="4" s="1"/>
  <c r="G338" i="8"/>
  <c r="B27" i="4" s="1"/>
  <c r="B28" i="4"/>
  <c r="G198" i="8"/>
  <c r="B8" i="4" s="1"/>
  <c r="G260" i="8"/>
  <c r="G203" i="8"/>
  <c r="G341" i="8"/>
  <c r="B30" i="4" s="1"/>
  <c r="C8" i="3" l="1"/>
  <c r="D8" i="3"/>
  <c r="G235" i="8"/>
  <c r="G270" i="8"/>
  <c r="G246" i="8"/>
  <c r="G267" i="8"/>
  <c r="G255" i="8"/>
  <c r="G238" i="8" l="1"/>
  <c r="G266" i="8"/>
  <c r="G269" i="8"/>
  <c r="G245" i="8"/>
  <c r="G239" i="8"/>
  <c r="G244" i="8"/>
  <c r="G250" i="8"/>
  <c r="G256" i="8"/>
  <c r="G240" i="8"/>
  <c r="G243" i="8" l="1"/>
  <c r="G329" i="8" l="1"/>
  <c r="B44" i="4" s="1"/>
  <c r="G348" i="8" l="1"/>
  <c r="B37" i="4" s="1"/>
  <c r="G319" i="8"/>
  <c r="G316" i="8"/>
  <c r="B6" i="4" s="1"/>
  <c r="C6" i="4" s="1"/>
  <c r="G335" i="8"/>
  <c r="B24" i="4" s="1"/>
  <c r="G346" i="8"/>
  <c r="B35" i="4" s="1"/>
  <c r="G347" i="8"/>
  <c r="B36" i="4" s="1"/>
  <c r="G334" i="8"/>
  <c r="B23" i="4" s="1"/>
  <c r="G349" i="8"/>
  <c r="B38" i="4" s="1"/>
  <c r="G331" i="8"/>
  <c r="G328" i="8"/>
  <c r="B43" i="4" s="1"/>
  <c r="G321" i="8" l="1"/>
  <c r="G344" i="8"/>
  <c r="B33" i="4" s="1"/>
  <c r="G317" i="8"/>
  <c r="G351" i="8"/>
  <c r="B40" i="4" s="1"/>
  <c r="G343" i="8"/>
  <c r="B32" i="4" s="1"/>
  <c r="G352" i="8"/>
  <c r="B41" i="4" s="1"/>
  <c r="G337" i="8"/>
  <c r="B26" i="4" s="1"/>
  <c r="G336" i="8"/>
  <c r="B25" i="4" s="1"/>
  <c r="G345" i="8"/>
  <c r="B34" i="4" s="1"/>
  <c r="G318" i="8"/>
  <c r="G350" i="8"/>
  <c r="B39" i="4" s="1"/>
  <c r="G320" i="8"/>
  <c r="B7" i="4" s="1"/>
  <c r="C7" i="4" s="1"/>
  <c r="G353" i="8"/>
  <c r="B42" i="4" s="1"/>
  <c r="G325" i="8" l="1"/>
  <c r="G355" i="8"/>
  <c r="G309" i="8" l="1"/>
  <c r="B5" i="4" s="1"/>
  <c r="G179" i="8"/>
  <c r="C5" i="4" l="1"/>
  <c r="G197" i="8"/>
  <c r="G225" i="8"/>
  <c r="G302" i="8" l="1"/>
  <c r="G305" i="8"/>
  <c r="G306" i="8"/>
  <c r="G307" i="8"/>
  <c r="G304" i="8"/>
  <c r="G180" i="8" l="1"/>
  <c r="G308" i="8"/>
  <c r="G182" i="8" l="1"/>
  <c r="G285" i="8" l="1"/>
  <c r="G284" i="8"/>
  <c r="B46" i="4" s="1"/>
  <c r="G254" i="8" l="1"/>
  <c r="G264" i="8" l="1"/>
  <c r="G237" i="8"/>
  <c r="G241" i="8"/>
  <c r="G234" i="8"/>
  <c r="G268" i="8"/>
  <c r="G259" i="8" l="1"/>
  <c r="G257" i="8"/>
  <c r="G251" i="8"/>
  <c r="G258" i="8"/>
  <c r="G252" i="8"/>
  <c r="G236" i="8"/>
  <c r="G233" i="8"/>
  <c r="G242" i="8"/>
  <c r="G311" i="8"/>
  <c r="G253" i="8"/>
  <c r="G232" i="8"/>
  <c r="B22" i="4" s="1"/>
  <c r="G231" i="8"/>
  <c r="G263" i="8"/>
  <c r="G313" i="8" l="1"/>
  <c r="G286" i="8" l="1"/>
  <c r="B47" i="4" s="1"/>
  <c r="G229" i="8" l="1"/>
  <c r="G275" i="8"/>
  <c r="B45" i="4" s="1"/>
  <c r="B49" i="4" s="1"/>
  <c r="E20" i="1" s="1"/>
  <c r="G283" i="8"/>
  <c r="G276" i="8"/>
  <c r="G230" i="8" l="1"/>
  <c r="G278" i="8"/>
  <c r="E49" i="4" l="1"/>
  <c r="G21" i="1" s="1"/>
  <c r="G228" i="8"/>
  <c r="G272" i="8"/>
  <c r="G280" i="8"/>
  <c r="G297" i="8" l="1"/>
  <c r="B9" i="3" s="1"/>
  <c r="C9" i="3" l="1"/>
  <c r="D9" i="3"/>
  <c r="B14" i="3"/>
  <c r="E23" i="1" s="1"/>
  <c r="G185" i="8"/>
  <c r="F23" i="1" l="1"/>
  <c r="F20" i="1"/>
  <c r="D14" i="3"/>
  <c r="G188" i="8"/>
  <c r="G23" i="1" l="1"/>
  <c r="G24" i="1" s="1"/>
  <c r="G191" i="8"/>
  <c r="G15" i="8"/>
  <c r="G18" i="8" l="1"/>
  <c r="G291" i="8"/>
  <c r="H24" i="1" l="1"/>
  <c r="G359" i="8"/>
  <c r="G295" i="8"/>
  <c r="G119" i="8"/>
  <c r="G166" i="8"/>
  <c r="G21" i="8"/>
  <c r="G123" i="8" l="1"/>
  <c r="G299" i="8"/>
  <c r="G360" i="8" l="1"/>
  <c r="G357" i="8"/>
  <c r="G126" i="8"/>
  <c r="G165" i="8" l="1"/>
  <c r="G16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tc={449F6910-853D-4935-8EBF-19DA1F9EB800}</author>
    <author>tc={09E40C52-23F5-48E1-9A91-159785B6B496}</author>
    <author>tc={71318B49-B117-4612-A84B-8C8859EFFF8F}</author>
    <author>tc={04507A99-89A1-49AF-A1E1-A890B96C2A67}</author>
    <author>tc={9A7D074E-0936-430E-A5A7-39753A907219}</author>
  </authors>
  <commentList>
    <comment ref="E21" authorId="0" shapeId="0" xr:uid="{449F6910-853D-4935-8EBF-19DA1F9EB8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174-444-040(2).</t>
      </text>
    </comment>
    <comment ref="G21" authorId="1" shapeId="0" xr:uid="{09E40C52-23F5-48E1-9A91-159785B6B496}">
      <text>
        <t>[Threaded comment]
Your version of Excel allows you to read this threaded comment; however, any edits to it will get removed if the file is opened in a newer version of Excel. Learn more: https://go.microsoft.com/fwlink/?linkid=870924
Comment:
    Known Resource Emissions calculated by EPA methodology 174-444-040(2)</t>
      </text>
    </comment>
    <comment ref="E22" authorId="2" shapeId="0" xr:uid="{71318B49-B117-4612-A84B-8C8859EFFF8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data would come from the calculation in Ecology's WAC 174-444-040(3).</t>
      </text>
    </comment>
    <comment ref="G23" authorId="3" shapeId="0" xr:uid="{04507A99-89A1-49AF-A1E1-A890B96C2A67}">
      <text>
        <t>[Threaded comment]
Your version of Excel allows you to read this threaded comment; however, any edits to it will get removed if the file is opened in a newer version of Excel. Learn more: https://go.microsoft.com/fwlink/?linkid=870924
Comment:
    Rather than calculate this annually as Staff used to do, this number would be based on the emissions from unspecified electricity in Ecology's rule WAC 173-444-040(4). Currently that number is 0.437 tons/MWh.</t>
      </text>
    </comment>
    <comment ref="G24" authorId="4" shapeId="0" xr:uid="{9A7D074E-0936-430E-A5A7-39753A907219}">
      <text>
        <t>[Threaded comment]
Your version of Excel allows you to read this threaded comment; however, any edits to it will get removed if the file is opened in a newer version of Excel. Learn more: https://go.microsoft.com/fwlink/?linkid=870924
Comment:
    Sums the three columns above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<sst xmlns="http://schemas.openxmlformats.org/spreadsheetml/2006/main" count="976" uniqueCount="355">
  <si>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</si>
  <si>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</si>
  <si>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</si>
  <si>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</si>
  <si>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</si>
  <si>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</si>
  <si>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</si>
  <si>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</si>
  <si>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</si>
  <si>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</si>
  <si>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</si>
  <si>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</si>
  <si>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</si>
  <si>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</si>
  <si>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</si>
  <si>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</si>
  <si>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</si>
  <si>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</si>
  <si>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</si>
  <si>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</si>
  <si>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</si>
  <si>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</si>
  <si>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</si>
  <si>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</si>
  <si>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</si>
  <si>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</si>
  <si>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</si>
  <si>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</si>
  <si>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</si>
  <si>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</si>
  <si>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</si>
  <si>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</si>
  <si>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</si>
  <si>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</si>
  <si>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</si>
  <si>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</si>
  <si>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</si>
  <si>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</si>
  <si>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</si>
  <si>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</si>
  <si>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</si>
  <si>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</si>
  <si>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</si>
  <si>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</si>
  <si>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</si>
  <si>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</si>
  <si>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</si>
  <si>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</si>
  <si>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</si>
  <si>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</si>
  <si>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</si>
  <si>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</si>
  <si>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</si>
  <si>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</si>
  <si>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</si>
  <si>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</si>
  <si>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</si>
  <si>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</si>
  <si>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</si>
  <si>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</si>
  <si>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</si>
  <si>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</si>
  <si>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</si>
  <si>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</si>
  <si>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</si>
  <si>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</si>
  <si>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</si>
  <si>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</si>
  <si>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</si>
  <si>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</si>
  <si>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>Coal</t>
  </si>
  <si>
    <t>Gas</t>
  </si>
  <si>
    <t>Wind</t>
  </si>
  <si>
    <t>Hydro</t>
  </si>
  <si>
    <t>Total Long Term Sales</t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</si>
  <si>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</si>
  <si>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</si>
  <si>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</si>
  <si>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</si>
  <si>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</si>
  <si>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</si>
  <si>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</si>
  <si>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</si>
  <si>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</si>
  <si>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</si>
  <si>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</si>
  <si>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</si>
  <si>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</si>
  <si>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</si>
  <si>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</si>
  <si>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</si>
  <si>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</si>
  <si>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</si>
  <si>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</si>
  <si>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</si>
  <si>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</si>
  <si>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</si>
  <si>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</si>
  <si>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</si>
  <si>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</si>
  <si>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</si>
  <si>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</si>
  <si>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</si>
  <si>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</si>
  <si>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</si>
  <si>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</si>
  <si>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</si>
  <si>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</si>
  <si>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Other Firm Purchases (1)</t>
  </si>
  <si>
    <t>(1) Third party imbalance , transmission losses, misc exchanges. Per FERC accounting booked to purchase power</t>
  </si>
  <si>
    <t xml:space="preserve">Hermiston </t>
  </si>
  <si>
    <r>
      <t xml:space="preserve">EIM </t>
    </r>
    <r>
      <rPr>
        <sz val="11"/>
        <rFont val="Calibri"/>
        <family val="2"/>
      </rPr>
      <t>Import/Purchase from PACE to PACW</t>
    </r>
  </si>
  <si>
    <t>MT CO2e / MWh</t>
  </si>
  <si>
    <t>TOTAL GHG Content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</si>
  <si>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</si>
  <si>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</si>
  <si>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</si>
  <si>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</si>
  <si>
    <t>Actual WIJAM Net Power Cost</t>
  </si>
  <si>
    <t>Total</t>
  </si>
  <si>
    <t>Special Sales For Resale</t>
  </si>
  <si>
    <t>Long Term Firm Sales</t>
  </si>
  <si>
    <t>Black Hills</t>
  </si>
  <si>
    <t>Hurricane Sale</t>
  </si>
  <si>
    <t>-</t>
  </si>
  <si>
    <t>Total Long Term Firm Sales</t>
  </si>
  <si>
    <t>Short Term Firm Sales</t>
  </si>
  <si>
    <t>Other Firm Sales</t>
  </si>
  <si>
    <t>Total Special Sales For Resale</t>
  </si>
  <si>
    <t>Purchased Power &amp; Net Interchange</t>
  </si>
  <si>
    <t>Long Term Firm Purchases</t>
  </si>
  <si>
    <t>Amor IX</t>
  </si>
  <si>
    <t>Cedar Springs Wind</t>
  </si>
  <si>
    <t>Cedar Springs III Wind</t>
  </si>
  <si>
    <t>Cove Mountain Solar</t>
  </si>
  <si>
    <t>Cove Mountain Solar 2</t>
  </si>
  <si>
    <t>Deseret Purchase</t>
  </si>
  <si>
    <t>Eagle Mountain - UAMPS/UMPA</t>
  </si>
  <si>
    <t>Gemstate</t>
  </si>
  <si>
    <t>Hunter Solar</t>
  </si>
  <si>
    <t>Hurricane Purchase</t>
  </si>
  <si>
    <t>MagCorp Reserves</t>
  </si>
  <si>
    <t>Milford Solar</t>
  </si>
  <si>
    <t>Millican Solar</t>
  </si>
  <si>
    <t>Monsanto Reserves</t>
  </si>
  <si>
    <t>Nucor</t>
  </si>
  <si>
    <t>Old Mill Solar</t>
  </si>
  <si>
    <t>Pavant III Solar</t>
  </si>
  <si>
    <t>Prineville Solar</t>
  </si>
  <si>
    <t>Rock River Wind</t>
  </si>
  <si>
    <t>Sigurd Solar</t>
  </si>
  <si>
    <t>Small Purchases East</t>
  </si>
  <si>
    <t>Small Purchases West</t>
  </si>
  <si>
    <t>Three Buttes Wind</t>
  </si>
  <si>
    <t>Top of the World Wind</t>
  </si>
  <si>
    <t>Wolverine Creek Wind</t>
  </si>
  <si>
    <t>Subtotal Long Term Firm Purchases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</si>
  <si>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</si>
  <si>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</si>
  <si>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</si>
  <si>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</si>
  <si>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</si>
  <si>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</si>
  <si>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</si>
  <si>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</si>
  <si>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Chopin Wind QF</t>
  </si>
  <si>
    <t>DCFP QF</t>
  </si>
  <si>
    <t>Enterprise Solar I QF</t>
  </si>
  <si>
    <t>Escalante 1 Solar QF</t>
  </si>
  <si>
    <t>Escalante 2 Solar QF</t>
  </si>
  <si>
    <t>Escalante 3 Solar QF</t>
  </si>
  <si>
    <t>ExxonMobil QF</t>
  </si>
  <si>
    <t>Five Pine Wind QF</t>
  </si>
  <si>
    <t xml:space="preserve">Granite Mountain East Solar QF </t>
  </si>
  <si>
    <t xml:space="preserve">Granite Mountain West Solar QF </t>
  </si>
  <si>
    <t>Iron Springs QF</t>
  </si>
  <si>
    <t>Latigo Wind QF</t>
  </si>
  <si>
    <t>Mountain Wind 1 QF</t>
  </si>
  <si>
    <t>Mountain Wind 2 QF</t>
  </si>
  <si>
    <t>North Point Wind QF</t>
  </si>
  <si>
    <t>Oregon Wind Farm QF</t>
  </si>
  <si>
    <t>Orchard Wind 1 QF</t>
  </si>
  <si>
    <t>Orchard Wind 2 QF</t>
  </si>
  <si>
    <t>Orchard Wind 3 QF</t>
  </si>
  <si>
    <t>Orchard Wind 4 QF</t>
  </si>
  <si>
    <t>Pavant II Solar QF</t>
  </si>
  <si>
    <t>Pioneer Wind 1 QF</t>
  </si>
  <si>
    <t>Power County North Wind QF</t>
  </si>
  <si>
    <t>Power County South Wind QF</t>
  </si>
  <si>
    <t>Roseburg Dillard QF</t>
  </si>
  <si>
    <t>Sage I Solar QF</t>
  </si>
  <si>
    <t>Sage II Solar QF</t>
  </si>
  <si>
    <t>Sage III Solar QF</t>
  </si>
  <si>
    <t>Spanish Fork Wind 2 QF</t>
  </si>
  <si>
    <t>Sunnyside QF</t>
  </si>
  <si>
    <t>Sweetwater Solar QF</t>
  </si>
  <si>
    <t>Tesoro QF</t>
  </si>
  <si>
    <t>Three Peaks Solar QF</t>
  </si>
  <si>
    <t>Threemile Canyon Wind QF</t>
  </si>
  <si>
    <t>Utah Pavant Solar QF</t>
  </si>
  <si>
    <t>Utah Red Hills Solar QF</t>
  </si>
  <si>
    <t>Subtotal Qualifying Facilities</t>
  </si>
  <si>
    <t>Mid-Columbia Contracts</t>
  </si>
  <si>
    <t>Grant Surplus</t>
  </si>
  <si>
    <t>Grant Reasonable</t>
  </si>
  <si>
    <t>Subtotal Mid-Columbia Contracts</t>
  </si>
  <si>
    <t>Total Long Term Firm Purchases</t>
  </si>
  <si>
    <t>APS Exchange</t>
  </si>
  <si>
    <t>Cowlitz Swift</t>
  </si>
  <si>
    <t>PSCo Exchange</t>
  </si>
  <si>
    <t>SCL State Line</t>
  </si>
  <si>
    <t>Total Storage &amp; Exchange</t>
  </si>
  <si>
    <t>Short Term Firm Purchases</t>
  </si>
  <si>
    <t>EIM Settlements</t>
  </si>
  <si>
    <t>Other Firm Purchases</t>
  </si>
  <si>
    <t>Total Short Term Firm Purchases</t>
  </si>
  <si>
    <t>Total Purchased Power &amp; Net Interchange</t>
  </si>
  <si>
    <t>Wheeling &amp; U. of F. Expense</t>
  </si>
  <si>
    <t>Firm Wheeling</t>
  </si>
  <si>
    <t>Non-Firm Wheeling</t>
  </si>
  <si>
    <t>Total Wheeling &amp; U. of F. Expense</t>
  </si>
  <si>
    <t>Coal Fuel Burn Expense</t>
  </si>
  <si>
    <t>Cholla</t>
  </si>
  <si>
    <t>Craig</t>
  </si>
  <si>
    <t>Dave Johnston</t>
  </si>
  <si>
    <t>Hayden</t>
  </si>
  <si>
    <t>Hunter</t>
  </si>
  <si>
    <t>Huntington</t>
  </si>
  <si>
    <t>Naughton 1 &amp; 2</t>
  </si>
  <si>
    <t>Wyodak</t>
  </si>
  <si>
    <t>Total Coal Fuel Burn Expense</t>
  </si>
  <si>
    <t>Gas Fuel Burn Expense</t>
  </si>
  <si>
    <t>Currant Creek</t>
  </si>
  <si>
    <t>Gadsby</t>
  </si>
  <si>
    <t>Gadsby CT</t>
  </si>
  <si>
    <t>Hermiston</t>
  </si>
  <si>
    <t>Lake Side 1</t>
  </si>
  <si>
    <t>Lake Side 2</t>
  </si>
  <si>
    <t>Naughton 3</t>
  </si>
  <si>
    <t>Total Gas Fuel Burn Expense</t>
  </si>
  <si>
    <t>Other Generation Expense</t>
  </si>
  <si>
    <t>Blundell</t>
  </si>
  <si>
    <t>Total Other Generation Expense</t>
  </si>
  <si>
    <t>NET POWER COST</t>
  </si>
  <si>
    <t>Check</t>
  </si>
  <si>
    <t>Net Power Cost/Net System Load</t>
  </si>
  <si>
    <t>NET SYSTEM LOAD</t>
  </si>
  <si>
    <t>Total Requirements</t>
  </si>
  <si>
    <t>Storage &amp; Exchange</t>
  </si>
  <si>
    <t>Total Secondary Purchases</t>
  </si>
  <si>
    <t>Coal Generation</t>
  </si>
  <si>
    <t>Total Coal Generation</t>
  </si>
  <si>
    <t>Gas Generation</t>
  </si>
  <si>
    <t>Total Gas Generation</t>
  </si>
  <si>
    <t>Hydro Generation</t>
  </si>
  <si>
    <t>West Hydro</t>
  </si>
  <si>
    <t>East Hydro</t>
  </si>
  <si>
    <t>Total Hydro Generation</t>
  </si>
  <si>
    <t>Other Generation</t>
  </si>
  <si>
    <t>Black Cap Solar</t>
  </si>
  <si>
    <t>Cedar Springs 2 Wind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</si>
  <si>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</si>
  <si>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</si>
  <si>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</si>
  <si>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</si>
  <si>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</si>
  <si>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</si>
  <si>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</si>
  <si>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</si>
  <si>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</si>
  <si>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</si>
  <si>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</si>
  <si>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Pryor Mountain Wind</t>
  </si>
  <si>
    <t>Rolling Hills Wind</t>
  </si>
  <si>
    <t>Seven Mile Wind</t>
  </si>
  <si>
    <t>Seven Mile II Wind</t>
  </si>
  <si>
    <t>TB Flats 1 Wind</t>
  </si>
  <si>
    <t>TB Flats 2 Wind</t>
  </si>
  <si>
    <t>Total Other Generation</t>
  </si>
  <si>
    <t>TOTAL RESOURCES</t>
  </si>
  <si>
    <t>=</t>
  </si>
  <si>
    <t>Summary Energy and Emissions Intensity Report - 2021</t>
  </si>
  <si>
    <t>x</t>
  </si>
  <si>
    <t>WIJAM Filter</t>
  </si>
  <si>
    <t>Solar</t>
  </si>
  <si>
    <t>Resources</t>
  </si>
  <si>
    <t>Generation Type</t>
  </si>
  <si>
    <t>NPC Category</t>
  </si>
  <si>
    <t>Yakima Tieton - WA QF</t>
  </si>
  <si>
    <t>Grant PUD - Wanapum</t>
  </si>
  <si>
    <t>Mid-Columbia Contracts/Grant Surplus</t>
  </si>
  <si>
    <t>Geothermal</t>
  </si>
  <si>
    <t>Cowlitz Swift #2 - Purchase and Exchange Agreement</t>
  </si>
  <si>
    <t>SCL Stateline - Purchase and Exchange Agreement</t>
  </si>
  <si>
    <t>Secondary Short Term Firm Purchases</t>
  </si>
  <si>
    <t>Not reported because not a specified sale</t>
  </si>
  <si>
    <t>West Side Hydro</t>
  </si>
  <si>
    <t>GEN - GEN - BEND</t>
  </si>
  <si>
    <t>GEN - GEN - CLEARWATER #1</t>
  </si>
  <si>
    <t>GEN - GEN - CLEARWATER #2</t>
  </si>
  <si>
    <t>GEN - GEN - COPCO #1</t>
  </si>
  <si>
    <t>GEN - GEN - COPCO #2</t>
  </si>
  <si>
    <t>GEN - GEN - EAGLE POINT</t>
  </si>
  <si>
    <t>GEN - GEN - FALL CREEK</t>
  </si>
  <si>
    <t>GEN - GEN - FISH CREEK</t>
  </si>
  <si>
    <t>GEN - GEN - IRON GATE</t>
  </si>
  <si>
    <t>GEN - GEN - J.C. BOYLE</t>
  </si>
  <si>
    <t>GEN - GEN - LEMOLO #1</t>
  </si>
  <si>
    <t>GEN - GEN - LEMOLO #2</t>
  </si>
  <si>
    <t>GEN - GEN - MERWIN</t>
  </si>
  <si>
    <t xml:space="preserve">GEN - GEN - PROSPECT #1         </t>
  </si>
  <si>
    <t>GEN - GEN - PROSPECT #2</t>
  </si>
  <si>
    <t>GEN - GEN - PROSPECT #3</t>
  </si>
  <si>
    <t xml:space="preserve">GEN - GEN - PROSPECT #4         </t>
  </si>
  <si>
    <t>GEN - GEN - SLIDE CREEK</t>
  </si>
  <si>
    <t>GEN - GEN - SODA SPRINGS</t>
  </si>
  <si>
    <t>GEN - GEN - SWIFT #1</t>
  </si>
  <si>
    <t>GEN - GEN - TOKETEE</t>
  </si>
  <si>
    <t>GEN - GEN - WALLOWA FALLS</t>
  </si>
  <si>
    <t>GEN - GEN - WEST SIDE</t>
  </si>
  <si>
    <t>GEN - GEN - YALE</t>
  </si>
  <si>
    <t>East Side Hydro</t>
  </si>
  <si>
    <t>GEN - GEN - ASHTON</t>
  </si>
  <si>
    <t>GEN - GEN - BIG FORK</t>
  </si>
  <si>
    <t>GEN - GEN - CUTLER</t>
  </si>
  <si>
    <t>GEN - GEN - GRACE</t>
  </si>
  <si>
    <t>GEN - GEN - GRANITE</t>
  </si>
  <si>
    <t>GEN - GEN - GUNLOCK</t>
  </si>
  <si>
    <t>GEN - GEN - LAST CHANCE</t>
  </si>
  <si>
    <t>GEN - GEN - LIFTON</t>
  </si>
  <si>
    <t>GEN - GEN - ONEIDA</t>
  </si>
  <si>
    <t>GEN - GEN - PARIS</t>
  </si>
  <si>
    <t>GEN - GEN - PIONEER</t>
  </si>
  <si>
    <t>GEN - GEN - SANDCOVE</t>
  </si>
  <si>
    <t>GEN - GEN - SODA</t>
  </si>
  <si>
    <t>GEN - GEN - STAIRS</t>
  </si>
  <si>
    <t>GEN - GEN - VEYO</t>
  </si>
  <si>
    <t xml:space="preserve">GEN - GEN - VIVA NAUGHTON       </t>
  </si>
  <si>
    <t>GEN - GEN - WEBER</t>
  </si>
  <si>
    <t xml:space="preserve">Market Purchases </t>
  </si>
  <si>
    <t>EPA Methodology</t>
  </si>
  <si>
    <t>EIA Methodology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</si>
  <si>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</si>
  <si>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Total System (MWh)</t>
  </si>
  <si>
    <t>WIJAM (MWh)</t>
  </si>
  <si>
    <t>Storage and Exchange</t>
  </si>
  <si>
    <t>Washington SE Allocation Factor</t>
  </si>
  <si>
    <r>
      <t>MT CO</t>
    </r>
    <r>
      <rPr>
        <b/>
        <vertAlign val="subscript"/>
        <sz val="11"/>
        <rFont val="Calibri"/>
        <family val="2"/>
        <scheme val="minor"/>
      </rPr>
      <t>2e</t>
    </r>
    <r>
      <rPr>
        <b/>
        <sz val="11"/>
        <rFont val="Calibri"/>
        <family val="2"/>
        <scheme val="minor"/>
      </rPr>
      <t>/MWh</t>
    </r>
  </si>
  <si>
    <t xml:space="preserve"> Ecology's rule WAC 173-444-040(4) Unspecified Electricity EF =</t>
  </si>
  <si>
    <t>(1) Megawatte hours recorded are from Net Power Cost Actuals allocated energy under Washington Inter-Jurisdictional Allocation Methodology</t>
  </si>
  <si>
    <t>(2) Specified Hydro Resources are itemized on "Hydro Allocation Detail" Tab.</t>
  </si>
  <si>
    <t>West Hydro (2)</t>
  </si>
  <si>
    <t>East Hydro (2)</t>
  </si>
  <si>
    <t>WA MWh (1)
(NPC Actuals)</t>
  </si>
  <si>
    <r>
      <t>MT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</si>
</sst>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_-* #,##0\ &quot;F&quot;_-;\-* #,##0\ &quot;F&quot;_-;_-* &quot;-&quot;\ &quot;F&quot;_-;_-@_-"/>
    <numFmt numFmtId="172" formatCode="mmmm\ d\,\ yyyy"/>
    <numFmt numFmtId="173" formatCode="#,##0.000;[Red]\-#,##0.000"/>
    <numFmt numFmtId="174" formatCode="_(* #,##0_);[Red]_(* \(#,##0\);_(* &quot;-&quot;_);_(@_)"/>
    <numFmt numFmtId="175" formatCode="#,##0.0000"/>
    <numFmt numFmtId="176" formatCode="_(* #,##0.00000_);_(* \(#,##0.00000\);_(* &quot;-&quot;??_);_(@_)"/>
    <numFmt numFmtId="177" formatCode="0.000%"/>
    <numFmt numFmtId="178" formatCode="[$-409]mmm\-yy;@"/>
    <numFmt numFmtId="179" formatCode="#,##0\ ;[Red]\(#,##0\)"/>
    <numFmt numFmtId="180" formatCode="&quot;$&quot;#,##0_);[Red]\(&quot;$&quot;#,##0\);&quot;-     &quot;"/>
    <numFmt numFmtId="181" formatCode="&quot;$&quot;#,##0.00_);[Red]\(&quot;$&quot;#,##0.00\);&quot;-     &quot;"/>
    <numFmt numFmtId="182" formatCode="_(* #,##0.000_);_(* \(#,##0.000\);_(* &quot;-&quot;??_);_(@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b/>
      <sz val="9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i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67" fontId="13" fillId="0" borderId="0" applyFont="0" applyFill="0" applyBorder="0" applyProtection="0">
      <alignment horizontal="right"/>
    </xf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8" fontId="14" fillId="0" borderId="0" applyNumberFormat="0" applyFill="0" applyBorder="0" applyAlignment="0" applyProtection="0"/>
    <xf numFmtId="0" fontId="15" fillId="0" borderId="33" applyNumberFormat="0" applyBorder="0" applyAlignment="0"/>
    <xf numFmtId="12" fontId="12" fillId="3" borderId="19">
      <alignment horizontal="left"/>
    </xf>
    <xf numFmtId="37" fontId="15" fillId="4" borderId="0" applyNumberFormat="0" applyBorder="0" applyAlignment="0" applyProtection="0"/>
    <xf numFmtId="37" fontId="15" fillId="0" borderId="0"/>
    <xf numFmtId="3" fontId="16" fillId="5" borderId="34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9" fontId="19" fillId="0" borderId="0"/>
    <xf numFmtId="0" fontId="18" fillId="0" borderId="0"/>
    <xf numFmtId="0" fontId="10" fillId="0" borderId="0"/>
    <xf numFmtId="0" fontId="1" fillId="0" borderId="0"/>
    <xf numFmtId="0" fontId="20" fillId="0" borderId="0"/>
    <xf numFmtId="0" fontId="10" fillId="0" borderId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43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165" fontId="25" fillId="0" borderId="0" applyFont="0" applyAlignment="0" applyProtection="0"/>
    <xf numFmtId="0" fontId="17" fillId="0" borderId="0"/>
    <xf numFmtId="0" fontId="17" fillId="0" borderId="0"/>
    <xf numFmtId="0" fontId="1" fillId="0" borderId="0"/>
    <xf numFmtId="0" fontId="26" fillId="0" borderId="0" applyNumberFormat="0" applyFill="0" applyBorder="0" applyAlignment="0" applyProtection="0"/>
    <xf numFmtId="170" fontId="27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9" fillId="0" borderId="0" applyNumberFormat="0" applyFill="0" applyBorder="0" applyAlignment="0">
      <protection locked="0"/>
    </xf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/>
    <xf numFmtId="41" fontId="11" fillId="0" borderId="0"/>
    <xf numFmtId="43" fontId="1" fillId="0" borderId="0" applyFont="0" applyFill="0" applyBorder="0" applyAlignment="0" applyProtection="0"/>
    <xf numFmtId="0" fontId="17" fillId="0" borderId="0"/>
    <xf numFmtId="0" fontId="10" fillId="0" borderId="0">
      <alignment wrapText="1"/>
    </xf>
    <xf numFmtId="0" fontId="10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1" fontId="4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5" fillId="0" borderId="0"/>
    <xf numFmtId="0" fontId="45" fillId="0" borderId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7" fontId="10" fillId="0" borderId="0" applyFill="0" applyBorder="0" applyAlignment="0" applyProtection="0"/>
    <xf numFmtId="0" fontId="45" fillId="0" borderId="0"/>
    <xf numFmtId="5" fontId="45" fillId="0" borderId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0" fontId="45" fillId="0" borderId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72" fontId="10" fillId="0" borderId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15" fillId="33" borderId="0" applyNumberFormat="0" applyBorder="0" applyAlignment="0" applyProtection="0"/>
    <xf numFmtId="0" fontId="46" fillId="0" borderId="0"/>
    <xf numFmtId="0" fontId="12" fillId="0" borderId="39" applyNumberFormat="0" applyAlignment="0" applyProtection="0">
      <alignment horizontal="left" vertical="center"/>
    </xf>
    <xf numFmtId="0" fontId="12" fillId="0" borderId="32">
      <alignment horizontal="left"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5" fillId="34" borderId="2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15" fillId="0" borderId="33" applyNumberFormat="0" applyBorder="0" applyAlignment="0"/>
    <xf numFmtId="0" fontId="15" fillId="0" borderId="33" applyNumberFormat="0" applyBorder="0" applyAlignment="0"/>
    <xf numFmtId="0" fontId="15" fillId="0" borderId="33" applyNumberFormat="0" applyBorder="0" applyAlignment="0"/>
    <xf numFmtId="173" fontId="10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0" fontId="10" fillId="0" borderId="0"/>
    <xf numFmtId="0" fontId="10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0" fontId="1" fillId="0" borderId="0"/>
    <xf numFmtId="41" fontId="10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41" fontId="10" fillId="0" borderId="0"/>
    <xf numFmtId="41" fontId="10" fillId="0" borderId="0"/>
    <xf numFmtId="0" fontId="1" fillId="0" borderId="0"/>
    <xf numFmtId="41" fontId="10" fillId="0" borderId="0"/>
    <xf numFmtId="0" fontId="47" fillId="0" borderId="0"/>
    <xf numFmtId="0" fontId="10" fillId="0" borderId="0"/>
    <xf numFmtId="0" fontId="36" fillId="0" borderId="0"/>
    <xf numFmtId="37" fontId="45" fillId="0" borderId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1" fillId="20" borderId="37" applyNumberFormat="0" applyFont="0" applyAlignment="0" applyProtection="0"/>
    <xf numFmtId="0" fontId="45" fillId="0" borderId="0"/>
    <xf numFmtId="0" fontId="45" fillId="0" borderId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/>
    <xf numFmtId="37" fontId="49" fillId="35" borderId="0" applyNumberFormat="0" applyFont="0" applyBorder="0" applyAlignment="0" applyProtection="0"/>
    <xf numFmtId="175" fontId="10" fillId="0" borderId="4">
      <alignment horizontal="justify" vertical="top" wrapText="1"/>
    </xf>
    <xf numFmtId="0" fontId="31" fillId="0" borderId="2">
      <alignment horizontal="center" vertical="center" wrapText="1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5" fillId="0" borderId="40"/>
    <xf numFmtId="0" fontId="45" fillId="0" borderId="41"/>
    <xf numFmtId="38" fontId="17" fillId="0" borderId="42" applyFill="0" applyBorder="0" applyAlignment="0" applyProtection="0">
      <protection locked="0"/>
    </xf>
    <xf numFmtId="37" fontId="15" fillId="4" borderId="0" applyNumberFormat="0" applyBorder="0" applyAlignment="0" applyProtection="0"/>
    <xf numFmtId="37" fontId="15" fillId="4" borderId="0" applyNumberFormat="0" applyBorder="0" applyAlignment="0" applyProtection="0"/>
    <xf numFmtId="37" fontId="15" fillId="4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0" fillId="0" borderId="0"/>
  </cellStyleXfs>
  <cellXfs count="253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0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7" xfId="0" applyBorder="1" applyAlignment="1">
      <alignment horizontal="center"/>
    </xf>
    <xf numFmtId="165" fontId="0" fillId="2" borderId="2" xfId="1" applyNumberFormat="1" applyFont="1" applyFill="1" applyBorder="1"/>
    <xf numFmtId="0" fontId="3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6" fillId="0" borderId="2" xfId="3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0" fillId="0" borderId="20" xfId="0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6" xfId="0" applyFill="1" applyBorder="1"/>
    <xf numFmtId="165" fontId="0" fillId="0" borderId="18" xfId="0" applyNumberFormat="1" applyBorder="1" applyAlignment="1"/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7" xfId="0" applyBorder="1" applyAlignment="1"/>
    <xf numFmtId="0" fontId="0" fillId="0" borderId="31" xfId="0" applyBorder="1" applyAlignment="1"/>
    <xf numFmtId="166" fontId="0" fillId="0" borderId="18" xfId="2" applyNumberFormat="1" applyFont="1" applyBorder="1"/>
    <xf numFmtId="3" fontId="0" fillId="2" borderId="4" xfId="1" applyNumberFormat="1" applyFont="1" applyFill="1" applyBorder="1"/>
    <xf numFmtId="3" fontId="0" fillId="0" borderId="19" xfId="0" applyNumberFormat="1" applyBorder="1"/>
    <xf numFmtId="0" fontId="0" fillId="0" borderId="12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5" xfId="0" applyNumberFormat="1" applyFont="1" applyBorder="1"/>
    <xf numFmtId="0" fontId="0" fillId="0" borderId="25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5" xfId="0" applyFont="1" applyBorder="1"/>
    <xf numFmtId="0" fontId="32" fillId="2" borderId="2" xfId="0" applyFont="1" applyFill="1" applyBorder="1"/>
    <xf numFmtId="165" fontId="32" fillId="2" borderId="2" xfId="1" applyNumberFormat="1" applyFont="1" applyFill="1" applyBorder="1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165" fontId="32" fillId="2" borderId="2" xfId="1" applyNumberFormat="1" applyFont="1" applyFill="1" applyBorder="1" applyAlignment="1"/>
    <xf numFmtId="165" fontId="0" fillId="0" borderId="5" xfId="1" applyNumberFormat="1" applyFont="1" applyBorder="1" applyAlignment="1"/>
    <xf numFmtId="165" fontId="0" fillId="0" borderId="36" xfId="1" applyNumberFormat="1" applyFont="1" applyBorder="1" applyAlignment="1"/>
    <xf numFmtId="165" fontId="0" fillId="0" borderId="5" xfId="0" applyNumberFormat="1" applyBorder="1" applyAlignment="1"/>
    <xf numFmtId="0" fontId="0" fillId="0" borderId="0" xfId="0" applyFont="1" applyAlignment="1"/>
    <xf numFmtId="0" fontId="36" fillId="0" borderId="0" xfId="0" applyFont="1"/>
    <xf numFmtId="0" fontId="0" fillId="0" borderId="0" xfId="0"/>
    <xf numFmtId="165" fontId="32" fillId="0" borderId="2" xfId="1" applyNumberFormat="1" applyFont="1" applyBorder="1"/>
    <xf numFmtId="0" fontId="37" fillId="0" borderId="1" xfId="0" applyFont="1" applyBorder="1"/>
    <xf numFmtId="0" fontId="38" fillId="0" borderId="4" xfId="0" applyFont="1" applyBorder="1" applyAlignment="1">
      <alignment horizontal="center"/>
    </xf>
    <xf numFmtId="165" fontId="32" fillId="0" borderId="2" xfId="1" applyNumberFormat="1" applyFont="1" applyBorder="1" applyAlignment="1"/>
    <xf numFmtId="0" fontId="33" fillId="0" borderId="0" xfId="0" applyFont="1"/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8" xfId="0" applyBorder="1"/>
    <xf numFmtId="4" fontId="2" fillId="0" borderId="32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3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0" fillId="0" borderId="43" xfId="0" applyFont="1" applyBorder="1" applyAlignment="1">
      <alignment horizontal="right"/>
    </xf>
    <xf numFmtId="0" fontId="36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right"/>
    </xf>
    <xf numFmtId="10" fontId="36" fillId="0" borderId="46" xfId="2" applyNumberFormat="1" applyFont="1" applyBorder="1" applyAlignment="1">
      <alignment horizontal="right"/>
    </xf>
    <xf numFmtId="0" fontId="51" fillId="0" borderId="47" xfId="0" applyFont="1" applyBorder="1" applyAlignment="1">
      <alignment horizontal="right"/>
    </xf>
    <xf numFmtId="9" fontId="36" fillId="0" borderId="46" xfId="0" applyNumberFormat="1" applyFont="1" applyBorder="1" applyAlignment="1">
      <alignment horizontal="right"/>
    </xf>
    <xf numFmtId="0" fontId="51" fillId="0" borderId="7" xfId="0" applyFont="1" applyBorder="1" applyAlignment="1">
      <alignment horizontal="right"/>
    </xf>
    <xf numFmtId="0" fontId="36" fillId="0" borderId="32" xfId="0" applyFont="1" applyBorder="1" applyAlignment="1">
      <alignment horizontal="right"/>
    </xf>
    <xf numFmtId="0" fontId="36" fillId="0" borderId="8" xfId="0" applyFont="1" applyBorder="1"/>
    <xf numFmtId="0" fontId="50" fillId="0" borderId="43" xfId="0" applyFont="1" applyFill="1" applyBorder="1" applyAlignment="1">
      <alignment horizontal="right"/>
    </xf>
    <xf numFmtId="0" fontId="0" fillId="0" borderId="44" xfId="0" applyBorder="1"/>
    <xf numFmtId="0" fontId="36" fillId="0" borderId="46" xfId="0" applyFont="1" applyBorder="1" applyAlignment="1">
      <alignment horizontal="right"/>
    </xf>
    <xf numFmtId="0" fontId="36" fillId="0" borderId="6" xfId="0" applyFont="1" applyBorder="1" applyAlignment="1">
      <alignment horizontal="right"/>
    </xf>
    <xf numFmtId="43" fontId="2" fillId="0" borderId="2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/>
    <xf numFmtId="43" fontId="0" fillId="0" borderId="0" xfId="0" applyNumberFormat="1"/>
    <xf numFmtId="43" fontId="0" fillId="0" borderId="15" xfId="0" applyNumberFormat="1" applyFont="1" applyBorder="1"/>
    <xf numFmtId="10" fontId="2" fillId="0" borderId="29" xfId="2" applyNumberFormat="1" applyFont="1" applyBorder="1" applyAlignment="1"/>
    <xf numFmtId="0" fontId="53" fillId="0" borderId="0" xfId="0" applyFont="1"/>
    <xf numFmtId="0" fontId="0" fillId="0" borderId="0" xfId="0" applyFill="1"/>
    <xf numFmtId="165" fontId="0" fillId="0" borderId="0" xfId="0" applyNumberFormat="1" applyBorder="1"/>
    <xf numFmtId="165" fontId="0" fillId="0" borderId="0" xfId="1" applyNumberFormat="1" applyFont="1" applyBorder="1"/>
    <xf numFmtId="176" fontId="0" fillId="0" borderId="0" xfId="0" applyNumberFormat="1"/>
    <xf numFmtId="176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0" fontId="55" fillId="0" borderId="0" xfId="0" applyFont="1"/>
    <xf numFmtId="3" fontId="52" fillId="2" borderId="1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43" fontId="56" fillId="0" borderId="0" xfId="0" applyNumberFormat="1" applyFont="1" applyBorder="1" applyAlignment="1">
      <alignment horizontal="center"/>
    </xf>
    <xf numFmtId="0" fontId="57" fillId="0" borderId="0" xfId="1054" applyFont="1" applyAlignment="1">
      <alignment horizontal="left"/>
    </xf>
    <xf numFmtId="0" fontId="10" fillId="0" borderId="0" xfId="1055" applyFont="1"/>
    <xf numFmtId="0" fontId="58" fillId="0" borderId="0" xfId="1055" applyFont="1"/>
    <xf numFmtId="0" fontId="59" fillId="0" borderId="0" xfId="1055" applyFont="1"/>
    <xf numFmtId="0" fontId="60" fillId="0" borderId="0" xfId="1055" applyFont="1"/>
    <xf numFmtId="0" fontId="61" fillId="0" borderId="0" xfId="1055" applyFont="1" applyAlignment="1">
      <alignment horizontal="center" vertical="center" wrapText="1"/>
    </xf>
    <xf numFmtId="178" fontId="12" fillId="0" borderId="0" xfId="1055" applyNumberFormat="1" applyFont="1" applyAlignment="1">
      <alignment horizontal="center"/>
    </xf>
    <xf numFmtId="0" fontId="62" fillId="0" borderId="0" xfId="1055" applyFont="1"/>
    <xf numFmtId="0" fontId="63" fillId="0" borderId="0" xfId="1055" applyFont="1"/>
    <xf numFmtId="0" fontId="64" fillId="0" borderId="0" xfId="1055" applyFont="1" applyAlignment="1">
      <alignment horizontal="center"/>
    </xf>
    <xf numFmtId="179" fontId="31" fillId="0" borderId="0" xfId="1055" applyNumberFormat="1" applyFont="1"/>
    <xf numFmtId="0" fontId="65" fillId="0" borderId="0" xfId="1055" applyFont="1"/>
    <xf numFmtId="0" fontId="66" fillId="0" borderId="0" xfId="1055" applyFont="1"/>
    <xf numFmtId="179" fontId="65" fillId="0" borderId="0" xfId="1055" applyNumberFormat="1" applyFont="1"/>
    <xf numFmtId="1" fontId="10" fillId="0" borderId="0" xfId="1056" applyNumberFormat="1" applyFont="1"/>
    <xf numFmtId="179" fontId="59" fillId="0" borderId="0" xfId="1055" applyNumberFormat="1" applyFont="1"/>
    <xf numFmtId="0" fontId="31" fillId="0" borderId="0" xfId="1055" applyFont="1"/>
    <xf numFmtId="38" fontId="10" fillId="0" borderId="0" xfId="1055" applyNumberFormat="1" applyFont="1"/>
    <xf numFmtId="42" fontId="10" fillId="0" borderId="0" xfId="54" applyNumberFormat="1" applyFont="1" applyFill="1"/>
    <xf numFmtId="42" fontId="0" fillId="0" borderId="0" xfId="54" applyNumberFormat="1" applyFont="1" applyFill="1"/>
    <xf numFmtId="0" fontId="19" fillId="0" borderId="0" xfId="4" applyFont="1"/>
    <xf numFmtId="41" fontId="10" fillId="0" borderId="0" xfId="54" applyNumberFormat="1" applyFont="1" applyFill="1"/>
    <xf numFmtId="41" fontId="0" fillId="0" borderId="0" xfId="54" applyNumberFormat="1" applyFont="1" applyFill="1"/>
    <xf numFmtId="0" fontId="19" fillId="0" borderId="0" xfId="54" applyNumberFormat="1" applyFont="1" applyFill="1" applyAlignment="1">
      <alignment horizontal="fill" vertical="center"/>
    </xf>
    <xf numFmtId="41" fontId="31" fillId="0" borderId="0" xfId="54" applyNumberFormat="1" applyFont="1" applyFill="1"/>
    <xf numFmtId="1" fontId="31" fillId="0" borderId="0" xfId="1056" applyNumberFormat="1" applyFont="1"/>
    <xf numFmtId="42" fontId="31" fillId="0" borderId="0" xfId="54" applyNumberFormat="1" applyFont="1" applyFill="1"/>
    <xf numFmtId="41" fontId="31" fillId="0" borderId="0" xfId="1055" applyNumberFormat="1" applyFont="1"/>
    <xf numFmtId="179" fontId="10" fillId="0" borderId="0" xfId="1055" applyNumberFormat="1" applyFont="1"/>
    <xf numFmtId="1" fontId="10" fillId="0" borderId="0" xfId="1057" applyNumberFormat="1" applyFont="1"/>
    <xf numFmtId="0" fontId="10" fillId="0" borderId="0" xfId="4"/>
    <xf numFmtId="1" fontId="10" fillId="0" borderId="0" xfId="4" applyNumberFormat="1"/>
    <xf numFmtId="0" fontId="10" fillId="0" borderId="0" xfId="1054"/>
    <xf numFmtId="1" fontId="10" fillId="0" borderId="0" xfId="1056" applyNumberFormat="1" applyFont="1" applyAlignment="1">
      <alignment vertical="center"/>
    </xf>
    <xf numFmtId="1" fontId="10" fillId="0" borderId="0" xfId="1055" applyNumberFormat="1" applyFont="1"/>
    <xf numFmtId="42" fontId="31" fillId="0" borderId="49" xfId="54" applyNumberFormat="1" applyFont="1" applyFill="1" applyBorder="1"/>
    <xf numFmtId="0" fontId="67" fillId="0" borderId="0" xfId="1055" applyFont="1"/>
    <xf numFmtId="1" fontId="67" fillId="0" borderId="0" xfId="1056" applyNumberFormat="1" applyFont="1"/>
    <xf numFmtId="180" fontId="67" fillId="0" borderId="0" xfId="1055" applyNumberFormat="1" applyFont="1" applyAlignment="1">
      <alignment horizontal="right"/>
    </xf>
    <xf numFmtId="180" fontId="67" fillId="0" borderId="0" xfId="1055" applyNumberFormat="1" applyFont="1"/>
    <xf numFmtId="180" fontId="67" fillId="0" borderId="0" xfId="54" applyNumberFormat="1" applyFont="1" applyFill="1"/>
    <xf numFmtId="0" fontId="68" fillId="0" borderId="0" xfId="4" applyFont="1"/>
    <xf numFmtId="7" fontId="10" fillId="0" borderId="0" xfId="1055" applyNumberFormat="1" applyFont="1"/>
    <xf numFmtId="181" fontId="0" fillId="0" borderId="0" xfId="54" applyNumberFormat="1" applyFont="1" applyFill="1" applyBorder="1"/>
    <xf numFmtId="180" fontId="31" fillId="0" borderId="0" xfId="54" applyNumberFormat="1" applyFont="1" applyFill="1"/>
    <xf numFmtId="41" fontId="10" fillId="0" borderId="0" xfId="1055" applyNumberFormat="1" applyFont="1"/>
    <xf numFmtId="1" fontId="31" fillId="0" borderId="0" xfId="1055" applyNumberFormat="1" applyFont="1"/>
    <xf numFmtId="41" fontId="10" fillId="0" borderId="0" xfId="54" applyNumberFormat="1" applyFont="1"/>
    <xf numFmtId="41" fontId="10" fillId="0" borderId="0" xfId="1" applyNumberFormat="1" applyFont="1" applyBorder="1"/>
    <xf numFmtId="165" fontId="10" fillId="0" borderId="0" xfId="1" applyNumberFormat="1" applyFont="1"/>
    <xf numFmtId="41" fontId="10" fillId="0" borderId="0" xfId="1" applyNumberFormat="1" applyFont="1" applyFill="1"/>
    <xf numFmtId="41" fontId="10" fillId="0" borderId="0" xfId="1" applyNumberFormat="1" applyFont="1"/>
    <xf numFmtId="41" fontId="10" fillId="0" borderId="0" xfId="1" applyNumberFormat="1" applyFont="1" applyFill="1" applyBorder="1"/>
    <xf numFmtId="165" fontId="10" fillId="0" borderId="0" xfId="1" applyNumberFormat="1" applyFont="1" applyFill="1"/>
    <xf numFmtId="165" fontId="10" fillId="0" borderId="0" xfId="1058" applyNumberFormat="1" applyFont="1" applyFill="1" applyBorder="1"/>
    <xf numFmtId="41" fontId="31" fillId="0" borderId="0" xfId="1" applyNumberFormat="1" applyFont="1" applyFill="1"/>
    <xf numFmtId="41" fontId="31" fillId="0" borderId="0" xfId="1" applyNumberFormat="1" applyFont="1"/>
    <xf numFmtId="165" fontId="31" fillId="0" borderId="0" xfId="1058" applyNumberFormat="1" applyFont="1" applyFill="1" applyBorder="1"/>
    <xf numFmtId="43" fontId="10" fillId="0" borderId="0" xfId="87" applyFont="1" applyFill="1"/>
    <xf numFmtId="41" fontId="31" fillId="0" borderId="0" xfId="87" applyNumberFormat="1" applyFont="1" applyFill="1"/>
    <xf numFmtId="41" fontId="10" fillId="0" borderId="0" xfId="87" applyNumberFormat="1" applyFont="1" applyFill="1"/>
    <xf numFmtId="41" fontId="10" fillId="0" borderId="0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69" fillId="0" borderId="0" xfId="1055" applyFont="1" applyAlignment="1">
      <alignment horizontal="fill" vertical="center"/>
    </xf>
    <xf numFmtId="0" fontId="67" fillId="0" borderId="0" xfId="1055" applyFont="1" applyAlignment="1">
      <alignment horizontal="right"/>
    </xf>
    <xf numFmtId="165" fontId="70" fillId="0" borderId="0" xfId="1" applyNumberFormat="1" applyFont="1" applyFill="1"/>
    <xf numFmtId="165" fontId="67" fillId="0" borderId="0" xfId="1" applyNumberFormat="1" applyFont="1"/>
    <xf numFmtId="165" fontId="67" fillId="0" borderId="0" xfId="1" applyNumberFormat="1" applyFont="1" applyBorder="1"/>
    <xf numFmtId="1" fontId="67" fillId="0" borderId="0" xfId="1055" applyNumberFormat="1" applyFont="1"/>
    <xf numFmtId="165" fontId="31" fillId="0" borderId="0" xfId="1" applyNumberFormat="1" applyFont="1"/>
    <xf numFmtId="165" fontId="10" fillId="0" borderId="0" xfId="1" applyNumberFormat="1" applyFont="1" applyBorder="1"/>
    <xf numFmtId="165" fontId="31" fillId="0" borderId="0" xfId="1" applyNumberFormat="1" applyFont="1" applyFill="1"/>
    <xf numFmtId="165" fontId="10" fillId="0" borderId="0" xfId="1" applyNumberFormat="1" applyFont="1" applyFill="1" applyBorder="1"/>
    <xf numFmtId="165" fontId="0" fillId="0" borderId="19" xfId="0" applyNumberFormat="1" applyFont="1" applyBorder="1" applyAlignment="1"/>
    <xf numFmtId="41" fontId="19" fillId="0" borderId="0" xfId="4" applyNumberFormat="1" applyFont="1"/>
    <xf numFmtId="0" fontId="71" fillId="36" borderId="0" xfId="65" applyFont="1" applyFill="1"/>
    <xf numFmtId="0" fontId="10" fillId="0" borderId="0" xfId="65"/>
    <xf numFmtId="0" fontId="10" fillId="0" borderId="50" xfId="65" applyBorder="1"/>
    <xf numFmtId="0" fontId="71" fillId="0" borderId="0" xfId="65" applyFont="1"/>
    <xf numFmtId="165" fontId="0" fillId="0" borderId="0" xfId="1" applyNumberFormat="1" applyFont="1"/>
    <xf numFmtId="177" fontId="0" fillId="0" borderId="0" xfId="2" applyNumberFormat="1" applyFont="1"/>
    <xf numFmtId="1" fontId="10" fillId="0" borderId="0" xfId="1056" applyNumberFormat="1" applyFont="1" applyFill="1"/>
    <xf numFmtId="179" fontId="10" fillId="0" borderId="0" xfId="1055" applyNumberFormat="1" applyFont="1" applyFill="1"/>
    <xf numFmtId="1" fontId="10" fillId="0" borderId="0" xfId="1056" applyNumberFormat="1" applyFont="1" applyFill="1" applyAlignment="1">
      <alignment vertical="center"/>
    </xf>
    <xf numFmtId="0" fontId="10" fillId="0" borderId="0" xfId="1055" applyFont="1" applyFill="1"/>
    <xf numFmtId="1" fontId="10" fillId="0" borderId="0" xfId="1055" applyNumberFormat="1" applyFont="1" applyFill="1"/>
    <xf numFmtId="1" fontId="10" fillId="0" borderId="0" xfId="4" applyNumberFormat="1" applyFill="1"/>
    <xf numFmtId="0" fontId="31" fillId="0" borderId="0" xfId="1055" applyFont="1" applyFill="1"/>
    <xf numFmtId="38" fontId="10" fillId="0" borderId="0" xfId="1055" applyNumberFormat="1" applyFont="1" applyFill="1"/>
    <xf numFmtId="1" fontId="31" fillId="0" borderId="0" xfId="1056" applyNumberFormat="1" applyFont="1" applyFill="1"/>
    <xf numFmtId="0" fontId="10" fillId="0" borderId="0" xfId="4" applyFill="1"/>
    <xf numFmtId="0" fontId="10" fillId="0" borderId="0" xfId="1059" applyFill="1"/>
    <xf numFmtId="1" fontId="10" fillId="0" borderId="0" xfId="1057" applyNumberFormat="1" applyFont="1" applyFill="1"/>
    <xf numFmtId="165" fontId="10" fillId="0" borderId="0" xfId="1" applyNumberFormat="1" applyFont="1" applyFill="1" applyAlignment="1">
      <alignment horizontal="right"/>
    </xf>
    <xf numFmtId="0" fontId="10" fillId="0" borderId="0" xfId="1054" applyFill="1"/>
    <xf numFmtId="1" fontId="31" fillId="0" borderId="0" xfId="1056" applyNumberFormat="1" applyFont="1" applyFill="1" applyAlignment="1">
      <alignment vertical="center"/>
    </xf>
    <xf numFmtId="0" fontId="69" fillId="0" borderId="0" xfId="1055" applyFont="1" applyFill="1" applyAlignment="1">
      <alignment horizontal="fill" vertical="center"/>
    </xf>
    <xf numFmtId="166" fontId="0" fillId="2" borderId="2" xfId="2" applyNumberFormat="1" applyFont="1" applyFill="1" applyBorder="1" applyAlignment="1">
      <alignment horizontal="center"/>
    </xf>
    <xf numFmtId="0" fontId="0" fillId="0" borderId="3" xfId="0" quotePrefix="1" applyBorder="1" applyAlignment="1">
      <alignment horizontal="center"/>
    </xf>
    <xf numFmtId="165" fontId="7" fillId="0" borderId="2" xfId="1" applyNumberFormat="1" applyFont="1" applyBorder="1"/>
    <xf numFmtId="0" fontId="72" fillId="2" borderId="2" xfId="0" applyFont="1" applyFill="1" applyBorder="1" applyAlignment="1">
      <alignment horizontal="left" indent="4"/>
    </xf>
    <xf numFmtId="0" fontId="20" fillId="0" borderId="0" xfId="65" applyFont="1"/>
    <xf numFmtId="165" fontId="1" fillId="0" borderId="0" xfId="1" applyNumberFormat="1" applyFont="1"/>
    <xf numFmtId="165" fontId="0" fillId="0" borderId="2" xfId="1" applyNumberFormat="1" applyFont="1" applyFill="1" applyBorder="1"/>
    <xf numFmtId="165" fontId="2" fillId="0" borderId="7" xfId="1" applyNumberFormat="1" applyFont="1" applyBorder="1"/>
    <xf numFmtId="165" fontId="2" fillId="0" borderId="27" xfId="0" applyNumberFormat="1" applyFont="1" applyBorder="1"/>
    <xf numFmtId="182" fontId="32" fillId="0" borderId="2" xfId="1" applyNumberFormat="1" applyFont="1" applyBorder="1" applyAlignment="1"/>
    <xf numFmtId="0" fontId="32" fillId="38" borderId="2" xfId="0" applyFont="1" applyFill="1" applyBorder="1"/>
    <xf numFmtId="0" fontId="0" fillId="0" borderId="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0" xfId="2" applyFont="1"/>
    <xf numFmtId="182" fontId="32" fillId="2" borderId="2" xfId="1" applyNumberFormat="1" applyFont="1" applyFill="1" applyBorder="1"/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37" borderId="52" xfId="0" applyFont="1" applyFill="1" applyBorder="1" applyAlignment="1">
      <alignment horizontal="center"/>
    </xf>
    <xf numFmtId="0" fontId="7" fillId="37" borderId="2" xfId="0" applyFont="1" applyFill="1" applyBorder="1" applyAlignment="1">
      <alignment horizontal="center"/>
    </xf>
  </cellXfs>
  <cellStyles count="1060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_Preliminary Actual NPC Mapping - Nov08_2009 02 12 - FERC Codes, test" xfId="1058" xr:uid="{2DD4B2CF-01A5-4734-B0D3-96FF0F01513A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rmal_Actual NPC 2004 Workbook Clean up" xfId="1055" xr:uid="{7A1BE315-1CC7-4641-9A23-5632F374EE67}"/>
    <cellStyle name="Normal_L&amp;R, Type I (00)" xfId="1057" xr:uid="{5CD62196-4B1C-4FE6-9342-8D34B7AA6214}"/>
    <cellStyle name="Normal_Preliminary Actual NPC Mapping - Nov08_2009 02 12 - FERC Codes, test" xfId="1054" xr:uid="{2E040ADD-9CAD-4101-83F6-01D081E75438}"/>
    <cellStyle name="Normal_Type I (00)" xfId="1056" xr:uid="{4CDBC83B-CAB9-42F6-9945-76A7BC2CBEF5}"/>
    <cellStyle name="Normal_Wyoming PCAM - 10 year Deferral - Calculation (Settlement Revision)" xfId="1059" xr:uid="{B08BF0FB-5B92-4EE1-9BDA-F402993473FD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1"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microsoft.com/office/2017/10/relationships/person" Target="persons/person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4.xml"/><Relationship Id="rId4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26</xdr:row>
      <xdr:rowOff>0</xdr:rowOff>
    </xdr:from>
    <xdr:to>
      <xdr:col>7</xdr:col>
      <xdr:colOff>533400</xdr:colOff>
      <xdr:row>27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28575</xdr:rowOff>
    </xdr:from>
    <xdr:to>
      <xdr:col>5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PSB1\NPC\PCAM\WA\WA%20UE-xxxxxx%20(Cal%20Year%202020)\Deferral\WA%20PCAM%20(JAN-DEC20)_CONF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orkpaper Index"/>
      <sheetName val="Summary"/>
      <sheetName val="Exhibit JP-2 PCAM Calculation"/>
      <sheetName val="(3.1) WA Allocated Actual NPC"/>
      <sheetName val="(3.2) Adj Actual NPC by Cat"/>
      <sheetName val="(3.3) Adj Actual NPC"/>
      <sheetName val="(3.4) Adjustments"/>
      <sheetName val="(3.5) Actual WCA NPC"/>
      <sheetName val="(4.1) WA Allocated Base NPC"/>
      <sheetName val="(4.2) WCA Base NPC UE-140762"/>
      <sheetName val="(5.1) Actual EIM Costs"/>
      <sheetName val="(6.1) Actual Factors"/>
      <sheetName val="(7.1) WA Sales"/>
    </sheetNames>
    <sheetDataSet>
      <sheetData sheetId="0"/>
      <sheetData sheetId="1">
        <row r="4">
          <cell r="C4" t="str">
            <v>Washington Power Cost Adjustment Mechanism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</row>
        <row r="22">
          <cell r="B22" t="str">
            <v>27</v>
          </cell>
        </row>
        <row r="23">
          <cell r="B23" t="str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G22">
            <v>1931963666</v>
          </cell>
        </row>
        <row r="23"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ctor, Andrew (UTC)" id="{7A5277D9-1B9B-4738-B98D-9BA3C34866CA}" userId="S::andrew.rector@utc.wa.gov::c55e6801-cead-441a-aa28-f41bdb7284ff" providerId="AD"/>
  <person displayName="Shahumyan, Zepure (PacifiCorp)" id="{BF3213C8-9693-4FF3-8605-FF7720C393FD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1" dT="2021-04-08T00:18:22.24" personId="{7A5277D9-1B9B-4738-B98D-9BA3C34866CA}" id="{449F6910-853D-4935-8EBF-19DA1F9EB800}">
    <text>This data would come from the calculation in Ecology's WAC 174-444-040(2).</text>
  </threadedComment>
  <threadedComment ref="G21" dT="2022-05-27T15:21:07.98" personId="{BF3213C8-9693-4FF3-8605-FF7720C393FD}" id="{09E40C52-23F5-48E1-9A91-159785B6B496}">
    <text>Known Resource Emissions calculated by EPA methodology 174-444-040(2)</text>
  </threadedComment>
  <threadedComment ref="E22" dT="2021-04-08T00:19:49.77" personId="{7A5277D9-1B9B-4738-B98D-9BA3C34866CA}" id="{71318B49-B117-4612-A84B-8C8859EFFF8F}">
    <text>This data would come from the calculation in Ecology's WAC 174-444-040(3).</text>
  </threadedComment>
  <threadedComment ref="G23" dT="2021-04-08T00:15:28.89" personId="{7A5277D9-1B9B-4738-B98D-9BA3C34866CA}" id="{04507A99-89A1-49AF-A1E1-A890B96C2A67}">
    <text>Rather than calculate this annually as Staff used to do, this number would be based on the emissions from unspecified electricity in Ecology's rule WAC 173-444-040(4). Currently that number is 0.437 tons/MWh.</text>
  </threadedComment>
  <threadedComment ref="G24" dT="2022-03-30T21:02:45.02" personId="{7A5277D9-1B9B-4738-B98D-9BA3C34866CA}" id="{9A7D074E-0936-430E-A5A7-39753A907219}">
    <text>Sums the three columns above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4"/>
  <sheetViews>
    <sheetView tabSelected="1" zoomScale="85" zoomScaleNormal="85" workbookViewId="0">
      <selection activeCell="E6" sqref="E6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281</v>
      </c>
    </row>
    <row r="2" spans="2:8" ht="15.75" thickBot="1"/>
    <row r="3" spans="2:8">
      <c r="B3" s="34"/>
      <c r="C3" s="35" t="s">
        <v>8</v>
      </c>
      <c r="D3" s="36" t="s">
        <v>36</v>
      </c>
      <c r="E3" s="39"/>
      <c r="F3" s="37"/>
    </row>
    <row r="4" spans="2:8">
      <c r="B4" s="245" t="s">
        <v>9</v>
      </c>
      <c r="C4" s="247"/>
      <c r="D4" s="21">
        <v>2021</v>
      </c>
      <c r="E4" s="41" t="s">
        <v>32</v>
      </c>
      <c r="F4" s="38"/>
    </row>
    <row r="5" spans="2:8" ht="15.75" thickBot="1">
      <c r="B5" s="242" t="s">
        <v>14</v>
      </c>
      <c r="C5" s="244"/>
      <c r="D5" s="122">
        <v>307849</v>
      </c>
      <c r="E5" s="105">
        <f>+E15/D5</f>
        <v>14.913248708292059</v>
      </c>
    </row>
    <row r="6" spans="2:8">
      <c r="B6" s="5"/>
      <c r="C6" s="5"/>
      <c r="D6" s="12"/>
      <c r="F6" s="11"/>
    </row>
    <row r="7" spans="2:8" ht="19.5" thickBot="1">
      <c r="B7" s="5"/>
      <c r="C7" s="32" t="s">
        <v>29</v>
      </c>
      <c r="D7" s="12"/>
      <c r="F7" s="125"/>
      <c r="G7" s="125"/>
    </row>
    <row r="8" spans="2:8">
      <c r="B8" s="23"/>
      <c r="C8" s="24"/>
      <c r="D8" s="24"/>
      <c r="E8" s="24"/>
      <c r="F8" s="24"/>
      <c r="G8" s="25" t="s">
        <v>13</v>
      </c>
      <c r="H8" s="48" t="s">
        <v>33</v>
      </c>
    </row>
    <row r="9" spans="2:8">
      <c r="B9" s="26"/>
      <c r="C9" s="8"/>
      <c r="D9" s="8"/>
      <c r="E9" s="10" t="s">
        <v>7</v>
      </c>
      <c r="F9" s="18" t="s">
        <v>21</v>
      </c>
      <c r="G9" s="14" t="s">
        <v>28</v>
      </c>
      <c r="H9" s="49" t="s">
        <v>13</v>
      </c>
    </row>
    <row r="10" spans="2:8">
      <c r="B10" s="245" t="s">
        <v>5</v>
      </c>
      <c r="C10" s="246"/>
      <c r="D10" s="247"/>
      <c r="E10" s="46">
        <f>+$E$15*F10</f>
        <v>1790260.101512023</v>
      </c>
      <c r="F10" s="223">
        <v>0.38994748625476816</v>
      </c>
      <c r="G10" s="46">
        <v>112370</v>
      </c>
      <c r="H10" s="112">
        <f>+E10/G10</f>
        <v>15.931833242965409</v>
      </c>
    </row>
    <row r="11" spans="2:8">
      <c r="B11" s="245" t="s">
        <v>10</v>
      </c>
      <c r="C11" s="246"/>
      <c r="D11" s="247"/>
      <c r="E11" s="46">
        <f t="shared" ref="E11:E14" si="0">+$E$15*F11</f>
        <v>1685738.2082818986</v>
      </c>
      <c r="F11" s="223">
        <v>0.36718093435024174</v>
      </c>
      <c r="G11" s="46">
        <v>16733</v>
      </c>
      <c r="H11" s="50">
        <f>+E11/G11</f>
        <v>100.74333402748454</v>
      </c>
    </row>
    <row r="12" spans="2:8">
      <c r="B12" s="245" t="s">
        <v>11</v>
      </c>
      <c r="C12" s="246"/>
      <c r="D12" s="247"/>
      <c r="E12" s="46">
        <f t="shared" si="0"/>
        <v>916506.78822922066</v>
      </c>
      <c r="F12" s="223">
        <v>0.19962994086924615</v>
      </c>
      <c r="G12" s="46">
        <v>469</v>
      </c>
      <c r="H12" s="50">
        <f>+E12/G12</f>
        <v>1954.1722563522828</v>
      </c>
    </row>
    <row r="13" spans="2:8">
      <c r="B13" s="245" t="s">
        <v>34</v>
      </c>
      <c r="C13" s="246"/>
      <c r="D13" s="247"/>
      <c r="E13" s="46">
        <f t="shared" si="0"/>
        <v>194205.86099631223</v>
      </c>
      <c r="F13" s="223">
        <v>4.2301164645011387E-2</v>
      </c>
      <c r="G13" s="46">
        <v>5025</v>
      </c>
      <c r="H13" s="50">
        <f>+E13/G13</f>
        <v>38.647932536579546</v>
      </c>
    </row>
    <row r="14" spans="2:8">
      <c r="B14" s="248" t="s">
        <v>35</v>
      </c>
      <c r="C14" s="249"/>
      <c r="D14" s="250"/>
      <c r="E14" s="46">
        <f t="shared" si="0"/>
        <v>4317.7425795465642</v>
      </c>
      <c r="F14" s="223">
        <v>9.4047388073238236E-4</v>
      </c>
      <c r="G14" s="46">
        <v>220</v>
      </c>
      <c r="H14" s="50">
        <f>+E14/G14</f>
        <v>19.626102634302566</v>
      </c>
    </row>
    <row r="15" spans="2:8" ht="15.75" thickBot="1">
      <c r="B15" s="28"/>
      <c r="C15" s="43" t="s">
        <v>6</v>
      </c>
      <c r="D15" s="44"/>
      <c r="E15" s="40">
        <v>4591028.7015990019</v>
      </c>
      <c r="F15" s="45"/>
      <c r="G15" s="47">
        <f>SUM(G10:G14)</f>
        <v>134817</v>
      </c>
      <c r="H15" s="51"/>
    </row>
    <row r="17" spans="2:13" ht="19.5" thickBot="1">
      <c r="C17" s="33" t="s">
        <v>30</v>
      </c>
    </row>
    <row r="18" spans="2:13">
      <c r="B18" s="23"/>
      <c r="C18" s="24"/>
      <c r="D18" s="24"/>
      <c r="E18" s="24"/>
      <c r="F18" s="235" t="s">
        <v>22</v>
      </c>
      <c r="G18" s="237" t="s">
        <v>116</v>
      </c>
      <c r="H18" s="29"/>
      <c r="I18" s="68"/>
    </row>
    <row r="19" spans="2:13" ht="18">
      <c r="B19" s="30"/>
      <c r="C19" s="5"/>
      <c r="D19" s="5"/>
      <c r="E19" s="18" t="s">
        <v>12</v>
      </c>
      <c r="F19" s="236" t="s">
        <v>23</v>
      </c>
      <c r="G19" s="7" t="s">
        <v>117</v>
      </c>
      <c r="H19" s="27"/>
      <c r="I19" s="68"/>
      <c r="J19" s="115"/>
      <c r="K19" s="115"/>
    </row>
    <row r="20" spans="2:13">
      <c r="B20" s="245" t="s">
        <v>26</v>
      </c>
      <c r="C20" s="246"/>
      <c r="D20" s="247"/>
      <c r="E20" s="107">
        <f>'Known Resources'!B49</f>
        <v>3782144.5717040147</v>
      </c>
      <c r="F20" s="9">
        <f>+E20/(E20+E23)</f>
        <v>0.82096371056247996</v>
      </c>
      <c r="G20" s="107"/>
      <c r="H20" s="106"/>
      <c r="I20" s="68"/>
    </row>
    <row r="21" spans="2:13" s="68" customFormat="1">
      <c r="B21" s="251" t="s">
        <v>340</v>
      </c>
      <c r="C21" s="252"/>
      <c r="D21" s="252"/>
      <c r="E21" s="229"/>
      <c r="F21" s="9"/>
      <c r="G21" s="107">
        <f>'Known Resources'!E49</f>
        <v>2347489.2027582349</v>
      </c>
      <c r="H21" s="106"/>
    </row>
    <row r="22" spans="2:13" s="68" customFormat="1" ht="15.75" thickBot="1">
      <c r="B22" s="251" t="s">
        <v>341</v>
      </c>
      <c r="C22" s="252"/>
      <c r="D22" s="252"/>
      <c r="E22" s="229"/>
      <c r="F22" s="9"/>
      <c r="G22" s="107"/>
      <c r="H22" s="106"/>
    </row>
    <row r="23" spans="2:13" ht="18">
      <c r="B23" s="245" t="s">
        <v>27</v>
      </c>
      <c r="C23" s="246"/>
      <c r="D23" s="247"/>
      <c r="E23" s="108">
        <f>'Unknown Resources'!B14</f>
        <v>824812.4996538579</v>
      </c>
      <c r="F23" s="31">
        <f>+E23/(E20+E23)</f>
        <v>0.17903628943752009</v>
      </c>
      <c r="G23" s="230">
        <f>'Unknown Resources'!D14</f>
        <v>360443.06234873587</v>
      </c>
      <c r="H23" s="42" t="s">
        <v>31</v>
      </c>
      <c r="I23" s="68"/>
      <c r="J23" s="120"/>
      <c r="K23" s="119"/>
    </row>
    <row r="24" spans="2:13" ht="18.75" thickBot="1">
      <c r="B24" s="242" t="s">
        <v>113</v>
      </c>
      <c r="C24" s="243"/>
      <c r="D24" s="244"/>
      <c r="E24" s="43">
        <v>2021</v>
      </c>
      <c r="F24" s="110" t="s">
        <v>114</v>
      </c>
      <c r="G24" s="231">
        <f>SUM(G20:G23)</f>
        <v>2707932.2651069709</v>
      </c>
      <c r="H24" s="113">
        <f>+G24/H26</f>
        <v>1.244208706772941</v>
      </c>
      <c r="I24" s="68"/>
      <c r="J24" s="13"/>
      <c r="K24" s="118"/>
    </row>
    <row r="25" spans="2:13">
      <c r="D25" s="115"/>
      <c r="E25" s="240"/>
      <c r="I25" s="68"/>
    </row>
    <row r="26" spans="2:13" ht="18">
      <c r="D26" s="115"/>
      <c r="E26" s="241"/>
      <c r="G26" s="13" t="s">
        <v>20</v>
      </c>
      <c r="H26" s="19">
        <f>H32</f>
        <v>2176429.2842238955</v>
      </c>
      <c r="I26" s="17"/>
      <c r="J26" s="68"/>
      <c r="K26" s="68"/>
    </row>
    <row r="28" spans="2:13">
      <c r="F28" s="17" t="s">
        <v>15</v>
      </c>
      <c r="G28" s="15"/>
      <c r="H28" s="15"/>
    </row>
    <row r="29" spans="2:13">
      <c r="F29" s="15"/>
      <c r="G29" s="15"/>
      <c r="H29" s="224" t="s">
        <v>19</v>
      </c>
      <c r="I29" s="68"/>
    </row>
    <row r="30" spans="2:13" ht="18">
      <c r="F30" s="15"/>
      <c r="G30" s="15"/>
      <c r="H30" s="14" t="s">
        <v>342</v>
      </c>
      <c r="I30" s="14" t="s">
        <v>2</v>
      </c>
      <c r="M30" s="60"/>
    </row>
    <row r="31" spans="2:13">
      <c r="F31" s="15"/>
      <c r="G31" s="16" t="s">
        <v>16</v>
      </c>
      <c r="H31" s="225">
        <f>I31/1.1023</f>
        <v>1026904.6539054703</v>
      </c>
      <c r="I31" s="225">
        <v>1131957</v>
      </c>
    </row>
    <row r="32" spans="2:13">
      <c r="F32" s="15"/>
      <c r="G32" s="16" t="s">
        <v>17</v>
      </c>
      <c r="H32" s="225">
        <f t="shared" ref="H32:H33" si="1">I32/1.1023</f>
        <v>2176429.2842238955</v>
      </c>
      <c r="I32" s="225">
        <v>2399078</v>
      </c>
    </row>
    <row r="33" spans="6:9">
      <c r="F33" s="15"/>
      <c r="G33" s="16" t="s">
        <v>18</v>
      </c>
      <c r="H33" s="225">
        <f t="shared" si="1"/>
        <v>6301427.9234328223</v>
      </c>
      <c r="I33" s="225">
        <v>6946064</v>
      </c>
    </row>
    <row r="34" spans="6:9">
      <c r="H34" s="109"/>
    </row>
  </sheetData>
  <mergeCells count="12">
    <mergeCell ref="B24:D24"/>
    <mergeCell ref="B20:D20"/>
    <mergeCell ref="B23:D23"/>
    <mergeCell ref="B4:C4"/>
    <mergeCell ref="B5:C5"/>
    <mergeCell ref="B10:D10"/>
    <mergeCell ref="B11:D11"/>
    <mergeCell ref="B12:D12"/>
    <mergeCell ref="B14:D14"/>
    <mergeCell ref="B13:D13"/>
    <mergeCell ref="B21:D21"/>
    <mergeCell ref="B22:D22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33"/>
  <sheetViews>
    <sheetView zoomScale="85" zoomScaleNormal="85" workbookViewId="0">
      <selection activeCell="H1" sqref="H1:M1048576"/>
    </sheetView>
  </sheetViews>
  <sheetFormatPr defaultRowHeight="15"/>
  <cols>
    <col min="1" max="1" width="53.5703125" customWidth="1"/>
    <col min="2" max="2" width="20" customWidth="1"/>
    <col min="3" max="3" width="18.5703125" style="68" customWidth="1"/>
    <col min="4" max="4" width="14.85546875" customWidth="1"/>
    <col min="5" max="5" width="14.85546875" style="68" customWidth="1"/>
    <col min="6" max="6" width="23.85546875" style="3" customWidth="1"/>
    <col min="7" max="7" width="34.42578125" style="3" customWidth="1"/>
    <col min="8" max="8" width="12.42578125" bestFit="1" customWidth="1"/>
    <col min="10" max="10" width="13.5703125" bestFit="1" customWidth="1"/>
    <col min="11" max="11" width="13.140625" bestFit="1" customWidth="1"/>
  </cols>
  <sheetData>
    <row r="1" spans="1:11" ht="18.75">
      <c r="A1" s="2" t="s">
        <v>4</v>
      </c>
      <c r="B1" s="20">
        <f>'Summary 2021'!D4</f>
        <v>2021</v>
      </c>
      <c r="E1" s="1"/>
      <c r="F1" s="1"/>
      <c r="G1" s="1"/>
      <c r="H1" s="1"/>
      <c r="I1" s="1"/>
    </row>
    <row r="2" spans="1:11" ht="30.75">
      <c r="A2" s="2"/>
      <c r="B2" s="123" t="s">
        <v>353</v>
      </c>
      <c r="C2" s="123" t="s">
        <v>115</v>
      </c>
      <c r="D2" s="6">
        <f>B1</f>
        <v>2021</v>
      </c>
      <c r="E2" s="6" t="s">
        <v>116</v>
      </c>
      <c r="F2" s="234"/>
      <c r="G2" s="234"/>
      <c r="H2" s="117"/>
      <c r="I2" s="68"/>
    </row>
    <row r="3" spans="1:11" ht="19.5">
      <c r="A3" s="4" t="s">
        <v>0</v>
      </c>
      <c r="B3" s="7">
        <f>B1</f>
        <v>2021</v>
      </c>
      <c r="C3" s="124">
        <f>3.503%</f>
        <v>3.5029999999999999E-2</v>
      </c>
      <c r="D3" s="7" t="s">
        <v>354</v>
      </c>
      <c r="E3" s="7" t="s">
        <v>3</v>
      </c>
      <c r="F3" s="7" t="s">
        <v>286</v>
      </c>
      <c r="G3" s="7" t="s">
        <v>287</v>
      </c>
      <c r="H3" s="117"/>
      <c r="I3" s="68"/>
    </row>
    <row r="4" spans="1:11" ht="34.5" customHeight="1">
      <c r="A4" s="56" t="s">
        <v>41</v>
      </c>
      <c r="B4" s="57">
        <f>'WIJAM NPC'!G303</f>
        <v>113357.12417375752</v>
      </c>
      <c r="C4" s="57">
        <f>B4*(1+$C$3)</f>
        <v>117328.02423356423</v>
      </c>
      <c r="D4" s="239">
        <v>1.0580863241974312</v>
      </c>
      <c r="E4" s="69">
        <f>(+C4*D4)</f>
        <v>124143.1778866391</v>
      </c>
      <c r="F4" s="233" t="s">
        <v>70</v>
      </c>
      <c r="G4" s="233" t="s">
        <v>250</v>
      </c>
      <c r="H4" s="117"/>
      <c r="I4" s="238"/>
    </row>
    <row r="5" spans="1:11">
      <c r="A5" s="56" t="s">
        <v>40</v>
      </c>
      <c r="B5" s="57">
        <f>'WIJAM NPC'!G309</f>
        <v>1759436.4216868742</v>
      </c>
      <c r="C5" s="57">
        <f t="shared" ref="C5:C7" si="0">B5*(1+$C$3)</f>
        <v>1821069.4795385653</v>
      </c>
      <c r="D5" s="239">
        <v>1.0251588883449494</v>
      </c>
      <c r="E5" s="69">
        <f>(+C5*D5)</f>
        <v>1866885.5632426711</v>
      </c>
      <c r="F5" s="233" t="s">
        <v>70</v>
      </c>
      <c r="G5" s="233" t="s">
        <v>250</v>
      </c>
      <c r="H5" s="117"/>
      <c r="I5" s="238"/>
    </row>
    <row r="6" spans="1:11">
      <c r="A6" s="56" t="s">
        <v>39</v>
      </c>
      <c r="B6" s="57">
        <f>'WIJAM NPC'!G316</f>
        <v>508546.6665909047</v>
      </c>
      <c r="C6" s="57">
        <f t="shared" si="0"/>
        <v>526361.05632158404</v>
      </c>
      <c r="D6" s="239">
        <v>0.40525607292692029</v>
      </c>
      <c r="E6" s="69">
        <f>(+C6*D6)</f>
        <v>213311.01462655066</v>
      </c>
      <c r="F6" s="233" t="s">
        <v>71</v>
      </c>
      <c r="G6" s="233" t="s">
        <v>252</v>
      </c>
      <c r="H6" s="117"/>
      <c r="I6" s="238"/>
      <c r="J6" s="205"/>
      <c r="K6" s="111"/>
    </row>
    <row r="7" spans="1:11">
      <c r="A7" s="56" t="s">
        <v>110</v>
      </c>
      <c r="B7" s="57">
        <f>'WIJAM NPC'!G320</f>
        <v>344049.16243472788</v>
      </c>
      <c r="C7" s="57">
        <f t="shared" si="0"/>
        <v>356101.20459481637</v>
      </c>
      <c r="D7" s="239">
        <v>0.40199090920024866</v>
      </c>
      <c r="E7" s="69">
        <f>(+C7*D7)</f>
        <v>143149.44700237399</v>
      </c>
      <c r="F7" s="233" t="s">
        <v>71</v>
      </c>
      <c r="G7" s="233" t="s">
        <v>252</v>
      </c>
      <c r="H7" s="117"/>
      <c r="I7" s="238"/>
    </row>
    <row r="8" spans="1:11">
      <c r="A8" s="56" t="s">
        <v>132</v>
      </c>
      <c r="B8" s="57">
        <f>'WIJAM NPC'!G198</f>
        <v>61093.559700044905</v>
      </c>
      <c r="C8" s="57"/>
      <c r="D8" s="57">
        <v>0</v>
      </c>
      <c r="E8" s="69">
        <f t="shared" ref="E8:E48" si="1">(+C8*D8)/2204.6</f>
        <v>0</v>
      </c>
      <c r="F8" s="233" t="s">
        <v>72</v>
      </c>
      <c r="G8" s="233" t="s">
        <v>130</v>
      </c>
      <c r="H8" s="117"/>
    </row>
    <row r="9" spans="1:11">
      <c r="A9" s="56" t="s">
        <v>133</v>
      </c>
      <c r="B9" s="57">
        <f>'WIJAM NPC'!G199</f>
        <v>42329.95921213062</v>
      </c>
      <c r="C9" s="57"/>
      <c r="D9" s="57">
        <v>0</v>
      </c>
      <c r="E9" s="69">
        <f t="shared" si="1"/>
        <v>0</v>
      </c>
      <c r="F9" s="233" t="s">
        <v>72</v>
      </c>
      <c r="G9" s="233" t="s">
        <v>130</v>
      </c>
      <c r="H9" s="117"/>
    </row>
    <row r="10" spans="1:11">
      <c r="A10" s="56" t="s">
        <v>44</v>
      </c>
      <c r="B10" s="57">
        <f>'WIJAM NPC'!G200</f>
        <v>8410.275718162542</v>
      </c>
      <c r="C10" s="57"/>
      <c r="D10" s="57">
        <v>0</v>
      </c>
      <c r="E10" s="69">
        <f t="shared" si="1"/>
        <v>0</v>
      </c>
      <c r="F10" s="233" t="s">
        <v>72</v>
      </c>
      <c r="G10" s="233" t="s">
        <v>130</v>
      </c>
      <c r="H10" s="117"/>
    </row>
    <row r="11" spans="1:11" s="53" customFormat="1">
      <c r="A11" s="56" t="s">
        <v>134</v>
      </c>
      <c r="B11" s="57">
        <f>'WIJAM NPC'!G201</f>
        <v>12758.014800704168</v>
      </c>
      <c r="C11" s="57"/>
      <c r="D11" s="57">
        <v>0</v>
      </c>
      <c r="E11" s="69">
        <f t="shared" si="1"/>
        <v>0</v>
      </c>
      <c r="F11" s="233" t="s">
        <v>284</v>
      </c>
      <c r="G11" s="233" t="s">
        <v>130</v>
      </c>
      <c r="H11" s="117"/>
      <c r="J11" s="111"/>
    </row>
    <row r="12" spans="1:11" s="53" customFormat="1">
      <c r="A12" s="56" t="s">
        <v>138</v>
      </c>
      <c r="B12" s="57">
        <f>'WIJAM NPC'!G205</f>
        <v>4024.8869300706401</v>
      </c>
      <c r="C12" s="57"/>
      <c r="D12" s="57">
        <v>0</v>
      </c>
      <c r="E12" s="69">
        <f t="shared" si="1"/>
        <v>0</v>
      </c>
      <c r="F12" s="233" t="s">
        <v>73</v>
      </c>
      <c r="G12" s="233" t="s">
        <v>130</v>
      </c>
      <c r="H12" s="117"/>
    </row>
    <row r="13" spans="1:11" s="53" customFormat="1">
      <c r="A13" s="56" t="s">
        <v>139</v>
      </c>
      <c r="B13" s="57">
        <f>'WIJAM NPC'!G206</f>
        <v>20100.432913355504</v>
      </c>
      <c r="C13" s="57"/>
      <c r="D13" s="57">
        <v>0</v>
      </c>
      <c r="E13" s="69">
        <f t="shared" si="1"/>
        <v>0</v>
      </c>
      <c r="F13" s="233" t="s">
        <v>284</v>
      </c>
      <c r="G13" s="233" t="s">
        <v>130</v>
      </c>
      <c r="H13" s="117"/>
    </row>
    <row r="14" spans="1:11" s="53" customFormat="1">
      <c r="A14" s="56" t="s">
        <v>142</v>
      </c>
      <c r="B14" s="57">
        <f>'WIJAM NPC'!G209</f>
        <v>21557.080464275557</v>
      </c>
      <c r="C14" s="57"/>
      <c r="D14" s="57">
        <v>0</v>
      </c>
      <c r="E14" s="69">
        <f t="shared" si="1"/>
        <v>0</v>
      </c>
      <c r="F14" s="233" t="s">
        <v>284</v>
      </c>
      <c r="G14" s="233" t="s">
        <v>130</v>
      </c>
      <c r="H14" s="117"/>
    </row>
    <row r="15" spans="1:11" s="53" customFormat="1">
      <c r="A15" s="56" t="s">
        <v>143</v>
      </c>
      <c r="B15" s="57">
        <f>'WIJAM NPC'!G210</f>
        <v>9519.9641349351677</v>
      </c>
      <c r="C15" s="57"/>
      <c r="D15" s="57">
        <v>0</v>
      </c>
      <c r="E15" s="69">
        <f t="shared" si="1"/>
        <v>0</v>
      </c>
      <c r="F15" s="233" t="s">
        <v>284</v>
      </c>
      <c r="G15" s="233" t="s">
        <v>130</v>
      </c>
      <c r="H15" s="117"/>
    </row>
    <row r="16" spans="1:11" s="53" customFormat="1">
      <c r="A16" s="56" t="s">
        <v>148</v>
      </c>
      <c r="B16" s="57">
        <f>'WIJAM NPC'!G216</f>
        <v>7847.6411580761142</v>
      </c>
      <c r="C16" s="57"/>
      <c r="D16" s="57">
        <v>0</v>
      </c>
      <c r="E16" s="69">
        <f t="shared" si="1"/>
        <v>0</v>
      </c>
      <c r="F16" s="233" t="s">
        <v>284</v>
      </c>
      <c r="G16" s="233" t="s">
        <v>130</v>
      </c>
      <c r="H16" s="117"/>
    </row>
    <row r="17" spans="1:8" s="53" customFormat="1">
      <c r="A17" s="56" t="s">
        <v>149</v>
      </c>
      <c r="B17" s="57">
        <f>'WIJAM NPC'!G217</f>
        <v>8688.6210478664034</v>
      </c>
      <c r="C17" s="57"/>
      <c r="D17" s="57">
        <v>0</v>
      </c>
      <c r="E17" s="69">
        <f t="shared" si="1"/>
        <v>0</v>
      </c>
      <c r="F17" s="233" t="s">
        <v>72</v>
      </c>
      <c r="G17" s="233" t="s">
        <v>130</v>
      </c>
      <c r="H17" s="117"/>
    </row>
    <row r="18" spans="1:8" s="53" customFormat="1">
      <c r="A18" s="56" t="s">
        <v>150</v>
      </c>
      <c r="B18" s="57">
        <f>'WIJAM NPC'!G218</f>
        <v>14327.238404555641</v>
      </c>
      <c r="C18" s="57"/>
      <c r="D18" s="57">
        <v>0</v>
      </c>
      <c r="E18" s="69">
        <f t="shared" si="1"/>
        <v>0</v>
      </c>
      <c r="F18" s="233" t="s">
        <v>284</v>
      </c>
      <c r="G18" s="233" t="s">
        <v>130</v>
      </c>
      <c r="H18" s="117"/>
    </row>
    <row r="19" spans="1:8" s="53" customFormat="1">
      <c r="A19" s="56" t="s">
        <v>153</v>
      </c>
      <c r="B19" s="57">
        <f>'WIJAM NPC'!G221</f>
        <v>24168.588852968678</v>
      </c>
      <c r="C19" s="57"/>
      <c r="D19" s="57">
        <v>0</v>
      </c>
      <c r="E19" s="69">
        <f t="shared" si="1"/>
        <v>0</v>
      </c>
      <c r="F19" s="233" t="s">
        <v>72</v>
      </c>
      <c r="G19" s="233" t="s">
        <v>130</v>
      </c>
      <c r="H19" s="117"/>
    </row>
    <row r="20" spans="1:8" s="53" customFormat="1">
      <c r="A20" s="56" t="s">
        <v>154</v>
      </c>
      <c r="B20" s="57">
        <f>'WIJAM NPC'!G222</f>
        <v>31452.945387206903</v>
      </c>
      <c r="C20" s="57"/>
      <c r="D20" s="57">
        <v>0</v>
      </c>
      <c r="E20" s="69">
        <f t="shared" si="1"/>
        <v>0</v>
      </c>
      <c r="F20" s="233" t="s">
        <v>72</v>
      </c>
      <c r="G20" s="233" t="s">
        <v>130</v>
      </c>
      <c r="H20" s="117"/>
    </row>
    <row r="21" spans="1:8">
      <c r="A21" s="56" t="s">
        <v>155</v>
      </c>
      <c r="B21" s="57">
        <f>'WIJAM NPC'!G223</f>
        <v>13532.291966387627</v>
      </c>
      <c r="C21" s="57"/>
      <c r="D21" s="57">
        <v>0</v>
      </c>
      <c r="E21" s="69">
        <f t="shared" si="1"/>
        <v>0</v>
      </c>
      <c r="F21" s="233" t="s">
        <v>72</v>
      </c>
      <c r="G21" s="233" t="s">
        <v>130</v>
      </c>
      <c r="H21" s="117"/>
    </row>
    <row r="22" spans="1:8" s="68" customFormat="1">
      <c r="A22" s="56" t="s">
        <v>288</v>
      </c>
      <c r="B22" s="57">
        <f>'WIJAM NPC'!G232</f>
        <v>6131.4361000000008</v>
      </c>
      <c r="C22" s="57"/>
      <c r="D22" s="57">
        <v>0</v>
      </c>
      <c r="E22" s="69">
        <f t="shared" ref="E22" si="2">(+C22*D22)/2204.6</f>
        <v>0</v>
      </c>
      <c r="F22" s="233" t="s">
        <v>73</v>
      </c>
      <c r="G22" s="233" t="s">
        <v>162</v>
      </c>
      <c r="H22" s="117"/>
    </row>
    <row r="23" spans="1:8">
      <c r="A23" s="56" t="s">
        <v>241</v>
      </c>
      <c r="B23" s="57">
        <f>'WIJAM NPC'!G334</f>
        <v>16091.472501866278</v>
      </c>
      <c r="C23" s="57"/>
      <c r="D23" s="57">
        <v>0</v>
      </c>
      <c r="E23" s="69">
        <f t="shared" si="1"/>
        <v>0</v>
      </c>
      <c r="F23" s="233" t="s">
        <v>291</v>
      </c>
      <c r="G23" s="233" t="s">
        <v>258</v>
      </c>
      <c r="H23" s="117"/>
    </row>
    <row r="24" spans="1:8">
      <c r="A24" s="56" t="s">
        <v>259</v>
      </c>
      <c r="B24" s="57">
        <f>'WIJAM NPC'!G335</f>
        <v>259.10569074977462</v>
      </c>
      <c r="C24" s="57"/>
      <c r="D24" s="57">
        <v>0</v>
      </c>
      <c r="E24" s="69">
        <f t="shared" si="1"/>
        <v>0</v>
      </c>
      <c r="F24" s="233" t="s">
        <v>284</v>
      </c>
      <c r="G24" s="233" t="s">
        <v>258</v>
      </c>
      <c r="H24" s="117"/>
    </row>
    <row r="25" spans="1:8">
      <c r="A25" s="56" t="s">
        <v>260</v>
      </c>
      <c r="B25" s="57">
        <f>'WIJAM NPC'!G336</f>
        <v>53717.917245934696</v>
      </c>
      <c r="C25" s="57"/>
      <c r="D25" s="57">
        <v>0</v>
      </c>
      <c r="E25" s="69">
        <f t="shared" si="1"/>
        <v>0</v>
      </c>
      <c r="F25" s="233" t="s">
        <v>72</v>
      </c>
      <c r="G25" s="233" t="s">
        <v>258</v>
      </c>
      <c r="H25" s="117"/>
    </row>
    <row r="26" spans="1:8">
      <c r="A26" s="56" t="s">
        <v>261</v>
      </c>
      <c r="B26" s="57">
        <f>'WIJAM NPC'!G337</f>
        <v>34876.30993196716</v>
      </c>
      <c r="C26" s="57"/>
      <c r="D26" s="57">
        <v>0</v>
      </c>
      <c r="E26" s="69">
        <f t="shared" si="1"/>
        <v>0</v>
      </c>
      <c r="F26" s="233" t="s">
        <v>72</v>
      </c>
      <c r="G26" s="233" t="s">
        <v>258</v>
      </c>
      <c r="H26" s="117"/>
    </row>
    <row r="27" spans="1:8">
      <c r="A27" s="56" t="s">
        <v>262</v>
      </c>
      <c r="B27" s="57">
        <f>'WIJAM NPC'!G338</f>
        <v>59075.751808686342</v>
      </c>
      <c r="C27" s="57"/>
      <c r="D27" s="57">
        <v>0</v>
      </c>
      <c r="E27" s="69">
        <f t="shared" si="1"/>
        <v>0</v>
      </c>
      <c r="F27" s="233" t="s">
        <v>72</v>
      </c>
      <c r="G27" s="233" t="s">
        <v>258</v>
      </c>
      <c r="H27" s="117"/>
    </row>
    <row r="28" spans="1:8">
      <c r="A28" s="56" t="s">
        <v>263</v>
      </c>
      <c r="B28" s="57">
        <f>'WIJAM NPC'!G339</f>
        <v>12386.840841498679</v>
      </c>
      <c r="C28" s="57"/>
      <c r="D28" s="57">
        <v>0</v>
      </c>
      <c r="E28" s="69">
        <f t="shared" si="1"/>
        <v>0</v>
      </c>
      <c r="F28" s="233" t="s">
        <v>72</v>
      </c>
      <c r="G28" s="233" t="s">
        <v>258</v>
      </c>
      <c r="H28" s="117"/>
    </row>
    <row r="29" spans="1:8">
      <c r="A29" s="56" t="s">
        <v>264</v>
      </c>
      <c r="B29" s="57">
        <f>'WIJAM NPC'!G340</f>
        <v>27200.672593965646</v>
      </c>
      <c r="C29" s="57"/>
      <c r="D29" s="57">
        <v>0</v>
      </c>
      <c r="E29" s="69">
        <f t="shared" si="1"/>
        <v>0</v>
      </c>
      <c r="F29" s="233" t="s">
        <v>72</v>
      </c>
      <c r="G29" s="233" t="s">
        <v>258</v>
      </c>
      <c r="H29" s="117"/>
    </row>
    <row r="30" spans="1:8">
      <c r="A30" s="56" t="s">
        <v>265</v>
      </c>
      <c r="B30" s="57">
        <f>'WIJAM NPC'!G341</f>
        <v>10207.327004658662</v>
      </c>
      <c r="C30" s="57"/>
      <c r="D30" s="57">
        <v>0</v>
      </c>
      <c r="E30" s="69">
        <f t="shared" si="1"/>
        <v>0</v>
      </c>
      <c r="F30" s="233" t="s">
        <v>72</v>
      </c>
      <c r="G30" s="233" t="s">
        <v>258</v>
      </c>
      <c r="H30" s="117"/>
    </row>
    <row r="31" spans="1:8">
      <c r="A31" s="56" t="s">
        <v>266</v>
      </c>
      <c r="B31" s="57">
        <f>'WIJAM NPC'!G342</f>
        <v>23749.141026256446</v>
      </c>
      <c r="C31" s="57"/>
      <c r="D31" s="57">
        <v>0</v>
      </c>
      <c r="E31" s="69">
        <f t="shared" si="1"/>
        <v>0</v>
      </c>
      <c r="F31" s="233" t="s">
        <v>72</v>
      </c>
      <c r="G31" s="233" t="s">
        <v>258</v>
      </c>
      <c r="H31" s="117"/>
    </row>
    <row r="32" spans="1:8">
      <c r="A32" s="56" t="s">
        <v>267</v>
      </c>
      <c r="B32" s="57">
        <f>'WIJAM NPC'!G343</f>
        <v>26767.768091117363</v>
      </c>
      <c r="C32" s="57"/>
      <c r="D32" s="57">
        <v>0</v>
      </c>
      <c r="E32" s="69">
        <f t="shared" si="1"/>
        <v>0</v>
      </c>
      <c r="F32" s="233" t="s">
        <v>72</v>
      </c>
      <c r="G32" s="233" t="s">
        <v>258</v>
      </c>
      <c r="H32" s="117"/>
    </row>
    <row r="33" spans="1:8" s="68" customFormat="1">
      <c r="A33" s="56" t="s">
        <v>268</v>
      </c>
      <c r="B33" s="57">
        <f>'WIJAM NPC'!G344</f>
        <v>23540.465022383461</v>
      </c>
      <c r="C33" s="57"/>
      <c r="D33" s="57">
        <v>0</v>
      </c>
      <c r="E33" s="69">
        <f t="shared" si="1"/>
        <v>0</v>
      </c>
      <c r="F33" s="233" t="s">
        <v>72</v>
      </c>
      <c r="G33" s="233" t="s">
        <v>258</v>
      </c>
      <c r="H33" s="117"/>
    </row>
    <row r="34" spans="1:8">
      <c r="A34" s="56" t="s">
        <v>269</v>
      </c>
      <c r="B34" s="57">
        <f>'WIJAM NPC'!G345</f>
        <v>38869.533300740404</v>
      </c>
      <c r="C34" s="57"/>
      <c r="D34" s="57">
        <v>0</v>
      </c>
      <c r="E34" s="69">
        <f t="shared" si="1"/>
        <v>0</v>
      </c>
      <c r="F34" s="233" t="s">
        <v>72</v>
      </c>
      <c r="G34" s="233" t="s">
        <v>258</v>
      </c>
      <c r="H34" s="117"/>
    </row>
    <row r="35" spans="1:8" s="54" customFormat="1">
      <c r="A35" s="56" t="s">
        <v>270</v>
      </c>
      <c r="B35" s="57">
        <f>'WIJAM NPC'!G346</f>
        <v>19835.844655509074</v>
      </c>
      <c r="C35" s="57"/>
      <c r="D35" s="57">
        <v>0</v>
      </c>
      <c r="E35" s="69">
        <f t="shared" si="1"/>
        <v>0</v>
      </c>
      <c r="F35" s="233" t="s">
        <v>72</v>
      </c>
      <c r="G35" s="233" t="s">
        <v>258</v>
      </c>
      <c r="H35" s="117"/>
    </row>
    <row r="36" spans="1:8" s="54" customFormat="1">
      <c r="A36" s="56" t="s">
        <v>271</v>
      </c>
      <c r="B36" s="57">
        <f>'WIJAM NPC'!G347</f>
        <v>8219.0126565766368</v>
      </c>
      <c r="C36" s="57"/>
      <c r="D36" s="57">
        <v>0</v>
      </c>
      <c r="E36" s="69">
        <f t="shared" si="1"/>
        <v>0</v>
      </c>
      <c r="F36" s="233" t="s">
        <v>72</v>
      </c>
      <c r="G36" s="233" t="s">
        <v>258</v>
      </c>
      <c r="H36" s="117"/>
    </row>
    <row r="37" spans="1:8" s="54" customFormat="1">
      <c r="A37" s="56" t="s">
        <v>272</v>
      </c>
      <c r="B37" s="57">
        <f>'WIJAM NPC'!G348</f>
        <v>51172.919774189999</v>
      </c>
      <c r="C37" s="57"/>
      <c r="D37" s="57">
        <v>0</v>
      </c>
      <c r="E37" s="69">
        <f t="shared" si="1"/>
        <v>0</v>
      </c>
      <c r="F37" s="233" t="s">
        <v>72</v>
      </c>
      <c r="G37" s="233" t="s">
        <v>258</v>
      </c>
      <c r="H37" s="117"/>
    </row>
    <row r="38" spans="1:8" s="58" customFormat="1">
      <c r="A38" s="56" t="s">
        <v>273</v>
      </c>
      <c r="B38" s="57">
        <f>'WIJAM NPC'!G349</f>
        <v>23774.393788922593</v>
      </c>
      <c r="C38" s="57"/>
      <c r="D38" s="57">
        <v>0</v>
      </c>
      <c r="E38" s="69">
        <f t="shared" si="1"/>
        <v>0</v>
      </c>
      <c r="F38" s="233" t="s">
        <v>72</v>
      </c>
      <c r="G38" s="233" t="s">
        <v>258</v>
      </c>
      <c r="H38" s="117"/>
    </row>
    <row r="39" spans="1:8" s="54" customFormat="1">
      <c r="A39" s="56" t="s">
        <v>274</v>
      </c>
      <c r="B39" s="57">
        <f>'WIJAM NPC'!G350</f>
        <v>31777.836036580884</v>
      </c>
      <c r="C39" s="57"/>
      <c r="D39" s="57">
        <v>0</v>
      </c>
      <c r="E39" s="69">
        <f t="shared" si="1"/>
        <v>0</v>
      </c>
      <c r="F39" s="233" t="s">
        <v>72</v>
      </c>
      <c r="G39" s="233" t="s">
        <v>258</v>
      </c>
      <c r="H39" s="117"/>
    </row>
    <row r="40" spans="1:8" s="54" customFormat="1">
      <c r="A40" s="56" t="s">
        <v>275</v>
      </c>
      <c r="B40" s="57">
        <f>'WIJAM NPC'!G351</f>
        <v>6595.0595983919075</v>
      </c>
      <c r="C40" s="57"/>
      <c r="D40" s="57">
        <v>0</v>
      </c>
      <c r="E40" s="69">
        <f t="shared" si="1"/>
        <v>0</v>
      </c>
      <c r="F40" s="233" t="s">
        <v>72</v>
      </c>
      <c r="G40" s="233" t="s">
        <v>258</v>
      </c>
      <c r="H40" s="117"/>
    </row>
    <row r="41" spans="1:8" s="54" customFormat="1">
      <c r="A41" s="56" t="s">
        <v>276</v>
      </c>
      <c r="B41" s="57">
        <f>'WIJAM NPC'!G352</f>
        <v>59976.03283960971</v>
      </c>
      <c r="C41" s="57"/>
      <c r="D41" s="57">
        <v>0</v>
      </c>
      <c r="E41" s="69">
        <f t="shared" si="1"/>
        <v>0</v>
      </c>
      <c r="F41" s="233" t="s">
        <v>72</v>
      </c>
      <c r="G41" s="233" t="s">
        <v>258</v>
      </c>
      <c r="H41" s="117"/>
    </row>
    <row r="42" spans="1:8" s="68" customFormat="1">
      <c r="A42" s="56" t="s">
        <v>277</v>
      </c>
      <c r="B42" s="57">
        <f>'WIJAM NPC'!G353</f>
        <v>24243.124346081582</v>
      </c>
      <c r="C42" s="57"/>
      <c r="D42" s="57">
        <v>0</v>
      </c>
      <c r="E42" s="69">
        <f t="shared" si="1"/>
        <v>0</v>
      </c>
      <c r="F42" s="233" t="s">
        <v>72</v>
      </c>
      <c r="G42" s="233" t="s">
        <v>258</v>
      </c>
      <c r="H42" s="117"/>
    </row>
    <row r="43" spans="1:8" s="68" customFormat="1">
      <c r="A43" s="56" t="s">
        <v>351</v>
      </c>
      <c r="B43" s="57">
        <f>'WIJAM NPC'!G328</f>
        <v>196621.2839602099</v>
      </c>
      <c r="C43" s="57"/>
      <c r="D43" s="57">
        <v>0</v>
      </c>
      <c r="E43" s="69">
        <f t="shared" si="1"/>
        <v>0</v>
      </c>
      <c r="F43" s="233" t="s">
        <v>73</v>
      </c>
      <c r="G43" s="233" t="s">
        <v>255</v>
      </c>
      <c r="H43" s="117"/>
    </row>
    <row r="44" spans="1:8" s="68" customFormat="1">
      <c r="A44" s="56" t="s">
        <v>352</v>
      </c>
      <c r="B44" s="57">
        <f>'WIJAM NPC'!G329</f>
        <v>15872.899803179684</v>
      </c>
      <c r="C44" s="57"/>
      <c r="D44" s="57">
        <v>0</v>
      </c>
      <c r="E44" s="69">
        <f t="shared" si="1"/>
        <v>0</v>
      </c>
      <c r="F44" s="233" t="s">
        <v>73</v>
      </c>
      <c r="G44" s="233" t="s">
        <v>256</v>
      </c>
      <c r="H44" s="117"/>
    </row>
    <row r="45" spans="1:8" s="68" customFormat="1">
      <c r="A45" s="56" t="s">
        <v>289</v>
      </c>
      <c r="B45" s="57">
        <f>'WIJAM NPC'!G275</f>
        <v>5729.2691924683977</v>
      </c>
      <c r="C45" s="57"/>
      <c r="D45" s="57">
        <v>0</v>
      </c>
      <c r="E45" s="69">
        <f t="shared" si="1"/>
        <v>0</v>
      </c>
      <c r="F45" s="233" t="s">
        <v>73</v>
      </c>
      <c r="G45" s="233" t="s">
        <v>290</v>
      </c>
      <c r="H45" s="117"/>
    </row>
    <row r="46" spans="1:8" s="68" customFormat="1">
      <c r="A46" s="56" t="s">
        <v>292</v>
      </c>
      <c r="B46" s="57">
        <f>'WIJAM NPC'!G284</f>
        <v>-1132.1254424487704</v>
      </c>
      <c r="C46" s="57"/>
      <c r="D46" s="57">
        <v>0</v>
      </c>
      <c r="E46" s="69">
        <f t="shared" si="1"/>
        <v>0</v>
      </c>
      <c r="F46" s="233" t="s">
        <v>73</v>
      </c>
      <c r="G46" s="233" t="s">
        <v>248</v>
      </c>
      <c r="H46" s="117"/>
    </row>
    <row r="47" spans="1:8" s="68" customFormat="1">
      <c r="A47" s="56" t="s">
        <v>293</v>
      </c>
      <c r="B47" s="57">
        <f>'WIJAM NPC'!G286</f>
        <v>1384.4037579137146</v>
      </c>
      <c r="C47" s="57"/>
      <c r="D47" s="57">
        <v>0</v>
      </c>
      <c r="E47" s="69">
        <f t="shared" si="1"/>
        <v>0</v>
      </c>
      <c r="F47" s="233" t="s">
        <v>72</v>
      </c>
      <c r="G47" s="233" t="s">
        <v>248</v>
      </c>
      <c r="H47" s="117"/>
    </row>
    <row r="48" spans="1:8" s="68" customFormat="1">
      <c r="A48" s="56"/>
      <c r="B48" s="57"/>
      <c r="C48" s="57"/>
      <c r="D48" s="57">
        <v>0</v>
      </c>
      <c r="E48" s="69">
        <f t="shared" si="1"/>
        <v>0</v>
      </c>
      <c r="F48" s="233"/>
      <c r="G48" s="233"/>
      <c r="H48" s="117"/>
    </row>
    <row r="49" spans="1:7" ht="15.75" thickBot="1">
      <c r="A49" s="66"/>
      <c r="B49" s="199">
        <f>SUM(B4:B47)</f>
        <v>3782144.5717040147</v>
      </c>
      <c r="D49" s="66"/>
      <c r="E49" s="199">
        <f>SUM(E4:E47)</f>
        <v>2347489.2027582349</v>
      </c>
      <c r="G49" s="59"/>
    </row>
    <row r="50" spans="1:7">
      <c r="G50" s="59"/>
    </row>
    <row r="51" spans="1:7">
      <c r="A51" t="s">
        <v>349</v>
      </c>
      <c r="G51" s="59"/>
    </row>
    <row r="52" spans="1:7">
      <c r="A52" t="s">
        <v>350</v>
      </c>
      <c r="E52" s="52"/>
      <c r="G52" s="59"/>
    </row>
    <row r="53" spans="1:7">
      <c r="G53" s="59"/>
    </row>
    <row r="54" spans="1:7">
      <c r="G54" s="59"/>
    </row>
    <row r="55" spans="1:7">
      <c r="G55" s="59"/>
    </row>
    <row r="56" spans="1:7">
      <c r="G56" s="59"/>
    </row>
    <row r="57" spans="1:7">
      <c r="G57" s="59"/>
    </row>
    <row r="58" spans="1:7">
      <c r="G58" s="59"/>
    </row>
    <row r="59" spans="1:7">
      <c r="G59" s="59"/>
    </row>
    <row r="60" spans="1:7">
      <c r="G60" s="59"/>
    </row>
    <row r="61" spans="1:7">
      <c r="G61" s="59"/>
    </row>
    <row r="62" spans="1:7">
      <c r="G62" s="59"/>
    </row>
    <row r="63" spans="1:7">
      <c r="G63" s="59"/>
    </row>
    <row r="64" spans="1:7">
      <c r="G64" s="59"/>
    </row>
    <row r="65" spans="7:7">
      <c r="G65" s="59"/>
    </row>
    <row r="66" spans="7:7">
      <c r="G66" s="59"/>
    </row>
    <row r="67" spans="7:7">
      <c r="G67" s="59"/>
    </row>
    <row r="68" spans="7:7">
      <c r="G68" s="59"/>
    </row>
    <row r="69" spans="7:7">
      <c r="G69" s="59"/>
    </row>
    <row r="70" spans="7:7">
      <c r="G70" s="59"/>
    </row>
    <row r="71" spans="7:7">
      <c r="G71" s="59"/>
    </row>
    <row r="72" spans="7:7">
      <c r="G72" s="59"/>
    </row>
    <row r="73" spans="7:7">
      <c r="G73" s="59"/>
    </row>
    <row r="74" spans="7:7">
      <c r="G74" s="59"/>
    </row>
    <row r="75" spans="7:7">
      <c r="G75" s="59"/>
    </row>
    <row r="76" spans="7:7">
      <c r="G76" s="59"/>
    </row>
    <row r="77" spans="7:7">
      <c r="G77" s="59"/>
    </row>
    <row r="78" spans="7:7">
      <c r="G78" s="59"/>
    </row>
    <row r="79" spans="7:7">
      <c r="G79" s="59"/>
    </row>
    <row r="80" spans="7:7">
      <c r="G80" s="59"/>
    </row>
    <row r="81" spans="7:7">
      <c r="G81" s="59"/>
    </row>
    <row r="82" spans="7:7">
      <c r="G82" s="59"/>
    </row>
    <row r="83" spans="7:7">
      <c r="G83" s="59"/>
    </row>
    <row r="84" spans="7:7">
      <c r="G84" s="59"/>
    </row>
    <row r="85" spans="7:7">
      <c r="G85" s="59"/>
    </row>
    <row r="86" spans="7:7">
      <c r="G86" s="59"/>
    </row>
    <row r="87" spans="7:7">
      <c r="G87" s="59"/>
    </row>
    <row r="88" spans="7:7">
      <c r="G88" s="59"/>
    </row>
    <row r="89" spans="7:7">
      <c r="G89" s="59"/>
    </row>
    <row r="90" spans="7:7">
      <c r="G90" s="59"/>
    </row>
    <row r="91" spans="7:7">
      <c r="G91" s="59"/>
    </row>
    <row r="92" spans="7:7">
      <c r="G92" s="59"/>
    </row>
    <row r="93" spans="7:7">
      <c r="G93" s="59"/>
    </row>
    <row r="94" spans="7:7">
      <c r="G94" s="59"/>
    </row>
    <row r="95" spans="7:7">
      <c r="G95" s="59"/>
    </row>
    <row r="96" spans="7:7">
      <c r="G96" s="59"/>
    </row>
    <row r="97" spans="7:7">
      <c r="G97" s="59"/>
    </row>
    <row r="98" spans="7:7">
      <c r="G98" s="59"/>
    </row>
    <row r="99" spans="7:7">
      <c r="G99" s="59"/>
    </row>
    <row r="100" spans="7:7">
      <c r="G100" s="59"/>
    </row>
    <row r="101" spans="7:7">
      <c r="G101" s="59"/>
    </row>
    <row r="102" spans="7:7">
      <c r="G102" s="59"/>
    </row>
    <row r="103" spans="7:7">
      <c r="G103" s="59"/>
    </row>
    <row r="104" spans="7:7">
      <c r="G104" s="59"/>
    </row>
    <row r="105" spans="7:7">
      <c r="G105" s="59"/>
    </row>
    <row r="106" spans="7:7">
      <c r="G106" s="59"/>
    </row>
    <row r="107" spans="7:7">
      <c r="G107" s="59"/>
    </row>
    <row r="108" spans="7:7">
      <c r="G108" s="59"/>
    </row>
    <row r="109" spans="7:7">
      <c r="G109" s="59"/>
    </row>
    <row r="110" spans="7:7">
      <c r="G110" s="59"/>
    </row>
    <row r="111" spans="7:7">
      <c r="G111" s="59"/>
    </row>
    <row r="112" spans="7:7">
      <c r="G112" s="59"/>
    </row>
    <row r="113" spans="7:7">
      <c r="G113" s="59"/>
    </row>
    <row r="114" spans="7:7">
      <c r="G114" s="59"/>
    </row>
    <row r="115" spans="7:7">
      <c r="G115" s="59"/>
    </row>
    <row r="116" spans="7:7">
      <c r="G116" s="59"/>
    </row>
    <row r="117" spans="7:7">
      <c r="G117" s="59"/>
    </row>
    <row r="118" spans="7:7">
      <c r="G118" s="59"/>
    </row>
    <row r="119" spans="7:7">
      <c r="G119" s="59"/>
    </row>
    <row r="120" spans="7:7">
      <c r="G120" s="59"/>
    </row>
    <row r="121" spans="7:7">
      <c r="G121" s="59"/>
    </row>
    <row r="122" spans="7:7">
      <c r="G122" s="59"/>
    </row>
    <row r="123" spans="7:7">
      <c r="G123" s="59"/>
    </row>
    <row r="124" spans="7:7">
      <c r="G124" s="59"/>
    </row>
    <row r="125" spans="7:7">
      <c r="G125" s="59"/>
    </row>
    <row r="126" spans="7:7">
      <c r="G126" s="59"/>
    </row>
    <row r="127" spans="7:7">
      <c r="G127" s="59"/>
    </row>
    <row r="128" spans="7:7">
      <c r="G128" s="59"/>
    </row>
    <row r="129" spans="7:7">
      <c r="G129" s="59"/>
    </row>
    <row r="130" spans="7:7">
      <c r="G130" s="59"/>
    </row>
    <row r="131" spans="7:7">
      <c r="G131" s="59"/>
    </row>
    <row r="132" spans="7:7">
      <c r="G132" s="59"/>
    </row>
    <row r="133" spans="7:7">
      <c r="G133" s="59"/>
    </row>
    <row r="134" spans="7:7">
      <c r="G134" s="59"/>
    </row>
    <row r="135" spans="7:7">
      <c r="G135" s="59"/>
    </row>
    <row r="136" spans="7:7">
      <c r="G136" s="59"/>
    </row>
    <row r="137" spans="7:7">
      <c r="G137" s="59"/>
    </row>
    <row r="138" spans="7:7">
      <c r="G138" s="59"/>
    </row>
    <row r="139" spans="7:7">
      <c r="G139" s="59"/>
    </row>
    <row r="140" spans="7:7">
      <c r="G140" s="59"/>
    </row>
    <row r="141" spans="7:7">
      <c r="G141" s="59"/>
    </row>
    <row r="142" spans="7:7">
      <c r="G142" s="59"/>
    </row>
    <row r="143" spans="7:7">
      <c r="G143" s="59"/>
    </row>
    <row r="144" spans="7:7">
      <c r="G144" s="59"/>
    </row>
    <row r="145" spans="7:7">
      <c r="G145" s="59"/>
    </row>
    <row r="146" spans="7:7">
      <c r="G146" s="59"/>
    </row>
    <row r="147" spans="7:7">
      <c r="G147" s="59"/>
    </row>
    <row r="148" spans="7:7">
      <c r="G148" s="59"/>
    </row>
    <row r="149" spans="7:7">
      <c r="G149" s="59"/>
    </row>
    <row r="150" spans="7:7">
      <c r="G150" s="59"/>
    </row>
    <row r="151" spans="7:7">
      <c r="G151" s="59"/>
    </row>
    <row r="152" spans="7:7">
      <c r="G152" s="59"/>
    </row>
    <row r="153" spans="7:7">
      <c r="G153" s="59"/>
    </row>
    <row r="154" spans="7:7">
      <c r="G154" s="59"/>
    </row>
    <row r="155" spans="7:7">
      <c r="G155" s="59"/>
    </row>
    <row r="156" spans="7:7">
      <c r="G156" s="59"/>
    </row>
    <row r="157" spans="7:7">
      <c r="G157" s="59"/>
    </row>
    <row r="158" spans="7:7">
      <c r="G158" s="59"/>
    </row>
    <row r="159" spans="7:7">
      <c r="G159" s="59"/>
    </row>
    <row r="160" spans="7:7">
      <c r="G160" s="59"/>
    </row>
    <row r="161" spans="7:7">
      <c r="G161" s="59"/>
    </row>
    <row r="162" spans="7:7">
      <c r="G162" s="59"/>
    </row>
    <row r="163" spans="7:7">
      <c r="G163" s="59"/>
    </row>
    <row r="164" spans="7:7">
      <c r="G164" s="59"/>
    </row>
    <row r="165" spans="7:7">
      <c r="G165" s="59"/>
    </row>
    <row r="166" spans="7:7">
      <c r="G166" s="59"/>
    </row>
    <row r="167" spans="7:7">
      <c r="G167" s="59"/>
    </row>
    <row r="168" spans="7:7">
      <c r="G168" s="59"/>
    </row>
    <row r="169" spans="7:7">
      <c r="G169" s="59"/>
    </row>
    <row r="170" spans="7:7">
      <c r="G170" s="59"/>
    </row>
    <row r="171" spans="7:7">
      <c r="G171" s="59"/>
    </row>
    <row r="172" spans="7:7">
      <c r="G172" s="59"/>
    </row>
    <row r="173" spans="7:7">
      <c r="G173" s="59"/>
    </row>
    <row r="174" spans="7:7">
      <c r="G174" s="59"/>
    </row>
    <row r="175" spans="7:7">
      <c r="G175" s="59"/>
    </row>
    <row r="176" spans="7:7">
      <c r="G176" s="59"/>
    </row>
    <row r="177" spans="7:7">
      <c r="G177" s="59"/>
    </row>
    <row r="178" spans="7:7">
      <c r="G178" s="59"/>
    </row>
    <row r="179" spans="7:7">
      <c r="G179" s="59"/>
    </row>
    <row r="180" spans="7:7">
      <c r="G180" s="59"/>
    </row>
    <row r="181" spans="7:7">
      <c r="G181" s="59"/>
    </row>
    <row r="182" spans="7:7">
      <c r="G182" s="59"/>
    </row>
    <row r="183" spans="7:7">
      <c r="G183" s="59"/>
    </row>
    <row r="184" spans="7:7">
      <c r="G184" s="59"/>
    </row>
    <row r="185" spans="7:7">
      <c r="G185" s="59"/>
    </row>
    <row r="186" spans="7:7">
      <c r="G186" s="59"/>
    </row>
    <row r="187" spans="7:7">
      <c r="G187" s="59"/>
    </row>
    <row r="188" spans="7:7">
      <c r="G188" s="59"/>
    </row>
    <row r="189" spans="7:7">
      <c r="G189" s="59"/>
    </row>
    <row r="190" spans="7:7">
      <c r="G190" s="59"/>
    </row>
    <row r="191" spans="7:7">
      <c r="G191" s="59"/>
    </row>
    <row r="192" spans="7:7">
      <c r="G192" s="59"/>
    </row>
    <row r="193" spans="7:7">
      <c r="G193" s="59"/>
    </row>
    <row r="194" spans="7:7">
      <c r="G194" s="59"/>
    </row>
    <row r="195" spans="7:7">
      <c r="G195" s="59"/>
    </row>
    <row r="196" spans="7:7">
      <c r="G196" s="59"/>
    </row>
    <row r="197" spans="7:7">
      <c r="G197" s="59"/>
    </row>
    <row r="198" spans="7:7">
      <c r="G198" s="59"/>
    </row>
    <row r="199" spans="7:7">
      <c r="G199" s="59"/>
    </row>
    <row r="200" spans="7:7">
      <c r="G200" s="59"/>
    </row>
    <row r="201" spans="7:7">
      <c r="G201" s="59"/>
    </row>
    <row r="202" spans="7:7">
      <c r="G202" s="59"/>
    </row>
    <row r="203" spans="7:7">
      <c r="G203" s="59"/>
    </row>
    <row r="204" spans="7:7">
      <c r="G204" s="59"/>
    </row>
    <row r="205" spans="7:7">
      <c r="G205" s="59"/>
    </row>
    <row r="206" spans="7:7">
      <c r="G206" s="59"/>
    </row>
    <row r="207" spans="7:7">
      <c r="G207" s="59"/>
    </row>
    <row r="208" spans="7:7">
      <c r="G208" s="59"/>
    </row>
    <row r="209" spans="7:7">
      <c r="G209" s="59"/>
    </row>
    <row r="210" spans="7:7">
      <c r="G210" s="59"/>
    </row>
    <row r="211" spans="7:7">
      <c r="G211" s="59"/>
    </row>
    <row r="212" spans="7:7">
      <c r="G212" s="59"/>
    </row>
    <row r="213" spans="7:7">
      <c r="G213" s="59"/>
    </row>
    <row r="214" spans="7:7">
      <c r="G214" s="59"/>
    </row>
    <row r="215" spans="7:7">
      <c r="G215" s="59"/>
    </row>
    <row r="216" spans="7:7">
      <c r="G216" s="59"/>
    </row>
    <row r="217" spans="7:7">
      <c r="G217" s="59"/>
    </row>
    <row r="218" spans="7:7">
      <c r="G218" s="59"/>
    </row>
    <row r="219" spans="7:7">
      <c r="G219" s="59"/>
    </row>
    <row r="220" spans="7:7">
      <c r="G220" s="59"/>
    </row>
    <row r="221" spans="7:7">
      <c r="G221" s="59"/>
    </row>
    <row r="222" spans="7:7">
      <c r="G222" s="59"/>
    </row>
    <row r="223" spans="7:7">
      <c r="G223" s="59"/>
    </row>
    <row r="224" spans="7:7">
      <c r="G224" s="59"/>
    </row>
    <row r="225" spans="7:7">
      <c r="G225" s="59"/>
    </row>
    <row r="226" spans="7:7">
      <c r="G226" s="59"/>
    </row>
    <row r="227" spans="7:7">
      <c r="G227" s="59"/>
    </row>
    <row r="228" spans="7:7">
      <c r="G228" s="59"/>
    </row>
    <row r="229" spans="7:7">
      <c r="G229" s="59"/>
    </row>
    <row r="230" spans="7:7">
      <c r="G230" s="59"/>
    </row>
    <row r="231" spans="7:7">
      <c r="G231" s="59"/>
    </row>
    <row r="232" spans="7:7">
      <c r="G232" s="59"/>
    </row>
    <row r="233" spans="7:7">
      <c r="G233" s="5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52"/>
  <sheetViews>
    <sheetView zoomScale="90" zoomScaleNormal="90" workbookViewId="0">
      <selection activeCell="C4" sqref="C4"/>
    </sheetView>
  </sheetViews>
  <sheetFormatPr defaultRowHeight="15"/>
  <cols>
    <col min="1" max="1" width="46.140625" customWidth="1"/>
    <col min="2" max="2" width="13.7109375" style="60" customWidth="1"/>
    <col min="3" max="3" width="14.28515625" style="60" bestFit="1" customWidth="1"/>
    <col min="4" max="4" width="13.5703125" style="60" customWidth="1"/>
    <col min="5" max="5" width="54.85546875" bestFit="1" customWidth="1"/>
    <col min="6" max="6" width="9" bestFit="1" customWidth="1"/>
    <col min="7" max="7" width="22" bestFit="1" customWidth="1"/>
    <col min="8" max="8" width="9.7109375" bestFit="1" customWidth="1"/>
  </cols>
  <sheetData>
    <row r="1" spans="1:8" ht="18.75">
      <c r="A1" s="2" t="s">
        <v>25</v>
      </c>
      <c r="B1" s="61">
        <f>'Summary 2021'!D4</f>
        <v>2021</v>
      </c>
      <c r="D1" s="121" t="s">
        <v>348</v>
      </c>
      <c r="E1" s="68"/>
      <c r="F1" s="68">
        <v>0.437</v>
      </c>
      <c r="G1" s="52" t="s">
        <v>112</v>
      </c>
    </row>
    <row r="2" spans="1:8" ht="18.75">
      <c r="A2" s="2"/>
      <c r="B2" s="6" t="s">
        <v>24</v>
      </c>
      <c r="C2" s="6" t="s">
        <v>1</v>
      </c>
      <c r="D2" s="6" t="s">
        <v>116</v>
      </c>
      <c r="E2" s="68"/>
      <c r="F2" s="22"/>
    </row>
    <row r="3" spans="1:8" ht="19.5">
      <c r="A3" s="70" t="s">
        <v>0</v>
      </c>
      <c r="B3" s="71">
        <f>'Known Resources'!B1</f>
        <v>2021</v>
      </c>
      <c r="C3" s="71" t="s">
        <v>347</v>
      </c>
      <c r="D3" s="71" t="s">
        <v>75</v>
      </c>
      <c r="E3" s="68"/>
      <c r="F3" s="114"/>
      <c r="G3" s="111"/>
    </row>
    <row r="4" spans="1:8">
      <c r="A4" s="56" t="s">
        <v>339</v>
      </c>
      <c r="B4" s="62">
        <v>1088500</v>
      </c>
      <c r="C4" s="232">
        <f t="shared" ref="C4:C13" si="0">IF(B4&lt;&gt;0,$F$1,0)</f>
        <v>0.437</v>
      </c>
      <c r="D4" s="72">
        <f>(+B4*C4)</f>
        <v>475674.5</v>
      </c>
      <c r="E4" s="68"/>
      <c r="H4" s="52"/>
    </row>
    <row r="5" spans="1:8">
      <c r="A5" s="56" t="s">
        <v>108</v>
      </c>
      <c r="B5" s="62">
        <f>'WIJAM NPC'!G293</f>
        <v>41840.390739062983</v>
      </c>
      <c r="C5" s="232">
        <f t="shared" si="0"/>
        <v>0.437</v>
      </c>
      <c r="D5" s="72">
        <f t="shared" ref="D5:D13" si="1">(+B5*C5)</f>
        <v>18284.250752970522</v>
      </c>
      <c r="E5" s="68"/>
      <c r="G5" s="68"/>
      <c r="H5" s="52"/>
    </row>
    <row r="6" spans="1:8">
      <c r="A6" s="56" t="s">
        <v>43</v>
      </c>
      <c r="B6" s="62"/>
      <c r="C6" s="232">
        <f t="shared" si="0"/>
        <v>0</v>
      </c>
      <c r="D6" s="72">
        <f t="shared" si="1"/>
        <v>0</v>
      </c>
      <c r="E6" s="68"/>
      <c r="H6" s="52"/>
    </row>
    <row r="7" spans="1:8">
      <c r="A7" s="56" t="s">
        <v>74</v>
      </c>
      <c r="B7" s="62"/>
      <c r="C7" s="232">
        <f t="shared" si="0"/>
        <v>0</v>
      </c>
      <c r="D7" s="72">
        <f t="shared" si="1"/>
        <v>0</v>
      </c>
      <c r="E7" s="68"/>
      <c r="G7" s="68"/>
    </row>
    <row r="8" spans="1:8" s="68" customFormat="1">
      <c r="A8" s="56" t="s">
        <v>111</v>
      </c>
      <c r="B8" s="62">
        <f>'WIJAM NPC'!G292</f>
        <v>-306500.15752637538</v>
      </c>
      <c r="C8" s="232">
        <f t="shared" si="0"/>
        <v>0.437</v>
      </c>
      <c r="D8" s="72">
        <f t="shared" si="1"/>
        <v>-133940.56883902603</v>
      </c>
      <c r="H8" s="52"/>
    </row>
    <row r="9" spans="1:8" s="68" customFormat="1">
      <c r="A9" s="56" t="s">
        <v>294</v>
      </c>
      <c r="B9" s="62">
        <f>'WIJAM NPC'!G297</f>
        <v>113.45904778104349</v>
      </c>
      <c r="C9" s="232">
        <f t="shared" si="0"/>
        <v>0.437</v>
      </c>
      <c r="D9" s="72">
        <f t="shared" si="1"/>
        <v>49.58160388031601</v>
      </c>
      <c r="H9" s="52"/>
    </row>
    <row r="10" spans="1:8" s="68" customFormat="1">
      <c r="A10" s="56" t="s">
        <v>345</v>
      </c>
      <c r="B10" s="62"/>
      <c r="C10" s="232">
        <f t="shared" si="0"/>
        <v>0</v>
      </c>
      <c r="D10" s="72">
        <f t="shared" si="1"/>
        <v>0</v>
      </c>
      <c r="H10" s="52"/>
    </row>
    <row r="11" spans="1:8" s="68" customFormat="1">
      <c r="A11" s="226" t="s">
        <v>209</v>
      </c>
      <c r="B11" s="57">
        <f>'WIJAM NPC'!G285</f>
        <v>-41.606932773750998</v>
      </c>
      <c r="C11" s="232">
        <f t="shared" si="0"/>
        <v>0.437</v>
      </c>
      <c r="D11" s="72">
        <f t="shared" si="1"/>
        <v>-18.182229622129185</v>
      </c>
      <c r="H11" s="52"/>
    </row>
    <row r="12" spans="1:8" s="68" customFormat="1">
      <c r="A12" s="226" t="s">
        <v>45</v>
      </c>
      <c r="B12" s="57">
        <f>'WIJAM NPC'!G215</f>
        <v>898.2347315263263</v>
      </c>
      <c r="C12" s="232">
        <f t="shared" si="0"/>
        <v>0.437</v>
      </c>
      <c r="D12" s="72">
        <f t="shared" si="1"/>
        <v>392.52857767700459</v>
      </c>
      <c r="H12" s="52"/>
    </row>
    <row r="13" spans="1:8" ht="15.75" thickBot="1">
      <c r="A13" s="56" t="s">
        <v>151</v>
      </c>
      <c r="B13" s="57">
        <f>'WIJAM NPC'!G219</f>
        <v>2.1795946365184542</v>
      </c>
      <c r="C13" s="232">
        <f t="shared" si="0"/>
        <v>0.437</v>
      </c>
      <c r="D13" s="72">
        <f t="shared" si="1"/>
        <v>0.95248285615856443</v>
      </c>
      <c r="E13" s="68"/>
      <c r="H13" s="52"/>
    </row>
    <row r="14" spans="1:8" ht="16.5" thickTop="1" thickBot="1">
      <c r="A14" s="55"/>
      <c r="B14" s="63">
        <f>SUM(B4:B13)</f>
        <v>824812.4996538579</v>
      </c>
      <c r="C14" s="64"/>
      <c r="D14" s="65">
        <f>SUM(D4:D13)</f>
        <v>360443.06234873587</v>
      </c>
      <c r="E14" s="68"/>
      <c r="H14" s="116"/>
    </row>
    <row r="15" spans="1:8">
      <c r="E15" s="68"/>
      <c r="H15" s="5"/>
    </row>
    <row r="16" spans="1:8">
      <c r="A16" t="s">
        <v>109</v>
      </c>
      <c r="E16" s="68"/>
    </row>
    <row r="18" spans="1:1">
      <c r="A18" s="68"/>
    </row>
    <row r="19" spans="1:1">
      <c r="A19" s="68"/>
    </row>
    <row r="20" spans="1:1">
      <c r="A20" s="68"/>
    </row>
    <row r="21" spans="1:1">
      <c r="A21" s="68"/>
    </row>
    <row r="22" spans="1:1">
      <c r="A22" s="68"/>
    </row>
    <row r="52" spans="5:5">
      <c r="E52" s="5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568C-8BD6-46B5-AFEF-5E0868CED67F}">
  <sheetPr>
    <pageSetUpPr fitToPage="1"/>
  </sheetPr>
  <dimension ref="A1:U363"/>
  <sheetViews>
    <sheetView zoomScale="70" zoomScaleNormal="70" workbookViewId="0">
      <pane ySplit="2" topLeftCell="A3" activePane="bottomLeft" state="frozen"/>
      <selection activeCell="A259" sqref="A259:XFD262"/>
      <selection pane="bottomLeft" activeCell="D30" sqref="D30"/>
    </sheetView>
  </sheetViews>
  <sheetFormatPr defaultColWidth="9.42578125" defaultRowHeight="12" customHeight="1"/>
  <cols>
    <col min="1" max="1" width="5.7109375" style="175" customWidth="1"/>
    <col min="2" max="3" width="2.7109375" style="127" customWidth="1"/>
    <col min="4" max="4" width="34.5703125" style="127" bestFit="1" customWidth="1"/>
    <col min="5" max="6" width="2.42578125" style="127" customWidth="1"/>
    <col min="7" max="7" width="18.140625" style="195" customWidth="1"/>
    <col min="8" max="8" width="15.140625" style="175" bestFit="1" customWidth="1"/>
    <col min="9" max="9" width="15.42578125" style="175" bestFit="1" customWidth="1"/>
    <col min="10" max="10" width="14.28515625" style="175" customWidth="1"/>
    <col min="11" max="11" width="14.28515625" style="179" customWidth="1"/>
    <col min="12" max="12" width="15.140625" style="175" bestFit="1" customWidth="1"/>
    <col min="13" max="14" width="15.7109375" style="175" bestFit="1" customWidth="1"/>
    <col min="15" max="15" width="15.140625" style="175" bestFit="1" customWidth="1"/>
    <col min="16" max="16" width="15.42578125" style="175" bestFit="1" customWidth="1"/>
    <col min="17" max="17" width="15.42578125" style="179" bestFit="1" customWidth="1"/>
    <col min="18" max="18" width="15" style="175" bestFit="1" customWidth="1"/>
    <col min="19" max="19" width="15.140625" style="196" bestFit="1" customWidth="1"/>
    <col min="20" max="20" width="9.42578125" style="196"/>
    <col min="21" max="21" width="9.42578125" style="179"/>
    <col min="22" max="16384" width="9.42578125" style="175"/>
  </cols>
  <sheetData>
    <row r="1" spans="2:21" s="127" customFormat="1" ht="18">
      <c r="B1" s="126" t="s">
        <v>118</v>
      </c>
    </row>
    <row r="2" spans="2:21" s="128" customFormat="1" ht="15.75">
      <c r="C2" s="129"/>
      <c r="D2" s="130" t="s">
        <v>285</v>
      </c>
      <c r="E2" s="130"/>
      <c r="F2" s="130"/>
      <c r="G2" s="131" t="s">
        <v>119</v>
      </c>
      <c r="H2" s="132">
        <v>44197</v>
      </c>
      <c r="I2" s="132">
        <v>44228</v>
      </c>
      <c r="J2" s="132">
        <v>44256</v>
      </c>
      <c r="K2" s="132">
        <v>44287</v>
      </c>
      <c r="L2" s="132">
        <v>44317</v>
      </c>
      <c r="M2" s="132">
        <v>44348</v>
      </c>
      <c r="N2" s="132">
        <v>44378</v>
      </c>
      <c r="O2" s="132">
        <v>44409</v>
      </c>
      <c r="P2" s="132">
        <v>44440</v>
      </c>
      <c r="Q2" s="132">
        <v>44470</v>
      </c>
      <c r="R2" s="132">
        <v>44501</v>
      </c>
      <c r="S2" s="132">
        <v>44531</v>
      </c>
    </row>
    <row r="3" spans="2:21" s="133" customFormat="1" ht="12" customHeight="1">
      <c r="C3" s="13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U3" s="200">
        <v>0</v>
      </c>
    </row>
    <row r="4" spans="2:21" s="127" customFormat="1" ht="12.75">
      <c r="G4" s="136"/>
      <c r="U4" s="200">
        <v>0</v>
      </c>
    </row>
    <row r="5" spans="2:21" s="127" customFormat="1" ht="12.75">
      <c r="C5" s="137"/>
      <c r="D5" s="138"/>
      <c r="E5" s="138"/>
      <c r="F5" s="138"/>
      <c r="G5" s="139"/>
      <c r="U5" s="200">
        <v>0</v>
      </c>
    </row>
    <row r="6" spans="2:21" s="128" customFormat="1" ht="15.75">
      <c r="B6" s="127"/>
      <c r="C6" s="140"/>
      <c r="D6" s="127"/>
      <c r="E6" s="127"/>
      <c r="F6" s="127"/>
      <c r="G6" s="141"/>
      <c r="U6" s="200">
        <v>0</v>
      </c>
    </row>
    <row r="7" spans="2:21" s="127" customFormat="1" ht="12.75">
      <c r="B7" s="142" t="s">
        <v>120</v>
      </c>
      <c r="G7" s="142"/>
      <c r="U7" s="200">
        <v>0</v>
      </c>
    </row>
    <row r="8" spans="2:21" s="127" customFormat="1" ht="12.75">
      <c r="B8" s="142"/>
      <c r="C8" s="127" t="s">
        <v>121</v>
      </c>
      <c r="G8" s="142"/>
      <c r="U8" s="200">
        <v>0</v>
      </c>
    </row>
    <row r="9" spans="2:21" s="127" customFormat="1" ht="15">
      <c r="D9" s="143" t="s">
        <v>122</v>
      </c>
      <c r="E9" s="143"/>
      <c r="F9" s="143"/>
      <c r="G9" s="144">
        <f t="shared" ref="G9:G10" si="0">SUM(H9:S9)</f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U9" s="200">
        <v>0</v>
      </c>
    </row>
    <row r="10" spans="2:21" s="127" customFormat="1" ht="15">
      <c r="D10" s="143" t="s">
        <v>123</v>
      </c>
      <c r="E10" s="143"/>
      <c r="F10" s="143"/>
      <c r="G10" s="147">
        <f t="shared" si="0"/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U10" s="200">
        <v>0</v>
      </c>
    </row>
    <row r="11" spans="2:21" s="127" customFormat="1" ht="12.75">
      <c r="D11" s="143"/>
      <c r="E11" s="143"/>
      <c r="F11" s="143"/>
      <c r="G11" s="149" t="s">
        <v>124</v>
      </c>
      <c r="H11" s="149" t="s">
        <v>124</v>
      </c>
      <c r="I11" s="149" t="s">
        <v>124</v>
      </c>
      <c r="J11" s="149" t="s">
        <v>124</v>
      </c>
      <c r="K11" s="149" t="s">
        <v>124</v>
      </c>
      <c r="L11" s="149" t="s">
        <v>124</v>
      </c>
      <c r="M11" s="149" t="s">
        <v>124</v>
      </c>
      <c r="N11" s="149" t="s">
        <v>124</v>
      </c>
      <c r="O11" s="149" t="s">
        <v>124</v>
      </c>
      <c r="P11" s="149" t="s">
        <v>124</v>
      </c>
      <c r="Q11" s="149" t="s">
        <v>124</v>
      </c>
      <c r="R11" s="149" t="s">
        <v>124</v>
      </c>
      <c r="S11" s="149" t="s">
        <v>124</v>
      </c>
      <c r="U11" s="200" t="e">
        <v>#VALUE!</v>
      </c>
    </row>
    <row r="12" spans="2:21" s="127" customFormat="1" ht="15">
      <c r="C12" s="143" t="s">
        <v>125</v>
      </c>
      <c r="G12" s="144">
        <f>SUM(H12:S12)</f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U12" s="200">
        <v>0</v>
      </c>
    </row>
    <row r="13" spans="2:21" s="127" customFormat="1" ht="15">
      <c r="C13" s="143"/>
      <c r="G13" s="150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U13" s="200">
        <v>0</v>
      </c>
    </row>
    <row r="14" spans="2:21" s="127" customFormat="1" ht="15">
      <c r="C14" s="143" t="s">
        <v>126</v>
      </c>
      <c r="G14" s="150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U14" s="200">
        <v>0</v>
      </c>
    </row>
    <row r="15" spans="2:21" s="127" customFormat="1" ht="15">
      <c r="C15" s="143"/>
      <c r="D15" s="127" t="s">
        <v>126</v>
      </c>
      <c r="G15" s="144">
        <f t="shared" ref="G15:G16" si="1">SUM(H15:S15)</f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U15" s="200">
        <v>0</v>
      </c>
    </row>
    <row r="16" spans="2:21" s="127" customFormat="1" ht="15">
      <c r="C16" s="143"/>
      <c r="D16" s="127" t="s">
        <v>127</v>
      </c>
      <c r="G16" s="147">
        <f t="shared" si="1"/>
        <v>745270.9132478626</v>
      </c>
      <c r="H16" s="148">
        <v>-6724.8772602539902</v>
      </c>
      <c r="I16" s="148">
        <v>66709.577348749561</v>
      </c>
      <c r="J16" s="148">
        <v>-12330.610406531174</v>
      </c>
      <c r="K16" s="148">
        <v>33085.063610500118</v>
      </c>
      <c r="L16" s="148">
        <v>36864.328683252868</v>
      </c>
      <c r="M16" s="148">
        <v>68491.235557411972</v>
      </c>
      <c r="N16" s="148">
        <v>176477.74288043537</v>
      </c>
      <c r="O16" s="148">
        <v>95129.343932799398</v>
      </c>
      <c r="P16" s="148">
        <v>109168.48906904433</v>
      </c>
      <c r="Q16" s="148">
        <v>67836.273484425808</v>
      </c>
      <c r="R16" s="148">
        <v>49398.989356018508</v>
      </c>
      <c r="S16" s="148">
        <v>61165.356992009802</v>
      </c>
      <c r="U16" s="200">
        <v>0</v>
      </c>
    </row>
    <row r="17" spans="2:21" s="127" customFormat="1" ht="12.75">
      <c r="C17" s="143"/>
      <c r="G17" s="149" t="s">
        <v>124</v>
      </c>
      <c r="H17" s="149" t="s">
        <v>124</v>
      </c>
      <c r="I17" s="149" t="s">
        <v>124</v>
      </c>
      <c r="J17" s="149" t="s">
        <v>124</v>
      </c>
      <c r="K17" s="149" t="s">
        <v>124</v>
      </c>
      <c r="L17" s="149" t="s">
        <v>124</v>
      </c>
      <c r="M17" s="149" t="s">
        <v>124</v>
      </c>
      <c r="N17" s="149" t="s">
        <v>124</v>
      </c>
      <c r="O17" s="149" t="s">
        <v>124</v>
      </c>
      <c r="P17" s="149" t="s">
        <v>124</v>
      </c>
      <c r="Q17" s="149" t="s">
        <v>124</v>
      </c>
      <c r="R17" s="149" t="s">
        <v>124</v>
      </c>
      <c r="S17" s="149" t="s">
        <v>124</v>
      </c>
      <c r="U17" s="200" t="e">
        <v>#VALUE!</v>
      </c>
    </row>
    <row r="18" spans="2:21" s="127" customFormat="1" ht="15">
      <c r="C18" s="127" t="s">
        <v>43</v>
      </c>
      <c r="G18" s="144">
        <f>SUM(H18:S18)</f>
        <v>745270.9132478626</v>
      </c>
      <c r="H18" s="145">
        <v>-6724.8772602539902</v>
      </c>
      <c r="I18" s="145">
        <v>66709.577348749561</v>
      </c>
      <c r="J18" s="145">
        <v>-12330.610406531174</v>
      </c>
      <c r="K18" s="145">
        <v>33085.063610500118</v>
      </c>
      <c r="L18" s="145">
        <v>36864.328683252868</v>
      </c>
      <c r="M18" s="145">
        <v>68491.235557411972</v>
      </c>
      <c r="N18" s="145">
        <v>176477.74288043537</v>
      </c>
      <c r="O18" s="145">
        <v>95129.343932799398</v>
      </c>
      <c r="P18" s="145">
        <v>109168.48906904433</v>
      </c>
      <c r="Q18" s="145">
        <v>67836.273484425808</v>
      </c>
      <c r="R18" s="145">
        <v>49398.989356018508</v>
      </c>
      <c r="S18" s="145">
        <v>61165.356992009802</v>
      </c>
      <c r="U18" s="200">
        <v>0</v>
      </c>
    </row>
    <row r="19" spans="2:21" s="127" customFormat="1" ht="15"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U19" s="200">
        <v>0</v>
      </c>
    </row>
    <row r="20" spans="2:21" s="127" customFormat="1" ht="12.75">
      <c r="G20" s="149" t="s">
        <v>124</v>
      </c>
      <c r="H20" s="149" t="s">
        <v>124</v>
      </c>
      <c r="I20" s="149" t="s">
        <v>124</v>
      </c>
      <c r="J20" s="149" t="s">
        <v>124</v>
      </c>
      <c r="K20" s="149" t="s">
        <v>124</v>
      </c>
      <c r="L20" s="149" t="s">
        <v>124</v>
      </c>
      <c r="M20" s="149" t="s">
        <v>124</v>
      </c>
      <c r="N20" s="149" t="s">
        <v>124</v>
      </c>
      <c r="O20" s="149" t="s">
        <v>124</v>
      </c>
      <c r="P20" s="149" t="s">
        <v>124</v>
      </c>
      <c r="Q20" s="149" t="s">
        <v>124</v>
      </c>
      <c r="R20" s="149" t="s">
        <v>124</v>
      </c>
      <c r="S20" s="149" t="s">
        <v>124</v>
      </c>
      <c r="U20" s="200" t="e">
        <v>#VALUE!</v>
      </c>
    </row>
    <row r="21" spans="2:21" s="127" customFormat="1" ht="12.75">
      <c r="B21" s="151" t="s">
        <v>128</v>
      </c>
      <c r="D21" s="142"/>
      <c r="E21" s="142"/>
      <c r="F21" s="142"/>
      <c r="G21" s="152">
        <f>SUM(H21:S21)</f>
        <v>745270.9132478626</v>
      </c>
      <c r="H21" s="152">
        <v>-6724.8772602539902</v>
      </c>
      <c r="I21" s="152">
        <v>66709.577348749561</v>
      </c>
      <c r="J21" s="152">
        <v>-12330.610406531174</v>
      </c>
      <c r="K21" s="152">
        <v>33085.063610500118</v>
      </c>
      <c r="L21" s="152">
        <v>36864.328683252868</v>
      </c>
      <c r="M21" s="152">
        <v>68491.235557411972</v>
      </c>
      <c r="N21" s="152">
        <v>176477.74288043537</v>
      </c>
      <c r="O21" s="152">
        <v>95129.343932799398</v>
      </c>
      <c r="P21" s="152">
        <v>109168.48906904433</v>
      </c>
      <c r="Q21" s="152">
        <v>67836.273484425808</v>
      </c>
      <c r="R21" s="152">
        <v>49398.989356018508</v>
      </c>
      <c r="S21" s="152">
        <v>61165.356992009802</v>
      </c>
      <c r="U21" s="200">
        <v>0</v>
      </c>
    </row>
    <row r="22" spans="2:21" s="127" customFormat="1" ht="15">
      <c r="G22" s="153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U22" s="200">
        <v>0</v>
      </c>
    </row>
    <row r="23" spans="2:21" s="127" customFormat="1" ht="15">
      <c r="B23" s="142" t="s">
        <v>129</v>
      </c>
      <c r="G23" s="153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U23" s="200">
        <v>0</v>
      </c>
    </row>
    <row r="24" spans="2:21" s="127" customFormat="1" ht="15">
      <c r="C24" s="127" t="s">
        <v>130</v>
      </c>
      <c r="G24" s="153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U24" s="200">
        <v>0</v>
      </c>
    </row>
    <row r="25" spans="2:21" s="127" customFormat="1" ht="15">
      <c r="D25" s="154" t="s">
        <v>131</v>
      </c>
      <c r="E25" s="154"/>
      <c r="F25" s="154"/>
      <c r="G25" s="144">
        <f t="shared" ref="G25:G51" si="2">SUM(H25:S25)</f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U25" s="200">
        <v>0</v>
      </c>
    </row>
    <row r="26" spans="2:21" s="127" customFormat="1" ht="15">
      <c r="D26" s="154" t="s">
        <v>132</v>
      </c>
      <c r="E26" s="154"/>
      <c r="F26" s="154"/>
      <c r="G26" s="147">
        <f t="shared" ref="G26:G27" si="3">SUM(H26:S26)</f>
        <v>946950.17579161748</v>
      </c>
      <c r="H26" s="148">
        <v>114946.90478646316</v>
      </c>
      <c r="I26" s="148">
        <v>74040.684869497461</v>
      </c>
      <c r="J26" s="148">
        <v>76974.557249450751</v>
      </c>
      <c r="K26" s="148">
        <v>72317.052342831899</v>
      </c>
      <c r="L26" s="148">
        <v>70630.887700887848</v>
      </c>
      <c r="M26" s="148">
        <v>58924.654508717198</v>
      </c>
      <c r="N26" s="148">
        <v>50579.080617382861</v>
      </c>
      <c r="O26" s="148">
        <v>58684.057409484201</v>
      </c>
      <c r="P26" s="148">
        <v>61713.267386089763</v>
      </c>
      <c r="Q26" s="148">
        <v>85533.002309960677</v>
      </c>
      <c r="R26" s="148">
        <v>107295.13411504366</v>
      </c>
      <c r="S26" s="148">
        <v>115310.89249580799</v>
      </c>
      <c r="U26" s="200">
        <v>0</v>
      </c>
    </row>
    <row r="27" spans="2:21" s="127" customFormat="1" ht="15">
      <c r="D27" s="154" t="s">
        <v>133</v>
      </c>
      <c r="E27" s="154"/>
      <c r="F27" s="154"/>
      <c r="G27" s="147">
        <f t="shared" si="3"/>
        <v>749240.28030741878</v>
      </c>
      <c r="H27" s="148">
        <v>91367.451903548164</v>
      </c>
      <c r="I27" s="148">
        <v>60979.284214910542</v>
      </c>
      <c r="J27" s="148">
        <v>61931.379906449816</v>
      </c>
      <c r="K27" s="148">
        <v>60160.8662271508</v>
      </c>
      <c r="L27" s="148">
        <v>55000.873832250851</v>
      </c>
      <c r="M27" s="148">
        <v>43792.147321553537</v>
      </c>
      <c r="N27" s="148">
        <v>32675.713645838438</v>
      </c>
      <c r="O27" s="148">
        <v>44942.070750794395</v>
      </c>
      <c r="P27" s="148">
        <v>48724.378235729921</v>
      </c>
      <c r="Q27" s="148">
        <v>70511.025262474228</v>
      </c>
      <c r="R27" s="148">
        <v>82937.231553431906</v>
      </c>
      <c r="S27" s="148">
        <v>96217.857453286211</v>
      </c>
      <c r="U27" s="200">
        <v>0</v>
      </c>
    </row>
    <row r="28" spans="2:21" s="127" customFormat="1" ht="15">
      <c r="D28" s="154" t="s">
        <v>44</v>
      </c>
      <c r="E28" s="154"/>
      <c r="F28" s="154"/>
      <c r="G28" s="147">
        <f t="shared" si="2"/>
        <v>420513.78590812715</v>
      </c>
      <c r="H28" s="148">
        <v>35384.110922183216</v>
      </c>
      <c r="I28" s="148">
        <v>43903.555295361533</v>
      </c>
      <c r="J28" s="148">
        <v>42850.466991682777</v>
      </c>
      <c r="K28" s="148">
        <v>25674.207224797326</v>
      </c>
      <c r="L28" s="148">
        <v>34229.791107213423</v>
      </c>
      <c r="M28" s="148">
        <v>28525.901503309928</v>
      </c>
      <c r="N28" s="148">
        <v>31900.079449760182</v>
      </c>
      <c r="O28" s="148">
        <v>34358.672389436389</v>
      </c>
      <c r="P28" s="148">
        <v>29502.754522362091</v>
      </c>
      <c r="Q28" s="148">
        <v>31956.886140633942</v>
      </c>
      <c r="R28" s="148">
        <v>39180.595227912025</v>
      </c>
      <c r="S28" s="148">
        <v>43046.76513347432</v>
      </c>
      <c r="U28" s="200">
        <v>0</v>
      </c>
    </row>
    <row r="29" spans="2:21" s="127" customFormat="1" ht="15">
      <c r="D29" s="154" t="s">
        <v>134</v>
      </c>
      <c r="E29" s="154"/>
      <c r="F29" s="154"/>
      <c r="G29" s="147">
        <f t="shared" si="2"/>
        <v>308106.06324292038</v>
      </c>
      <c r="H29" s="148">
        <v>15306.344800332428</v>
      </c>
      <c r="I29" s="148">
        <v>19459.007699179696</v>
      </c>
      <c r="J29" s="148">
        <v>22360.119630042434</v>
      </c>
      <c r="K29" s="148">
        <v>31941.018587254544</v>
      </c>
      <c r="L29" s="148">
        <v>38448.744512246842</v>
      </c>
      <c r="M29" s="148">
        <v>35548.999437268096</v>
      </c>
      <c r="N29" s="148">
        <v>28562.86994450316</v>
      </c>
      <c r="O29" s="148">
        <v>31758.453939978364</v>
      </c>
      <c r="P29" s="148">
        <v>29959.536915242468</v>
      </c>
      <c r="Q29" s="148">
        <v>22452.638537376159</v>
      </c>
      <c r="R29" s="148">
        <v>19022.101234705086</v>
      </c>
      <c r="S29" s="148">
        <v>13286.228004791157</v>
      </c>
      <c r="U29" s="200">
        <v>0</v>
      </c>
    </row>
    <row r="30" spans="2:21" s="127" customFormat="1" ht="15">
      <c r="D30" s="154" t="s">
        <v>135</v>
      </c>
      <c r="E30" s="154"/>
      <c r="F30" s="154"/>
      <c r="G30" s="147">
        <f t="shared" ref="G30" si="4">SUM(H30:S30)</f>
        <v>0</v>
      </c>
      <c r="H30" s="148">
        <v>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0</v>
      </c>
      <c r="U30" s="200">
        <v>0</v>
      </c>
    </row>
    <row r="31" spans="2:21" s="127" customFormat="1" ht="15">
      <c r="D31" s="154" t="s">
        <v>136</v>
      </c>
      <c r="E31" s="154"/>
      <c r="F31" s="154"/>
      <c r="G31" s="147">
        <f t="shared" si="2"/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48">
        <v>0</v>
      </c>
      <c r="R31" s="148">
        <v>0</v>
      </c>
      <c r="S31" s="148">
        <v>0</v>
      </c>
      <c r="U31" s="200">
        <v>0</v>
      </c>
    </row>
    <row r="32" spans="2:21" s="127" customFormat="1" ht="15">
      <c r="D32" s="127" t="s">
        <v>137</v>
      </c>
      <c r="G32" s="147">
        <f t="shared" si="2"/>
        <v>0</v>
      </c>
      <c r="H32" s="148">
        <v>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48">
        <v>0</v>
      </c>
      <c r="R32" s="148">
        <v>0</v>
      </c>
      <c r="S32" s="148">
        <v>0</v>
      </c>
      <c r="U32" s="200">
        <v>0</v>
      </c>
    </row>
    <row r="33" spans="4:21" s="127" customFormat="1" ht="15">
      <c r="D33" s="154" t="s">
        <v>138</v>
      </c>
      <c r="E33" s="154"/>
      <c r="F33" s="154"/>
      <c r="G33" s="147">
        <f t="shared" si="2"/>
        <v>133413.19743850583</v>
      </c>
      <c r="H33" s="148">
        <v>11431.690569141829</v>
      </c>
      <c r="I33" s="148">
        <v>11431.690569141829</v>
      </c>
      <c r="J33" s="148">
        <v>7664.6011779457367</v>
      </c>
      <c r="K33" s="148">
        <v>11431.690569141829</v>
      </c>
      <c r="L33" s="148">
        <v>11431.690569141829</v>
      </c>
      <c r="M33" s="148">
        <v>11431.690569141829</v>
      </c>
      <c r="N33" s="148">
        <v>11431.690569141829</v>
      </c>
      <c r="O33" s="148">
        <v>11431.690569141829</v>
      </c>
      <c r="P33" s="148">
        <v>11431.690569141829</v>
      </c>
      <c r="Q33" s="148">
        <v>11431.690569141829</v>
      </c>
      <c r="R33" s="148">
        <v>11431.690569141829</v>
      </c>
      <c r="S33" s="148">
        <v>11431.690569141829</v>
      </c>
      <c r="U33" s="200">
        <v>0</v>
      </c>
    </row>
    <row r="34" spans="4:21" s="127" customFormat="1" ht="15">
      <c r="D34" s="154" t="s">
        <v>139</v>
      </c>
      <c r="E34" s="154"/>
      <c r="F34" s="154"/>
      <c r="G34" s="147">
        <f t="shared" ref="G34:G36" si="5">SUM(H34:S34)</f>
        <v>545944.36870204215</v>
      </c>
      <c r="H34" s="148">
        <v>0</v>
      </c>
      <c r="I34" s="148">
        <v>43911.261797187231</v>
      </c>
      <c r="J34" s="148">
        <v>48831.667203360827</v>
      </c>
      <c r="K34" s="148">
        <v>77961.795166521231</v>
      </c>
      <c r="L34" s="148">
        <v>58744.660833182941</v>
      </c>
      <c r="M34" s="148">
        <v>61088.327247452988</v>
      </c>
      <c r="N34" s="148">
        <v>54286.722497352122</v>
      </c>
      <c r="O34" s="148">
        <v>56406.614962374864</v>
      </c>
      <c r="P34" s="148">
        <v>50319.371586024114</v>
      </c>
      <c r="Q34" s="148">
        <v>37644.023943627217</v>
      </c>
      <c r="R34" s="148">
        <v>32749.219227072066</v>
      </c>
      <c r="S34" s="148">
        <v>24000.704237886588</v>
      </c>
      <c r="U34" s="200">
        <v>0</v>
      </c>
    </row>
    <row r="35" spans="4:21" s="127" customFormat="1" ht="15">
      <c r="D35" s="154" t="s">
        <v>140</v>
      </c>
      <c r="E35" s="154"/>
      <c r="F35" s="154"/>
      <c r="G35" s="147">
        <f t="shared" si="5"/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U35" s="200">
        <v>0</v>
      </c>
    </row>
    <row r="36" spans="4:21" s="127" customFormat="1" ht="15">
      <c r="D36" s="154" t="s">
        <v>141</v>
      </c>
      <c r="E36" s="154"/>
      <c r="F36" s="154"/>
      <c r="G36" s="147">
        <f t="shared" si="5"/>
        <v>296540.73164800182</v>
      </c>
      <c r="H36" s="148">
        <v>27581.490668371218</v>
      </c>
      <c r="I36" s="148">
        <v>26279.717166331255</v>
      </c>
      <c r="J36" s="148">
        <v>27962.784136054921</v>
      </c>
      <c r="K36" s="148">
        <v>26802.414881495322</v>
      </c>
      <c r="L36" s="148">
        <v>27714.256065994741</v>
      </c>
      <c r="M36" s="148">
        <v>26714.225820865086</v>
      </c>
      <c r="N36" s="148">
        <v>24188.57517202268</v>
      </c>
      <c r="O36" s="148">
        <v>23518.313940312724</v>
      </c>
      <c r="P36" s="148">
        <v>23745.767577834242</v>
      </c>
      <c r="Q36" s="148">
        <v>20502.775729247121</v>
      </c>
      <c r="R36" s="148">
        <v>21134.153318176242</v>
      </c>
      <c r="S36" s="148">
        <v>20396.257171296285</v>
      </c>
      <c r="U36" s="200">
        <v>0</v>
      </c>
    </row>
    <row r="37" spans="4:21" s="127" customFormat="1" ht="15">
      <c r="D37" s="154" t="s">
        <v>142</v>
      </c>
      <c r="E37" s="154"/>
      <c r="F37" s="154"/>
      <c r="G37" s="147">
        <f t="shared" si="2"/>
        <v>561993.08780583402</v>
      </c>
      <c r="H37" s="148">
        <v>30686.292184574122</v>
      </c>
      <c r="I37" s="148">
        <v>33504.85163176871</v>
      </c>
      <c r="J37" s="148">
        <v>48322.16586045859</v>
      </c>
      <c r="K37" s="148">
        <v>57327.887051636331</v>
      </c>
      <c r="L37" s="148">
        <v>69111.740822842694</v>
      </c>
      <c r="M37" s="148">
        <v>67649.348526795948</v>
      </c>
      <c r="N37" s="148">
        <v>52020.984505319808</v>
      </c>
      <c r="O37" s="148">
        <v>56042.51101015426</v>
      </c>
      <c r="P37" s="148">
        <v>52587.963541075216</v>
      </c>
      <c r="Q37" s="148">
        <v>38722.73378047454</v>
      </c>
      <c r="R37" s="148">
        <v>33759.548590994484</v>
      </c>
      <c r="S37" s="148">
        <v>22257.060299739362</v>
      </c>
      <c r="U37" s="200">
        <v>0</v>
      </c>
    </row>
    <row r="38" spans="4:21" s="127" customFormat="1" ht="15">
      <c r="D38" s="154" t="s">
        <v>143</v>
      </c>
      <c r="E38" s="154"/>
      <c r="F38" s="154"/>
      <c r="G38" s="147">
        <f t="shared" ref="G38" si="6">SUM(H38:S38)</f>
        <v>185374.88533681596</v>
      </c>
      <c r="H38" s="148">
        <v>0</v>
      </c>
      <c r="I38" s="148">
        <v>16587.915290564466</v>
      </c>
      <c r="J38" s="148">
        <v>19048.124407051306</v>
      </c>
      <c r="K38" s="148">
        <v>24037.643017104623</v>
      </c>
      <c r="L38" s="148">
        <v>19114.523139363173</v>
      </c>
      <c r="M38" s="148">
        <v>20539.178989561635</v>
      </c>
      <c r="N38" s="148">
        <v>24844.898482090925</v>
      </c>
      <c r="O38" s="148">
        <v>15207.032499004008</v>
      </c>
      <c r="P38" s="148">
        <v>20615.497648388769</v>
      </c>
      <c r="Q38" s="148">
        <v>13535.301213854926</v>
      </c>
      <c r="R38" s="148">
        <v>6579.49187146448</v>
      </c>
      <c r="S38" s="148">
        <v>5265.2787783676722</v>
      </c>
      <c r="U38" s="200">
        <v>0</v>
      </c>
    </row>
    <row r="39" spans="4:21" s="127" customFormat="1" ht="15">
      <c r="D39" s="154" t="s">
        <v>144</v>
      </c>
      <c r="E39" s="154"/>
      <c r="F39" s="154"/>
      <c r="G39" s="147">
        <f t="shared" si="2"/>
        <v>1610887.262747763</v>
      </c>
      <c r="H39" s="148">
        <v>133637.62002926291</v>
      </c>
      <c r="I39" s="148">
        <v>170696.07970548741</v>
      </c>
      <c r="J39" s="148">
        <v>133637.62002926291</v>
      </c>
      <c r="K39" s="148">
        <v>133637.62002926291</v>
      </c>
      <c r="L39" s="148">
        <v>133637.62002926291</v>
      </c>
      <c r="M39" s="148">
        <v>133637.62002926291</v>
      </c>
      <c r="N39" s="148">
        <v>133637.62002926291</v>
      </c>
      <c r="O39" s="148">
        <v>133637.62002926291</v>
      </c>
      <c r="P39" s="148">
        <v>133637.62002926291</v>
      </c>
      <c r="Q39" s="148">
        <v>133637.62002926291</v>
      </c>
      <c r="R39" s="148">
        <v>133637.62002926291</v>
      </c>
      <c r="S39" s="148">
        <v>103814.98274964615</v>
      </c>
      <c r="U39" s="200">
        <v>0</v>
      </c>
    </row>
    <row r="40" spans="4:21" s="127" customFormat="1" ht="15">
      <c r="D40" s="154" t="s">
        <v>145</v>
      </c>
      <c r="E40" s="154"/>
      <c r="F40" s="154"/>
      <c r="G40" s="147">
        <f t="shared" si="2"/>
        <v>586296.99835751555</v>
      </c>
      <c r="H40" s="148">
        <v>48858.083196459629</v>
      </c>
      <c r="I40" s="148">
        <v>48858.083196459629</v>
      </c>
      <c r="J40" s="148">
        <v>48858.083196459629</v>
      </c>
      <c r="K40" s="148">
        <v>48858.083196459629</v>
      </c>
      <c r="L40" s="148">
        <v>48858.083196459629</v>
      </c>
      <c r="M40" s="148">
        <v>48858.083196459629</v>
      </c>
      <c r="N40" s="148">
        <v>48858.083196459629</v>
      </c>
      <c r="O40" s="148">
        <v>48858.083196459629</v>
      </c>
      <c r="P40" s="148">
        <v>48858.083196459629</v>
      </c>
      <c r="Q40" s="148">
        <v>48858.083196459629</v>
      </c>
      <c r="R40" s="148">
        <v>48858.083196459629</v>
      </c>
      <c r="S40" s="148">
        <v>48858.083196459629</v>
      </c>
      <c r="U40" s="200">
        <v>0</v>
      </c>
    </row>
    <row r="41" spans="4:21" s="127" customFormat="1" ht="15">
      <c r="D41" s="154" t="s">
        <v>146</v>
      </c>
      <c r="E41" s="154"/>
      <c r="F41" s="154"/>
      <c r="G41" s="147">
        <f t="shared" si="2"/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148">
        <v>0</v>
      </c>
      <c r="R41" s="148">
        <v>0</v>
      </c>
      <c r="S41" s="148">
        <v>0</v>
      </c>
      <c r="U41" s="200">
        <v>0</v>
      </c>
    </row>
    <row r="42" spans="4:21" s="127" customFormat="1" ht="15">
      <c r="D42" s="140" t="s">
        <v>147</v>
      </c>
      <c r="E42" s="140"/>
      <c r="F42" s="140"/>
      <c r="G42" s="147">
        <f t="shared" si="2"/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U42" s="200">
        <v>0</v>
      </c>
    </row>
    <row r="43" spans="4:21" s="127" customFormat="1" ht="15">
      <c r="D43" s="154" t="s">
        <v>45</v>
      </c>
      <c r="E43" s="154"/>
      <c r="F43" s="154"/>
      <c r="G43" s="147">
        <f t="shared" si="2"/>
        <v>6310.2880138374949</v>
      </c>
      <c r="H43" s="148">
        <v>895.82359319731358</v>
      </c>
      <c r="I43" s="148">
        <v>-3543.7699877068389</v>
      </c>
      <c r="J43" s="148">
        <v>895.82359319731358</v>
      </c>
      <c r="K43" s="148">
        <v>895.82206957119729</v>
      </c>
      <c r="L43" s="148">
        <v>895.82359319731358</v>
      </c>
      <c r="M43" s="148">
        <v>895.82359319731358</v>
      </c>
      <c r="N43" s="148">
        <v>895.82359319731358</v>
      </c>
      <c r="O43" s="148">
        <v>895.82359319731358</v>
      </c>
      <c r="P43" s="148">
        <v>895.82359319731358</v>
      </c>
      <c r="Q43" s="148">
        <v>895.82359319731358</v>
      </c>
      <c r="R43" s="148">
        <v>895.82359319731358</v>
      </c>
      <c r="S43" s="148">
        <v>895.82359319731358</v>
      </c>
      <c r="U43" s="200">
        <v>0</v>
      </c>
    </row>
    <row r="44" spans="4:21" s="127" customFormat="1" ht="15">
      <c r="D44" s="154" t="s">
        <v>148</v>
      </c>
      <c r="E44" s="154"/>
      <c r="F44" s="154"/>
      <c r="G44" s="147">
        <f t="shared" si="2"/>
        <v>143878.82261294444</v>
      </c>
      <c r="H44" s="148">
        <v>0</v>
      </c>
      <c r="I44" s="148">
        <v>11713.351264542485</v>
      </c>
      <c r="J44" s="148">
        <v>12001.084449060612</v>
      </c>
      <c r="K44" s="148">
        <v>16617.085838981391</v>
      </c>
      <c r="L44" s="148">
        <v>17733.620305927579</v>
      </c>
      <c r="M44" s="148">
        <v>17490.89475955558</v>
      </c>
      <c r="N44" s="148">
        <v>19310.899043630219</v>
      </c>
      <c r="O44" s="148">
        <v>17304.665655830293</v>
      </c>
      <c r="P44" s="148">
        <v>13604.331845209108</v>
      </c>
      <c r="Q44" s="148">
        <v>9112.7175474317282</v>
      </c>
      <c r="R44" s="148">
        <v>5261.832377519997</v>
      </c>
      <c r="S44" s="148">
        <v>3728.3395252554478</v>
      </c>
      <c r="U44" s="200">
        <v>0</v>
      </c>
    </row>
    <row r="45" spans="4:21" s="127" customFormat="1" ht="15">
      <c r="D45" s="154" t="s">
        <v>149</v>
      </c>
      <c r="E45" s="154"/>
      <c r="F45" s="154"/>
      <c r="G45" s="147">
        <f t="shared" si="2"/>
        <v>308272.27452176402</v>
      </c>
      <c r="H45" s="148">
        <v>41207.527864348136</v>
      </c>
      <c r="I45" s="148">
        <v>47854.039766253576</v>
      </c>
      <c r="J45" s="148">
        <v>34850.586586072917</v>
      </c>
      <c r="K45" s="148">
        <v>29770.987764051919</v>
      </c>
      <c r="L45" s="148">
        <v>21405.658997237602</v>
      </c>
      <c r="M45" s="148">
        <v>14739.930945455735</v>
      </c>
      <c r="N45" s="148">
        <v>10604.831142624025</v>
      </c>
      <c r="O45" s="148">
        <v>18362.986492268468</v>
      </c>
      <c r="P45" s="148">
        <v>20337.968183337776</v>
      </c>
      <c r="Q45" s="148">
        <v>28716.037971010919</v>
      </c>
      <c r="R45" s="148">
        <v>40421.718809102938</v>
      </c>
      <c r="S45" s="148">
        <v>0</v>
      </c>
      <c r="U45" s="200">
        <v>0</v>
      </c>
    </row>
    <row r="46" spans="4:21" s="127" customFormat="1" ht="15">
      <c r="D46" s="143" t="s">
        <v>150</v>
      </c>
      <c r="E46" s="143"/>
      <c r="F46" s="143"/>
      <c r="G46" s="147">
        <f t="shared" si="2"/>
        <v>385859.27539986931</v>
      </c>
      <c r="H46" s="148">
        <v>0</v>
      </c>
      <c r="I46" s="148">
        <v>0</v>
      </c>
      <c r="J46" s="148">
        <v>10009.63394835795</v>
      </c>
      <c r="K46" s="148">
        <v>50843.851424724904</v>
      </c>
      <c r="L46" s="148">
        <v>51802.816669384374</v>
      </c>
      <c r="M46" s="148">
        <v>52132.098264400876</v>
      </c>
      <c r="N46" s="148">
        <v>43660.432118186909</v>
      </c>
      <c r="O46" s="148">
        <v>50875.674715734283</v>
      </c>
      <c r="P46" s="148">
        <v>47596.786265435985</v>
      </c>
      <c r="Q46" s="148">
        <v>25074.814865228651</v>
      </c>
      <c r="R46" s="148">
        <v>31782.500181761581</v>
      </c>
      <c r="S46" s="148">
        <v>22080.66694665379</v>
      </c>
      <c r="U46" s="200">
        <v>0</v>
      </c>
    </row>
    <row r="47" spans="4:21" s="127" customFormat="1" ht="15">
      <c r="D47" s="143" t="s">
        <v>151</v>
      </c>
      <c r="E47" s="143"/>
      <c r="F47" s="143"/>
      <c r="G47" s="147">
        <f t="shared" ref="G47" si="7">SUM(H47:S47)</f>
        <v>1273.7956183673193</v>
      </c>
      <c r="H47" s="148">
        <v>197.8169495549605</v>
      </c>
      <c r="I47" s="148">
        <v>192.54367956651595</v>
      </c>
      <c r="J47" s="148">
        <v>169.50797631448108</v>
      </c>
      <c r="K47" s="148">
        <v>159.09475362276649</v>
      </c>
      <c r="L47" s="148">
        <v>135.26371753803352</v>
      </c>
      <c r="M47" s="148">
        <v>148.23434666592379</v>
      </c>
      <c r="N47" s="148">
        <v>148.93826193164512</v>
      </c>
      <c r="O47" s="148">
        <v>175.98262549561227</v>
      </c>
      <c r="P47" s="148">
        <v>167.46479369254979</v>
      </c>
      <c r="Q47" s="148">
        <v>-637.73047085620578</v>
      </c>
      <c r="R47" s="148">
        <v>209.9038755354085</v>
      </c>
      <c r="S47" s="148">
        <v>206.77510930562784</v>
      </c>
      <c r="U47" s="200">
        <v>0</v>
      </c>
    </row>
    <row r="48" spans="4:21" s="127" customFormat="1" ht="15">
      <c r="D48" s="154" t="s">
        <v>152</v>
      </c>
      <c r="E48" s="154"/>
      <c r="F48" s="154"/>
      <c r="G48" s="147">
        <f t="shared" si="2"/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148">
        <v>0</v>
      </c>
      <c r="U48" s="200">
        <v>0</v>
      </c>
    </row>
    <row r="49" spans="2:21" s="127" customFormat="1" ht="15">
      <c r="D49" s="154" t="s">
        <v>153</v>
      </c>
      <c r="E49" s="154"/>
      <c r="F49" s="154"/>
      <c r="G49" s="147">
        <f t="shared" si="2"/>
        <v>1541679.0675949855</v>
      </c>
      <c r="H49" s="148">
        <v>169738.39393413637</v>
      </c>
      <c r="I49" s="148">
        <v>130685.0662166617</v>
      </c>
      <c r="J49" s="148">
        <v>108776.49003334017</v>
      </c>
      <c r="K49" s="148">
        <v>108413.36332295102</v>
      </c>
      <c r="L49" s="148">
        <v>104676.9140533422</v>
      </c>
      <c r="M49" s="148">
        <v>77714.229908142384</v>
      </c>
      <c r="N49" s="148">
        <v>75032.41537329751</v>
      </c>
      <c r="O49" s="148">
        <v>87959.782380402554</v>
      </c>
      <c r="P49" s="148">
        <v>91045.568967155355</v>
      </c>
      <c r="Q49" s="148">
        <v>143891.19085492584</v>
      </c>
      <c r="R49" s="148">
        <v>190225.36784735453</v>
      </c>
      <c r="S49" s="148">
        <v>253520.28470327565</v>
      </c>
      <c r="U49" s="200">
        <v>0</v>
      </c>
    </row>
    <row r="50" spans="2:21" s="127" customFormat="1" ht="15">
      <c r="D50" s="154" t="s">
        <v>154</v>
      </c>
      <c r="E50" s="154"/>
      <c r="F50" s="154"/>
      <c r="G50" s="147">
        <f t="shared" si="2"/>
        <v>3073519.7654780145</v>
      </c>
      <c r="H50" s="148">
        <v>382202.49017888465</v>
      </c>
      <c r="I50" s="148">
        <v>250404.41526194997</v>
      </c>
      <c r="J50" s="148">
        <v>205733.98246659277</v>
      </c>
      <c r="K50" s="148">
        <v>216157.44185434849</v>
      </c>
      <c r="L50" s="148">
        <v>187683.82880158257</v>
      </c>
      <c r="M50" s="148">
        <v>165636.99254015138</v>
      </c>
      <c r="N50" s="148">
        <v>142999.91022928667</v>
      </c>
      <c r="O50" s="148">
        <v>178060.54849354163</v>
      </c>
      <c r="P50" s="148">
        <v>178516.09310021385</v>
      </c>
      <c r="Q50" s="148">
        <v>270891.69060497009</v>
      </c>
      <c r="R50" s="148">
        <v>381987.46330561989</v>
      </c>
      <c r="S50" s="148">
        <v>513244.90864087257</v>
      </c>
      <c r="U50" s="200">
        <v>0</v>
      </c>
    </row>
    <row r="51" spans="2:21" s="127" customFormat="1" ht="15">
      <c r="D51" s="154" t="s">
        <v>155</v>
      </c>
      <c r="E51" s="154"/>
      <c r="F51" s="154"/>
      <c r="G51" s="147">
        <f t="shared" si="2"/>
        <v>839408.0760710988</v>
      </c>
      <c r="H51" s="148">
        <v>61487.187017852266</v>
      </c>
      <c r="I51" s="148">
        <v>105868.34019760613</v>
      </c>
      <c r="J51" s="148">
        <v>56153.037943131472</v>
      </c>
      <c r="K51" s="148">
        <v>61318.292532766034</v>
      </c>
      <c r="L51" s="148">
        <v>61585.130058271679</v>
      </c>
      <c r="M51" s="148">
        <v>65765.954998379239</v>
      </c>
      <c r="N51" s="148">
        <v>39388.878411032412</v>
      </c>
      <c r="O51" s="148">
        <v>54311.179196738041</v>
      </c>
      <c r="P51" s="148">
        <v>51100.709699764899</v>
      </c>
      <c r="Q51" s="148">
        <v>76760.565338617802</v>
      </c>
      <c r="R51" s="148">
        <v>79421.138692522916</v>
      </c>
      <c r="S51" s="148">
        <v>126247.661984416</v>
      </c>
      <c r="U51" s="200">
        <v>0</v>
      </c>
    </row>
    <row r="52" spans="2:21" s="127" customFormat="1" ht="12.75">
      <c r="D52" s="143"/>
      <c r="E52" s="143"/>
      <c r="F52" s="143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U52" s="200">
        <v>0</v>
      </c>
    </row>
    <row r="53" spans="2:21" s="127" customFormat="1" ht="15">
      <c r="C53" s="155" t="s">
        <v>156</v>
      </c>
      <c r="D53" s="140"/>
      <c r="E53" s="156"/>
      <c r="F53" s="156"/>
      <c r="G53" s="144">
        <f>SUM(H53:S53)</f>
        <v>12645462.202597445</v>
      </c>
      <c r="H53" s="145">
        <v>1164929.2285983104</v>
      </c>
      <c r="I53" s="145">
        <v>1092826.1178347631</v>
      </c>
      <c r="J53" s="145">
        <v>967031.71678428736</v>
      </c>
      <c r="K53" s="145">
        <v>1054326.2178546742</v>
      </c>
      <c r="L53" s="145">
        <v>1012841.9280053281</v>
      </c>
      <c r="M53" s="145">
        <v>931234.33650633693</v>
      </c>
      <c r="N53" s="145">
        <v>825028.44628232124</v>
      </c>
      <c r="O53" s="145">
        <v>922791.76384961186</v>
      </c>
      <c r="P53" s="145">
        <v>914360.67765561794</v>
      </c>
      <c r="Q53" s="145">
        <v>1069490.8910170393</v>
      </c>
      <c r="R53" s="145">
        <v>1266790.6176162786</v>
      </c>
      <c r="S53" s="145">
        <v>1423810.2605928734</v>
      </c>
      <c r="U53" s="200">
        <v>0</v>
      </c>
    </row>
    <row r="54" spans="2:21" s="127" customFormat="1" ht="15">
      <c r="C54" s="155"/>
      <c r="D54" s="140"/>
      <c r="E54" s="156"/>
      <c r="F54" s="156"/>
      <c r="G54" s="147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U54" s="200">
        <v>0</v>
      </c>
    </row>
    <row r="55" spans="2:21" s="127" customFormat="1" ht="15">
      <c r="B55" s="151"/>
      <c r="C55" s="157" t="s">
        <v>157</v>
      </c>
      <c r="D55" s="142"/>
      <c r="E55" s="142"/>
      <c r="F55" s="142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U55" s="200">
        <v>0</v>
      </c>
    </row>
    <row r="56" spans="2:21" s="127" customFormat="1" ht="15">
      <c r="C56" s="142"/>
      <c r="D56" s="127" t="s">
        <v>158</v>
      </c>
      <c r="E56" s="142"/>
      <c r="F56" s="142"/>
      <c r="G56" s="144">
        <f t="shared" ref="G56:G100" si="8">SUM(H56:S56)</f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U56" s="200">
        <v>0</v>
      </c>
    </row>
    <row r="57" spans="2:21" s="127" customFormat="1" ht="15">
      <c r="C57" s="140"/>
      <c r="D57" s="127" t="s">
        <v>159</v>
      </c>
      <c r="E57" s="142"/>
      <c r="F57" s="142"/>
      <c r="G57" s="147">
        <f t="shared" si="8"/>
        <v>0</v>
      </c>
      <c r="H57" s="148">
        <v>0</v>
      </c>
      <c r="I57" s="148">
        <v>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  <c r="P57" s="148">
        <v>0</v>
      </c>
      <c r="Q57" s="148">
        <v>0</v>
      </c>
      <c r="R57" s="148">
        <v>0</v>
      </c>
      <c r="S57" s="148">
        <v>0</v>
      </c>
      <c r="U57" s="200">
        <v>0</v>
      </c>
    </row>
    <row r="58" spans="2:21" s="127" customFormat="1" ht="15">
      <c r="D58" s="127" t="s">
        <v>160</v>
      </c>
      <c r="E58" s="154"/>
      <c r="F58" s="154"/>
      <c r="G58" s="147">
        <f t="shared" si="8"/>
        <v>0</v>
      </c>
      <c r="H58" s="148">
        <v>0</v>
      </c>
      <c r="I58" s="148">
        <v>0</v>
      </c>
      <c r="J58" s="148">
        <v>0</v>
      </c>
      <c r="K58" s="148">
        <v>0</v>
      </c>
      <c r="L58" s="148">
        <v>0</v>
      </c>
      <c r="M58" s="148">
        <v>0</v>
      </c>
      <c r="N58" s="148">
        <v>0</v>
      </c>
      <c r="O58" s="148">
        <v>0</v>
      </c>
      <c r="P58" s="148">
        <v>0</v>
      </c>
      <c r="Q58" s="148">
        <v>0</v>
      </c>
      <c r="R58" s="148">
        <v>0</v>
      </c>
      <c r="S58" s="148">
        <v>0</v>
      </c>
      <c r="U58" s="200">
        <v>0</v>
      </c>
    </row>
    <row r="59" spans="2:21" s="127" customFormat="1" ht="15">
      <c r="D59" s="127" t="s">
        <v>161</v>
      </c>
      <c r="E59" s="154"/>
      <c r="F59" s="154"/>
      <c r="G59" s="147">
        <f t="shared" si="8"/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  <c r="P59" s="148">
        <v>0</v>
      </c>
      <c r="Q59" s="148">
        <v>0</v>
      </c>
      <c r="R59" s="148">
        <v>0</v>
      </c>
      <c r="S59" s="148">
        <v>0</v>
      </c>
      <c r="U59" s="200">
        <v>0</v>
      </c>
    </row>
    <row r="60" spans="2:21" s="127" customFormat="1" ht="12" customHeight="1">
      <c r="D60" s="127" t="s">
        <v>162</v>
      </c>
      <c r="E60" s="154"/>
      <c r="F60" s="154"/>
      <c r="G60" s="147">
        <f t="shared" si="8"/>
        <v>370976.57999999996</v>
      </c>
      <c r="H60" s="148">
        <v>0</v>
      </c>
      <c r="I60" s="148">
        <v>0</v>
      </c>
      <c r="J60" s="148">
        <v>0</v>
      </c>
      <c r="K60" s="148">
        <v>19951.87</v>
      </c>
      <c r="L60" s="148">
        <v>44510.880000000005</v>
      </c>
      <c r="M60" s="148">
        <v>79780.3</v>
      </c>
      <c r="N60" s="148">
        <v>112397.86</v>
      </c>
      <c r="O60" s="148">
        <v>95899.7</v>
      </c>
      <c r="P60" s="148">
        <v>18435.97</v>
      </c>
      <c r="Q60" s="148">
        <v>0</v>
      </c>
      <c r="R60" s="148">
        <v>0</v>
      </c>
      <c r="S60" s="148">
        <v>0</v>
      </c>
      <c r="U60" s="200">
        <v>0</v>
      </c>
    </row>
    <row r="61" spans="2:21" s="127" customFormat="1" ht="15">
      <c r="D61" s="127" t="s">
        <v>163</v>
      </c>
      <c r="E61" s="154"/>
      <c r="F61" s="154"/>
      <c r="G61" s="147">
        <f t="shared" si="8"/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8">
        <v>0</v>
      </c>
      <c r="Q61" s="148">
        <v>0</v>
      </c>
      <c r="R61" s="148">
        <v>0</v>
      </c>
      <c r="S61" s="148">
        <v>0</v>
      </c>
      <c r="U61" s="200">
        <v>0</v>
      </c>
    </row>
    <row r="62" spans="2:21" s="127" customFormat="1" ht="15">
      <c r="D62" s="127" t="s">
        <v>164</v>
      </c>
      <c r="E62" s="154"/>
      <c r="F62" s="154"/>
      <c r="G62" s="147">
        <f t="shared" si="8"/>
        <v>0</v>
      </c>
      <c r="H62" s="148">
        <v>0</v>
      </c>
      <c r="I62" s="148">
        <v>0</v>
      </c>
      <c r="J62" s="148">
        <v>0</v>
      </c>
      <c r="K62" s="148">
        <v>0</v>
      </c>
      <c r="L62" s="148">
        <v>0</v>
      </c>
      <c r="M62" s="148">
        <v>0</v>
      </c>
      <c r="N62" s="148">
        <v>0</v>
      </c>
      <c r="O62" s="148">
        <v>0</v>
      </c>
      <c r="P62" s="148">
        <v>0</v>
      </c>
      <c r="Q62" s="148">
        <v>0</v>
      </c>
      <c r="R62" s="148">
        <v>0</v>
      </c>
      <c r="S62" s="148">
        <v>0</v>
      </c>
      <c r="U62" s="200">
        <v>0</v>
      </c>
    </row>
    <row r="63" spans="2:21" s="127" customFormat="1" ht="15">
      <c r="D63" s="127" t="s">
        <v>165</v>
      </c>
      <c r="E63" s="154"/>
      <c r="F63" s="154"/>
      <c r="G63" s="147">
        <f t="shared" si="8"/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0</v>
      </c>
      <c r="U63" s="200">
        <v>0</v>
      </c>
    </row>
    <row r="64" spans="2:21" s="127" customFormat="1" ht="15">
      <c r="D64" s="127" t="s">
        <v>166</v>
      </c>
      <c r="E64" s="154"/>
      <c r="F64" s="154"/>
      <c r="G64" s="147">
        <f t="shared" si="8"/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8">
        <v>0</v>
      </c>
      <c r="Q64" s="148">
        <v>0</v>
      </c>
      <c r="R64" s="148">
        <v>0</v>
      </c>
      <c r="S64" s="148">
        <v>0</v>
      </c>
      <c r="U64" s="200">
        <v>0</v>
      </c>
    </row>
    <row r="65" spans="4:21" s="127" customFormat="1" ht="15">
      <c r="D65" s="154" t="s">
        <v>167</v>
      </c>
      <c r="E65" s="154"/>
      <c r="F65" s="154"/>
      <c r="G65" s="147">
        <f t="shared" si="8"/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8">
        <v>0</v>
      </c>
      <c r="Q65" s="148">
        <v>0</v>
      </c>
      <c r="R65" s="148">
        <v>0</v>
      </c>
      <c r="S65" s="148">
        <v>0</v>
      </c>
      <c r="U65" s="200">
        <v>0</v>
      </c>
    </row>
    <row r="66" spans="4:21" s="127" customFormat="1" ht="15">
      <c r="D66" s="154" t="s">
        <v>168</v>
      </c>
      <c r="E66" s="154"/>
      <c r="F66" s="154"/>
      <c r="G66" s="147">
        <f t="shared" si="8"/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8">
        <v>0</v>
      </c>
      <c r="Q66" s="148">
        <v>0</v>
      </c>
      <c r="R66" s="148">
        <v>0</v>
      </c>
      <c r="S66" s="148">
        <v>0</v>
      </c>
      <c r="U66" s="200">
        <v>0</v>
      </c>
    </row>
    <row r="67" spans="4:21" s="127" customFormat="1" ht="15">
      <c r="D67" s="154" t="s">
        <v>169</v>
      </c>
      <c r="E67" s="154"/>
      <c r="F67" s="154"/>
      <c r="G67" s="147">
        <f t="shared" si="8"/>
        <v>0</v>
      </c>
      <c r="H67" s="148">
        <v>0</v>
      </c>
      <c r="I67" s="148">
        <v>0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48">
        <v>0</v>
      </c>
      <c r="Q67" s="148">
        <v>0</v>
      </c>
      <c r="R67" s="148">
        <v>0</v>
      </c>
      <c r="S67" s="148">
        <v>0</v>
      </c>
      <c r="U67" s="200">
        <v>0</v>
      </c>
    </row>
    <row r="68" spans="4:21" s="127" customFormat="1" ht="15">
      <c r="D68" s="154" t="s">
        <v>170</v>
      </c>
      <c r="E68" s="154"/>
      <c r="F68" s="154"/>
      <c r="G68" s="147">
        <f t="shared" si="8"/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8">
        <v>0</v>
      </c>
      <c r="U68" s="200">
        <v>0</v>
      </c>
    </row>
    <row r="69" spans="4:21" s="127" customFormat="1" ht="15">
      <c r="D69" s="154" t="s">
        <v>171</v>
      </c>
      <c r="E69" s="154"/>
      <c r="F69" s="154"/>
      <c r="G69" s="147">
        <f t="shared" si="8"/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8">
        <v>0</v>
      </c>
      <c r="Q69" s="148">
        <v>0</v>
      </c>
      <c r="R69" s="148">
        <v>0</v>
      </c>
      <c r="S69" s="148">
        <v>0</v>
      </c>
      <c r="U69" s="200">
        <v>0</v>
      </c>
    </row>
    <row r="70" spans="4:21" s="127" customFormat="1" ht="15">
      <c r="D70" s="154" t="s">
        <v>172</v>
      </c>
      <c r="E70" s="154"/>
      <c r="F70" s="154"/>
      <c r="G70" s="147">
        <f t="shared" si="8"/>
        <v>0</v>
      </c>
      <c r="H70" s="148">
        <v>0</v>
      </c>
      <c r="I70" s="148">
        <v>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  <c r="P70" s="148">
        <v>0</v>
      </c>
      <c r="Q70" s="148">
        <v>0</v>
      </c>
      <c r="R70" s="148">
        <v>0</v>
      </c>
      <c r="S70" s="148">
        <v>0</v>
      </c>
      <c r="U70" s="200">
        <v>0</v>
      </c>
    </row>
    <row r="71" spans="4:21" s="127" customFormat="1" ht="15">
      <c r="D71" s="154" t="s">
        <v>173</v>
      </c>
      <c r="E71" s="154"/>
      <c r="F71" s="154"/>
      <c r="G71" s="147">
        <f t="shared" si="8"/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8">
        <v>0</v>
      </c>
      <c r="Q71" s="148">
        <v>0</v>
      </c>
      <c r="R71" s="148">
        <v>0</v>
      </c>
      <c r="S71" s="148">
        <v>0</v>
      </c>
      <c r="U71" s="200">
        <v>0</v>
      </c>
    </row>
    <row r="72" spans="4:21" s="127" customFormat="1" ht="15">
      <c r="D72" s="154" t="s">
        <v>174</v>
      </c>
      <c r="E72" s="154"/>
      <c r="F72" s="154"/>
      <c r="G72" s="147">
        <f t="shared" si="8"/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8">
        <v>0</v>
      </c>
      <c r="Q72" s="148">
        <v>0</v>
      </c>
      <c r="R72" s="148">
        <v>0</v>
      </c>
      <c r="S72" s="148">
        <v>0</v>
      </c>
      <c r="U72" s="200">
        <v>0</v>
      </c>
    </row>
    <row r="73" spans="4:21" s="127" customFormat="1" ht="15">
      <c r="D73" s="154" t="s">
        <v>175</v>
      </c>
      <c r="E73" s="154"/>
      <c r="F73" s="154"/>
      <c r="G73" s="147">
        <f t="shared" si="8"/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8">
        <v>0</v>
      </c>
      <c r="Q73" s="148">
        <v>0</v>
      </c>
      <c r="R73" s="148">
        <v>0</v>
      </c>
      <c r="S73" s="148">
        <v>0</v>
      </c>
      <c r="U73" s="200">
        <v>0</v>
      </c>
    </row>
    <row r="74" spans="4:21" s="127" customFormat="1" ht="15">
      <c r="D74" s="154" t="s">
        <v>176</v>
      </c>
      <c r="E74" s="154"/>
      <c r="F74" s="154"/>
      <c r="G74" s="147">
        <f t="shared" si="8"/>
        <v>0</v>
      </c>
      <c r="H74" s="148">
        <v>0</v>
      </c>
      <c r="I74" s="148">
        <v>0</v>
      </c>
      <c r="J74" s="148">
        <v>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  <c r="P74" s="148">
        <v>0</v>
      </c>
      <c r="Q74" s="148">
        <v>0</v>
      </c>
      <c r="R74" s="148">
        <v>0</v>
      </c>
      <c r="S74" s="148">
        <v>0</v>
      </c>
      <c r="U74" s="200">
        <v>0</v>
      </c>
    </row>
    <row r="75" spans="4:21" s="127" customFormat="1" ht="15">
      <c r="D75" s="154" t="s">
        <v>177</v>
      </c>
      <c r="E75" s="154"/>
      <c r="F75" s="154"/>
      <c r="G75" s="147">
        <f t="shared" si="8"/>
        <v>0</v>
      </c>
      <c r="H75" s="148">
        <v>0</v>
      </c>
      <c r="I75" s="148">
        <v>0</v>
      </c>
      <c r="J75" s="148">
        <v>0</v>
      </c>
      <c r="K75" s="148">
        <v>0</v>
      </c>
      <c r="L75" s="148">
        <v>0</v>
      </c>
      <c r="M75" s="148">
        <v>0</v>
      </c>
      <c r="N75" s="148">
        <v>0</v>
      </c>
      <c r="O75" s="148">
        <v>0</v>
      </c>
      <c r="P75" s="148">
        <v>0</v>
      </c>
      <c r="Q75" s="148">
        <v>0</v>
      </c>
      <c r="R75" s="148">
        <v>0</v>
      </c>
      <c r="S75" s="148">
        <v>0</v>
      </c>
      <c r="U75" s="200">
        <v>0</v>
      </c>
    </row>
    <row r="76" spans="4:21" s="127" customFormat="1" ht="15">
      <c r="D76" s="154" t="s">
        <v>178</v>
      </c>
      <c r="E76" s="154"/>
      <c r="F76" s="154"/>
      <c r="G76" s="147">
        <f t="shared" si="8"/>
        <v>0</v>
      </c>
      <c r="H76" s="148">
        <v>0</v>
      </c>
      <c r="I76" s="148">
        <v>0</v>
      </c>
      <c r="J76" s="148">
        <v>0</v>
      </c>
      <c r="K76" s="148">
        <v>0</v>
      </c>
      <c r="L76" s="148">
        <v>0</v>
      </c>
      <c r="M76" s="148">
        <v>0</v>
      </c>
      <c r="N76" s="148">
        <v>0</v>
      </c>
      <c r="O76" s="148">
        <v>0</v>
      </c>
      <c r="P76" s="148">
        <v>0</v>
      </c>
      <c r="Q76" s="148">
        <v>0</v>
      </c>
      <c r="R76" s="148">
        <v>0</v>
      </c>
      <c r="S76" s="148">
        <v>0</v>
      </c>
      <c r="U76" s="200">
        <v>0</v>
      </c>
    </row>
    <row r="77" spans="4:21" s="127" customFormat="1" ht="15">
      <c r="D77" s="154" t="s">
        <v>179</v>
      </c>
      <c r="E77" s="154"/>
      <c r="F77" s="154"/>
      <c r="G77" s="147">
        <f t="shared" si="8"/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48">
        <v>0</v>
      </c>
      <c r="Q77" s="148">
        <v>0</v>
      </c>
      <c r="R77" s="148">
        <v>0</v>
      </c>
      <c r="S77" s="148">
        <v>0</v>
      </c>
      <c r="U77" s="200">
        <v>0</v>
      </c>
    </row>
    <row r="78" spans="4:21" s="127" customFormat="1" ht="15">
      <c r="D78" s="154" t="s">
        <v>180</v>
      </c>
      <c r="E78" s="154"/>
      <c r="F78" s="154"/>
      <c r="G78" s="147">
        <f t="shared" si="8"/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0</v>
      </c>
      <c r="U78" s="200">
        <v>0</v>
      </c>
    </row>
    <row r="79" spans="4:21" s="127" customFormat="1" ht="15">
      <c r="D79" s="154" t="s">
        <v>181</v>
      </c>
      <c r="E79" s="154"/>
      <c r="F79" s="154"/>
      <c r="G79" s="147">
        <f t="shared" si="8"/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48">
        <v>0</v>
      </c>
      <c r="Q79" s="148">
        <v>0</v>
      </c>
      <c r="R79" s="148">
        <v>0</v>
      </c>
      <c r="S79" s="148">
        <v>0</v>
      </c>
      <c r="U79" s="200">
        <v>0</v>
      </c>
    </row>
    <row r="80" spans="4:21" s="127" customFormat="1" ht="15">
      <c r="D80" s="154" t="s">
        <v>182</v>
      </c>
      <c r="E80" s="154"/>
      <c r="F80" s="154"/>
      <c r="G80" s="147">
        <f t="shared" si="8"/>
        <v>0</v>
      </c>
      <c r="H80" s="148">
        <v>0</v>
      </c>
      <c r="I80" s="148">
        <v>0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48">
        <v>0</v>
      </c>
      <c r="Q80" s="148">
        <v>0</v>
      </c>
      <c r="R80" s="148">
        <v>0</v>
      </c>
      <c r="S80" s="148">
        <v>0</v>
      </c>
      <c r="U80" s="200">
        <v>0</v>
      </c>
    </row>
    <row r="81" spans="3:21" s="127" customFormat="1" ht="15">
      <c r="C81" s="142"/>
      <c r="D81" s="158" t="s">
        <v>183</v>
      </c>
      <c r="E81" s="158"/>
      <c r="F81" s="158"/>
      <c r="G81" s="147">
        <f t="shared" si="8"/>
        <v>0</v>
      </c>
      <c r="H81" s="148">
        <v>0</v>
      </c>
      <c r="I81" s="148">
        <v>0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48">
        <v>0</v>
      </c>
      <c r="Q81" s="148">
        <v>0</v>
      </c>
      <c r="R81" s="148">
        <v>0</v>
      </c>
      <c r="S81" s="148">
        <v>0</v>
      </c>
      <c r="U81" s="200">
        <v>0</v>
      </c>
    </row>
    <row r="82" spans="3:21" s="127" customFormat="1" ht="15">
      <c r="C82" s="142"/>
      <c r="D82" s="158" t="s">
        <v>184</v>
      </c>
      <c r="E82" s="158"/>
      <c r="F82" s="158"/>
      <c r="G82" s="147">
        <f t="shared" si="8"/>
        <v>0</v>
      </c>
      <c r="H82" s="148">
        <v>0</v>
      </c>
      <c r="I82" s="148">
        <v>0</v>
      </c>
      <c r="J82" s="148">
        <v>0</v>
      </c>
      <c r="K82" s="148">
        <v>0</v>
      </c>
      <c r="L82" s="148">
        <v>0</v>
      </c>
      <c r="M82" s="148">
        <v>0</v>
      </c>
      <c r="N82" s="148">
        <v>0</v>
      </c>
      <c r="O82" s="148">
        <v>0</v>
      </c>
      <c r="P82" s="148">
        <v>0</v>
      </c>
      <c r="Q82" s="148">
        <v>0</v>
      </c>
      <c r="R82" s="148">
        <v>0</v>
      </c>
      <c r="S82" s="148">
        <v>0</v>
      </c>
      <c r="U82" s="200">
        <v>0</v>
      </c>
    </row>
    <row r="83" spans="3:21" s="127" customFormat="1" ht="15">
      <c r="C83" s="142"/>
      <c r="D83" s="158" t="s">
        <v>185</v>
      </c>
      <c r="E83" s="158"/>
      <c r="F83" s="158"/>
      <c r="G83" s="147">
        <f t="shared" si="8"/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48">
        <v>0</v>
      </c>
      <c r="Q83" s="148">
        <v>0</v>
      </c>
      <c r="R83" s="148">
        <v>0</v>
      </c>
      <c r="S83" s="148">
        <v>0</v>
      </c>
      <c r="U83" s="200">
        <v>0</v>
      </c>
    </row>
    <row r="84" spans="3:21" s="127" customFormat="1" ht="15">
      <c r="C84" s="142"/>
      <c r="D84" s="158" t="s">
        <v>186</v>
      </c>
      <c r="E84" s="158"/>
      <c r="F84" s="158"/>
      <c r="G84" s="147">
        <f t="shared" si="8"/>
        <v>0</v>
      </c>
      <c r="H84" s="148">
        <v>0</v>
      </c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48">
        <v>0</v>
      </c>
      <c r="Q84" s="148">
        <v>0</v>
      </c>
      <c r="R84" s="148">
        <v>0</v>
      </c>
      <c r="S84" s="148">
        <v>0</v>
      </c>
      <c r="U84" s="200">
        <v>0</v>
      </c>
    </row>
    <row r="85" spans="3:21" s="127" customFormat="1" ht="15">
      <c r="C85" s="142"/>
      <c r="D85" s="158" t="s">
        <v>187</v>
      </c>
      <c r="E85" s="158"/>
      <c r="F85" s="158"/>
      <c r="G85" s="147">
        <f t="shared" si="8"/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0</v>
      </c>
      <c r="P85" s="148">
        <v>0</v>
      </c>
      <c r="Q85" s="148">
        <v>0</v>
      </c>
      <c r="R85" s="148">
        <v>0</v>
      </c>
      <c r="S85" s="148">
        <v>0</v>
      </c>
      <c r="U85" s="200">
        <v>0</v>
      </c>
    </row>
    <row r="86" spans="3:21" s="127" customFormat="1" ht="15">
      <c r="C86" s="142"/>
      <c r="D86" s="158" t="s">
        <v>188</v>
      </c>
      <c r="E86" s="158"/>
      <c r="F86" s="158"/>
      <c r="G86" s="147">
        <f t="shared" si="8"/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48">
        <v>0</v>
      </c>
      <c r="Q86" s="148">
        <v>0</v>
      </c>
      <c r="R86" s="148">
        <v>0</v>
      </c>
      <c r="S86" s="148">
        <v>0</v>
      </c>
      <c r="U86" s="200">
        <v>0</v>
      </c>
    </row>
    <row r="87" spans="3:21" s="127" customFormat="1" ht="15">
      <c r="C87" s="142"/>
      <c r="D87" s="158" t="s">
        <v>189</v>
      </c>
      <c r="E87" s="158"/>
      <c r="F87" s="158"/>
      <c r="G87" s="147">
        <f t="shared" si="8"/>
        <v>0</v>
      </c>
      <c r="H87" s="148">
        <v>0</v>
      </c>
      <c r="I87" s="148">
        <v>0</v>
      </c>
      <c r="J87" s="148">
        <v>0</v>
      </c>
      <c r="K87" s="148">
        <v>0</v>
      </c>
      <c r="L87" s="148">
        <v>0</v>
      </c>
      <c r="M87" s="148">
        <v>0</v>
      </c>
      <c r="N87" s="148">
        <v>0</v>
      </c>
      <c r="O87" s="148">
        <v>0</v>
      </c>
      <c r="P87" s="148">
        <v>0</v>
      </c>
      <c r="Q87" s="148">
        <v>0</v>
      </c>
      <c r="R87" s="148">
        <v>0</v>
      </c>
      <c r="S87" s="148">
        <v>0</v>
      </c>
      <c r="U87" s="200">
        <v>0</v>
      </c>
    </row>
    <row r="88" spans="3:21" s="127" customFormat="1" ht="15">
      <c r="C88" s="142"/>
      <c r="D88" s="158" t="s">
        <v>190</v>
      </c>
      <c r="E88" s="158"/>
      <c r="F88" s="158"/>
      <c r="G88" s="147">
        <f t="shared" si="8"/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48">
        <v>0</v>
      </c>
      <c r="Q88" s="148">
        <v>0</v>
      </c>
      <c r="R88" s="148">
        <v>0</v>
      </c>
      <c r="S88" s="148">
        <v>0</v>
      </c>
      <c r="U88" s="200">
        <v>0</v>
      </c>
    </row>
    <row r="89" spans="3:21" s="127" customFormat="1" ht="15">
      <c r="C89" s="142"/>
      <c r="D89" s="158" t="s">
        <v>191</v>
      </c>
      <c r="E89" s="158"/>
      <c r="F89" s="158"/>
      <c r="G89" s="147">
        <f t="shared" si="8"/>
        <v>0</v>
      </c>
      <c r="H89" s="148">
        <v>0</v>
      </c>
      <c r="I89" s="148">
        <v>0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0</v>
      </c>
      <c r="P89" s="148">
        <v>0</v>
      </c>
      <c r="Q89" s="148">
        <v>0</v>
      </c>
      <c r="R89" s="148">
        <v>0</v>
      </c>
      <c r="S89" s="148">
        <v>0</v>
      </c>
      <c r="U89" s="200">
        <v>0</v>
      </c>
    </row>
    <row r="90" spans="3:21" s="127" customFormat="1" ht="15">
      <c r="C90" s="142"/>
      <c r="D90" s="158" t="s">
        <v>192</v>
      </c>
      <c r="E90" s="158"/>
      <c r="F90" s="158"/>
      <c r="G90" s="147">
        <f t="shared" si="8"/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48">
        <v>0</v>
      </c>
      <c r="Q90" s="148">
        <v>0</v>
      </c>
      <c r="R90" s="148">
        <v>0</v>
      </c>
      <c r="S90" s="148">
        <v>0</v>
      </c>
      <c r="U90" s="200">
        <v>0</v>
      </c>
    </row>
    <row r="91" spans="3:21" s="127" customFormat="1" ht="15">
      <c r="D91" s="154" t="s">
        <v>193</v>
      </c>
      <c r="E91" s="154"/>
      <c r="F91" s="154"/>
      <c r="G91" s="147">
        <f t="shared" si="8"/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48">
        <v>0</v>
      </c>
      <c r="Q91" s="148">
        <v>0</v>
      </c>
      <c r="R91" s="148">
        <v>0</v>
      </c>
      <c r="S91" s="148">
        <v>0</v>
      </c>
      <c r="U91" s="200">
        <v>0</v>
      </c>
    </row>
    <row r="92" spans="3:21" s="127" customFormat="1" ht="15">
      <c r="C92" s="142"/>
      <c r="D92" s="154" t="s">
        <v>194</v>
      </c>
      <c r="E92" s="154"/>
      <c r="F92" s="154"/>
      <c r="G92" s="147">
        <f t="shared" si="8"/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48">
        <v>0</v>
      </c>
      <c r="Q92" s="148">
        <v>0</v>
      </c>
      <c r="R92" s="148">
        <v>0</v>
      </c>
      <c r="S92" s="148">
        <v>0</v>
      </c>
      <c r="U92" s="200">
        <v>0</v>
      </c>
    </row>
    <row r="93" spans="3:21" s="127" customFormat="1" ht="15">
      <c r="C93" s="142"/>
      <c r="D93" s="154" t="s">
        <v>195</v>
      </c>
      <c r="E93" s="154"/>
      <c r="F93" s="154"/>
      <c r="G93" s="147">
        <f t="shared" si="8"/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48">
        <v>0</v>
      </c>
      <c r="Q93" s="148">
        <v>0</v>
      </c>
      <c r="R93" s="148">
        <v>0</v>
      </c>
      <c r="S93" s="148">
        <v>0</v>
      </c>
      <c r="U93" s="200">
        <v>0</v>
      </c>
    </row>
    <row r="94" spans="3:21" s="127" customFormat="1" ht="15">
      <c r="C94" s="142"/>
      <c r="D94" s="154" t="s">
        <v>196</v>
      </c>
      <c r="E94" s="154"/>
      <c r="F94" s="154"/>
      <c r="G94" s="147">
        <f t="shared" si="8"/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48">
        <v>0</v>
      </c>
      <c r="Q94" s="148">
        <v>0</v>
      </c>
      <c r="R94" s="148">
        <v>0</v>
      </c>
      <c r="S94" s="148">
        <v>0</v>
      </c>
      <c r="U94" s="200">
        <v>0</v>
      </c>
    </row>
    <row r="95" spans="3:21" s="127" customFormat="1" ht="15">
      <c r="C95" s="142"/>
      <c r="D95" s="154" t="s">
        <v>197</v>
      </c>
      <c r="E95" s="158"/>
      <c r="F95" s="158"/>
      <c r="G95" s="147">
        <f t="shared" si="8"/>
        <v>0</v>
      </c>
      <c r="H95" s="148">
        <v>0</v>
      </c>
      <c r="I95" s="148">
        <v>0</v>
      </c>
      <c r="J95" s="148">
        <v>0</v>
      </c>
      <c r="K95" s="148">
        <v>0</v>
      </c>
      <c r="L95" s="148">
        <v>0</v>
      </c>
      <c r="M95" s="148">
        <v>0</v>
      </c>
      <c r="N95" s="148">
        <v>0</v>
      </c>
      <c r="O95" s="148">
        <v>0</v>
      </c>
      <c r="P95" s="148">
        <v>0</v>
      </c>
      <c r="Q95" s="148">
        <v>0</v>
      </c>
      <c r="R95" s="148">
        <v>0</v>
      </c>
      <c r="S95" s="148">
        <v>0</v>
      </c>
      <c r="U95" s="200">
        <v>0</v>
      </c>
    </row>
    <row r="96" spans="3:21" s="127" customFormat="1" ht="15">
      <c r="C96" s="142"/>
      <c r="D96" s="154" t="s">
        <v>198</v>
      </c>
      <c r="E96" s="158"/>
      <c r="F96" s="158"/>
      <c r="G96" s="147">
        <f t="shared" si="8"/>
        <v>0</v>
      </c>
      <c r="H96" s="148">
        <v>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  <c r="P96" s="148">
        <v>0</v>
      </c>
      <c r="Q96" s="148">
        <v>0</v>
      </c>
      <c r="R96" s="148">
        <v>0</v>
      </c>
      <c r="S96" s="148">
        <v>0</v>
      </c>
      <c r="U96" s="200">
        <v>0</v>
      </c>
    </row>
    <row r="97" spans="2:21" s="127" customFormat="1" ht="15">
      <c r="C97" s="142"/>
      <c r="D97" s="154" t="s">
        <v>199</v>
      </c>
      <c r="E97" s="158"/>
      <c r="F97" s="158"/>
      <c r="G97" s="147">
        <f t="shared" si="8"/>
        <v>0</v>
      </c>
      <c r="H97" s="148">
        <v>0</v>
      </c>
      <c r="I97" s="148">
        <v>0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48">
        <v>0</v>
      </c>
      <c r="Q97" s="148">
        <v>0</v>
      </c>
      <c r="R97" s="148">
        <v>0</v>
      </c>
      <c r="S97" s="148">
        <v>0</v>
      </c>
      <c r="U97" s="200">
        <v>0</v>
      </c>
    </row>
    <row r="98" spans="2:21" s="127" customFormat="1" ht="15">
      <c r="C98" s="142"/>
      <c r="D98" s="154" t="s">
        <v>200</v>
      </c>
      <c r="E98" s="158"/>
      <c r="F98" s="158"/>
      <c r="G98" s="147">
        <f t="shared" si="8"/>
        <v>0</v>
      </c>
      <c r="H98" s="148">
        <v>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  <c r="P98" s="148">
        <v>0</v>
      </c>
      <c r="Q98" s="148">
        <v>0</v>
      </c>
      <c r="R98" s="148">
        <v>0</v>
      </c>
      <c r="S98" s="148">
        <v>0</v>
      </c>
      <c r="U98" s="200">
        <v>0</v>
      </c>
    </row>
    <row r="99" spans="2:21" s="127" customFormat="1" ht="12.75">
      <c r="C99" s="142"/>
      <c r="D99" s="154"/>
      <c r="E99" s="154"/>
      <c r="F99" s="154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U99" s="200">
        <v>0</v>
      </c>
    </row>
    <row r="100" spans="2:21" s="127" customFormat="1" ht="15">
      <c r="C100" s="142"/>
      <c r="D100" s="154" t="s">
        <v>201</v>
      </c>
      <c r="E100" s="154"/>
      <c r="F100" s="154"/>
      <c r="G100" s="144">
        <f t="shared" si="8"/>
        <v>370976.57999999996</v>
      </c>
      <c r="H100" s="145">
        <v>0</v>
      </c>
      <c r="I100" s="145">
        <v>0</v>
      </c>
      <c r="J100" s="145">
        <v>0</v>
      </c>
      <c r="K100" s="145">
        <v>19951.87</v>
      </c>
      <c r="L100" s="145">
        <v>44510.880000000005</v>
      </c>
      <c r="M100" s="145">
        <v>79780.3</v>
      </c>
      <c r="N100" s="145">
        <v>112397.86</v>
      </c>
      <c r="O100" s="145">
        <v>95899.7</v>
      </c>
      <c r="P100" s="145">
        <v>18435.97</v>
      </c>
      <c r="Q100" s="145">
        <v>0</v>
      </c>
      <c r="R100" s="145">
        <v>0</v>
      </c>
      <c r="S100" s="145">
        <v>0</v>
      </c>
      <c r="U100" s="200">
        <v>0</v>
      </c>
    </row>
    <row r="101" spans="2:21" s="127" customFormat="1" ht="15">
      <c r="C101" s="142"/>
      <c r="D101" s="142"/>
      <c r="E101" s="142"/>
      <c r="F101" s="142"/>
      <c r="G101" s="150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U101" s="200">
        <v>0</v>
      </c>
    </row>
    <row r="102" spans="2:21" s="127" customFormat="1" ht="16.149999999999999" customHeight="1">
      <c r="B102" s="140"/>
      <c r="C102" s="159" t="s">
        <v>202</v>
      </c>
      <c r="D102" s="142"/>
      <c r="E102" s="142"/>
      <c r="F102" s="142"/>
      <c r="G102" s="150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U102" s="200">
        <v>0</v>
      </c>
    </row>
    <row r="103" spans="2:21" s="127" customFormat="1" ht="15">
      <c r="B103" s="140"/>
      <c r="C103" s="140"/>
      <c r="D103" s="154" t="s">
        <v>203</v>
      </c>
      <c r="E103" s="154"/>
      <c r="F103" s="154"/>
      <c r="G103" s="147">
        <f t="shared" ref="G103:G104" si="9">SUM(H103:S103)</f>
        <v>164751.42279260722</v>
      </c>
      <c r="H103" s="148">
        <v>13712.524583625132</v>
      </c>
      <c r="I103" s="148">
        <v>13712.524583625132</v>
      </c>
      <c r="J103" s="148">
        <v>13913.652372730769</v>
      </c>
      <c r="K103" s="148">
        <v>13712.524583625132</v>
      </c>
      <c r="L103" s="148">
        <v>13712.524583625132</v>
      </c>
      <c r="M103" s="148">
        <v>13712.524583625132</v>
      </c>
      <c r="N103" s="148">
        <v>13712.524583625132</v>
      </c>
      <c r="O103" s="148">
        <v>13712.524583625132</v>
      </c>
      <c r="P103" s="148">
        <v>13712.524583625132</v>
      </c>
      <c r="Q103" s="148">
        <v>13712.524583625132</v>
      </c>
      <c r="R103" s="148">
        <v>13712.524583625132</v>
      </c>
      <c r="S103" s="148">
        <v>13712.524583625132</v>
      </c>
      <c r="U103" s="200">
        <v>0</v>
      </c>
    </row>
    <row r="104" spans="2:21" s="127" customFormat="1" ht="15">
      <c r="B104" s="140"/>
      <c r="C104" s="140"/>
      <c r="D104" s="154" t="s">
        <v>204</v>
      </c>
      <c r="E104" s="154"/>
      <c r="F104" s="154"/>
      <c r="G104" s="147">
        <f t="shared" si="9"/>
        <v>-162245.83183339395</v>
      </c>
      <c r="H104" s="148">
        <v>-13554.739386649309</v>
      </c>
      <c r="I104" s="148">
        <v>-13554.739386649309</v>
      </c>
      <c r="J104" s="148">
        <v>-13143.698580251566</v>
      </c>
      <c r="K104" s="148">
        <v>-13554.739386649309</v>
      </c>
      <c r="L104" s="148">
        <v>-13554.739386649309</v>
      </c>
      <c r="M104" s="148">
        <v>-13554.739386649309</v>
      </c>
      <c r="N104" s="148">
        <v>-13554.739386649309</v>
      </c>
      <c r="O104" s="148">
        <v>-13554.739386649309</v>
      </c>
      <c r="P104" s="148">
        <v>-13554.739386649309</v>
      </c>
      <c r="Q104" s="148">
        <v>-13554.739386649309</v>
      </c>
      <c r="R104" s="148">
        <v>-13554.739386649309</v>
      </c>
      <c r="S104" s="148">
        <v>-13554.739386649309</v>
      </c>
      <c r="U104" s="200">
        <v>0</v>
      </c>
    </row>
    <row r="105" spans="2:21" s="127" customFormat="1" ht="12.75">
      <c r="B105" s="140"/>
      <c r="C105" s="140"/>
      <c r="D105" s="154"/>
      <c r="E105" s="154"/>
      <c r="F105" s="154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U105" s="200">
        <v>0</v>
      </c>
    </row>
    <row r="106" spans="2:21" s="127" customFormat="1" ht="15">
      <c r="B106" s="140"/>
      <c r="C106" s="140" t="s">
        <v>205</v>
      </c>
      <c r="D106" s="154"/>
      <c r="E106" s="154"/>
      <c r="F106" s="154"/>
      <c r="G106" s="144">
        <f>SUM(H106:S106)</f>
        <v>2505.5909592132557</v>
      </c>
      <c r="H106" s="145">
        <v>157.78519697582306</v>
      </c>
      <c r="I106" s="145">
        <v>157.78519697582306</v>
      </c>
      <c r="J106" s="145">
        <v>769.95379247920209</v>
      </c>
      <c r="K106" s="145">
        <v>157.78519697582306</v>
      </c>
      <c r="L106" s="145">
        <v>157.78519697582306</v>
      </c>
      <c r="M106" s="145">
        <v>157.78519697582306</v>
      </c>
      <c r="N106" s="145">
        <v>157.78519697582306</v>
      </c>
      <c r="O106" s="145">
        <v>157.78519697582306</v>
      </c>
      <c r="P106" s="145">
        <v>157.78519697582306</v>
      </c>
      <c r="Q106" s="145">
        <v>157.78519697582306</v>
      </c>
      <c r="R106" s="145">
        <v>157.78519697582306</v>
      </c>
      <c r="S106" s="145">
        <v>157.78519697582306</v>
      </c>
      <c r="U106" s="200">
        <v>0</v>
      </c>
    </row>
    <row r="107" spans="2:21" s="127" customFormat="1" ht="12.75">
      <c r="B107" s="140"/>
      <c r="C107" s="140"/>
      <c r="G107" s="149" t="s">
        <v>124</v>
      </c>
      <c r="H107" s="149" t="s">
        <v>124</v>
      </c>
      <c r="I107" s="149" t="s">
        <v>124</v>
      </c>
      <c r="J107" s="149" t="s">
        <v>124</v>
      </c>
      <c r="K107" s="149" t="s">
        <v>124</v>
      </c>
      <c r="L107" s="149" t="s">
        <v>124</v>
      </c>
      <c r="M107" s="149" t="s">
        <v>124</v>
      </c>
      <c r="N107" s="149" t="s">
        <v>124</v>
      </c>
      <c r="O107" s="149" t="s">
        <v>124</v>
      </c>
      <c r="P107" s="149" t="s">
        <v>124</v>
      </c>
      <c r="Q107" s="149" t="s">
        <v>124</v>
      </c>
      <c r="R107" s="149" t="s">
        <v>124</v>
      </c>
      <c r="S107" s="149" t="s">
        <v>124</v>
      </c>
      <c r="U107" s="200" t="e">
        <v>#VALUE!</v>
      </c>
    </row>
    <row r="108" spans="2:21" s="127" customFormat="1" ht="15">
      <c r="B108" s="140"/>
      <c r="C108" s="140" t="s">
        <v>206</v>
      </c>
      <c r="D108" s="154"/>
      <c r="E108" s="154"/>
      <c r="F108" s="154"/>
      <c r="G108" s="144">
        <f>SUM(H108:S108)</f>
        <v>13018944.373556655</v>
      </c>
      <c r="H108" s="145">
        <v>1165087.0137952862</v>
      </c>
      <c r="I108" s="145">
        <v>1092983.9030317389</v>
      </c>
      <c r="J108" s="145">
        <v>967801.6705767666</v>
      </c>
      <c r="K108" s="145">
        <v>1074435.8730516501</v>
      </c>
      <c r="L108" s="145">
        <v>1057510.5932023039</v>
      </c>
      <c r="M108" s="145">
        <v>1011172.4217033128</v>
      </c>
      <c r="N108" s="145">
        <v>937584.09147929703</v>
      </c>
      <c r="O108" s="145">
        <v>1018849.2490465876</v>
      </c>
      <c r="P108" s="145">
        <v>932954.43285259372</v>
      </c>
      <c r="Q108" s="145">
        <v>1069648.6762140151</v>
      </c>
      <c r="R108" s="145">
        <v>1266948.4028132544</v>
      </c>
      <c r="S108" s="145">
        <v>1423968.0457898492</v>
      </c>
      <c r="U108" s="200">
        <v>0</v>
      </c>
    </row>
    <row r="109" spans="2:21" s="127" customFormat="1" ht="15">
      <c r="B109" s="140"/>
      <c r="C109" s="140"/>
      <c r="D109" s="142"/>
      <c r="E109" s="142"/>
      <c r="F109" s="142"/>
      <c r="G109" s="144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U109" s="200">
        <v>0</v>
      </c>
    </row>
    <row r="110" spans="2:21" s="127" customFormat="1" ht="15">
      <c r="B110" s="140"/>
      <c r="C110" s="140" t="s">
        <v>206</v>
      </c>
      <c r="D110" s="142"/>
      <c r="E110" s="142"/>
      <c r="F110" s="142"/>
      <c r="G110" s="144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U110" s="200">
        <v>0</v>
      </c>
    </row>
    <row r="111" spans="2:21" s="127" customFormat="1" ht="15">
      <c r="B111" s="140"/>
      <c r="C111" s="140"/>
      <c r="D111" s="154" t="s">
        <v>207</v>
      </c>
      <c r="E111" s="154"/>
      <c r="F111" s="154"/>
      <c r="G111" s="144">
        <f t="shared" ref="G111" si="10">SUM(H111:S111)</f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45">
        <v>0</v>
      </c>
      <c r="Q111" s="145">
        <v>0</v>
      </c>
      <c r="R111" s="145">
        <v>0</v>
      </c>
      <c r="S111" s="145">
        <v>0</v>
      </c>
      <c r="U111" s="200">
        <v>0</v>
      </c>
    </row>
    <row r="112" spans="2:21" s="127" customFormat="1" ht="15">
      <c r="B112" s="140"/>
      <c r="C112" s="140"/>
      <c r="D112" s="154" t="s">
        <v>208</v>
      </c>
      <c r="E112" s="154"/>
      <c r="F112" s="154"/>
      <c r="G112" s="147">
        <f t="shared" ref="G112:G114" si="11">SUM(H112:S112)</f>
        <v>0</v>
      </c>
      <c r="H112" s="148">
        <v>0</v>
      </c>
      <c r="I112" s="148">
        <v>0</v>
      </c>
      <c r="J112" s="148">
        <v>0</v>
      </c>
      <c r="K112" s="148">
        <v>0</v>
      </c>
      <c r="L112" s="148">
        <v>0</v>
      </c>
      <c r="M112" s="148">
        <v>0</v>
      </c>
      <c r="N112" s="148">
        <v>0</v>
      </c>
      <c r="O112" s="148">
        <v>0</v>
      </c>
      <c r="P112" s="148">
        <v>0</v>
      </c>
      <c r="Q112" s="148">
        <v>0</v>
      </c>
      <c r="R112" s="148">
        <v>0</v>
      </c>
      <c r="S112" s="148">
        <v>0</v>
      </c>
      <c r="U112" s="200">
        <v>0</v>
      </c>
    </row>
    <row r="113" spans="2:21" s="127" customFormat="1" ht="15">
      <c r="B113" s="140"/>
      <c r="C113" s="140"/>
      <c r="D113" s="154" t="s">
        <v>209</v>
      </c>
      <c r="E113" s="154"/>
      <c r="F113" s="154"/>
      <c r="G113" s="147">
        <f t="shared" si="11"/>
        <v>432904.50284827623</v>
      </c>
      <c r="H113" s="148">
        <v>36075.375237356362</v>
      </c>
      <c r="I113" s="148">
        <v>36075.375237356362</v>
      </c>
      <c r="J113" s="148">
        <v>36075.375237356362</v>
      </c>
      <c r="K113" s="148">
        <v>36075.375237356362</v>
      </c>
      <c r="L113" s="148">
        <v>36075.375237356362</v>
      </c>
      <c r="M113" s="148">
        <v>36075.375237356362</v>
      </c>
      <c r="N113" s="148">
        <v>36075.375237356362</v>
      </c>
      <c r="O113" s="148">
        <v>36075.375237356362</v>
      </c>
      <c r="P113" s="148">
        <v>36075.375237356362</v>
      </c>
      <c r="Q113" s="148">
        <v>36075.375237356362</v>
      </c>
      <c r="R113" s="148">
        <v>36075.375237356362</v>
      </c>
      <c r="S113" s="148">
        <v>36075.375237356362</v>
      </c>
      <c r="U113" s="200">
        <v>0</v>
      </c>
    </row>
    <row r="114" spans="2:21" s="127" customFormat="1" ht="15">
      <c r="B114" s="140"/>
      <c r="C114" s="140"/>
      <c r="D114" s="154" t="s">
        <v>210</v>
      </c>
      <c r="E114" s="154"/>
      <c r="F114" s="154"/>
      <c r="G114" s="147">
        <f t="shared" si="11"/>
        <v>0</v>
      </c>
      <c r="H114" s="148">
        <v>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  <c r="P114" s="148">
        <v>0</v>
      </c>
      <c r="Q114" s="148">
        <v>0</v>
      </c>
      <c r="R114" s="148">
        <v>0</v>
      </c>
      <c r="S114" s="148">
        <v>0</v>
      </c>
      <c r="U114" s="200">
        <v>0</v>
      </c>
    </row>
    <row r="115" spans="2:21" s="127" customFormat="1" ht="12.75">
      <c r="B115" s="140"/>
      <c r="C115" s="140"/>
      <c r="D115" s="154"/>
      <c r="E115" s="154"/>
      <c r="F115" s="154"/>
      <c r="G115" s="149" t="s">
        <v>124</v>
      </c>
      <c r="H115" s="149" t="s">
        <v>124</v>
      </c>
      <c r="I115" s="149" t="s">
        <v>124</v>
      </c>
      <c r="J115" s="149" t="s">
        <v>124</v>
      </c>
      <c r="K115" s="149" t="s">
        <v>124</v>
      </c>
      <c r="L115" s="149" t="s">
        <v>124</v>
      </c>
      <c r="M115" s="149" t="s">
        <v>124</v>
      </c>
      <c r="N115" s="149" t="s">
        <v>124</v>
      </c>
      <c r="O115" s="149" t="s">
        <v>124</v>
      </c>
      <c r="P115" s="149" t="s">
        <v>124</v>
      </c>
      <c r="Q115" s="149" t="s">
        <v>124</v>
      </c>
      <c r="R115" s="149" t="s">
        <v>124</v>
      </c>
      <c r="S115" s="149" t="s">
        <v>124</v>
      </c>
      <c r="U115" s="200" t="e">
        <v>#VALUE!</v>
      </c>
    </row>
    <row r="116" spans="2:21" s="127" customFormat="1" ht="15">
      <c r="B116" s="140"/>
      <c r="C116" s="140" t="s">
        <v>211</v>
      </c>
      <c r="D116" s="142"/>
      <c r="E116" s="142"/>
      <c r="F116" s="142"/>
      <c r="G116" s="144">
        <f>SUM(H116:S116)</f>
        <v>432904.50284827623</v>
      </c>
      <c r="H116" s="145">
        <v>36075.375237356362</v>
      </c>
      <c r="I116" s="145">
        <v>36075.375237356362</v>
      </c>
      <c r="J116" s="145">
        <v>36075.375237356362</v>
      </c>
      <c r="K116" s="145">
        <v>36075.375237356362</v>
      </c>
      <c r="L116" s="145">
        <v>36075.375237356362</v>
      </c>
      <c r="M116" s="145">
        <v>36075.375237356362</v>
      </c>
      <c r="N116" s="145">
        <v>36075.375237356362</v>
      </c>
      <c r="O116" s="145">
        <v>36075.375237356362</v>
      </c>
      <c r="P116" s="145">
        <v>36075.375237356362</v>
      </c>
      <c r="Q116" s="145">
        <v>36075.375237356362</v>
      </c>
      <c r="R116" s="145">
        <v>36075.375237356362</v>
      </c>
      <c r="S116" s="145">
        <v>36075.375237356362</v>
      </c>
      <c r="U116" s="200">
        <v>0</v>
      </c>
    </row>
    <row r="117" spans="2:21" s="127" customFormat="1" ht="15">
      <c r="B117" s="140"/>
      <c r="C117" s="140"/>
      <c r="D117" s="142"/>
      <c r="E117" s="142"/>
      <c r="F117" s="142"/>
      <c r="G117" s="150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U117" s="200">
        <v>0</v>
      </c>
    </row>
    <row r="118" spans="2:21" s="127" customFormat="1" ht="15">
      <c r="B118" s="140"/>
      <c r="C118" s="140" t="s">
        <v>212</v>
      </c>
      <c r="D118" s="142"/>
      <c r="E118" s="142"/>
      <c r="F118" s="142"/>
      <c r="G118" s="150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U118" s="200">
        <v>0</v>
      </c>
    </row>
    <row r="119" spans="2:21" s="127" customFormat="1" ht="15">
      <c r="B119" s="140"/>
      <c r="C119" s="140"/>
      <c r="D119" s="140" t="s">
        <v>212</v>
      </c>
      <c r="E119" s="140"/>
      <c r="F119" s="140"/>
      <c r="G119" s="144">
        <f t="shared" ref="G119:G121" si="12">SUM(H119:S119)</f>
        <v>79783340.344186217</v>
      </c>
      <c r="H119" s="145">
        <v>2764486.3090472636</v>
      </c>
      <c r="I119" s="145">
        <v>6447719.0639031883</v>
      </c>
      <c r="J119" s="145">
        <v>1483363.2915361389</v>
      </c>
      <c r="K119" s="145">
        <v>2831164.1615618067</v>
      </c>
      <c r="L119" s="145">
        <v>1796209.5494999303</v>
      </c>
      <c r="M119" s="145">
        <v>11152133.74885069</v>
      </c>
      <c r="N119" s="145">
        <v>13568176.786577087</v>
      </c>
      <c r="O119" s="145">
        <v>9073560.019418506</v>
      </c>
      <c r="P119" s="145">
        <v>5657701.6355530843</v>
      </c>
      <c r="Q119" s="145">
        <v>5940967.0471330844</v>
      </c>
      <c r="R119" s="145">
        <v>7826006.1410949472</v>
      </c>
      <c r="S119" s="145">
        <v>11241852.590010481</v>
      </c>
      <c r="U119" s="200">
        <v>0</v>
      </c>
    </row>
    <row r="120" spans="2:21" s="127" customFormat="1" ht="15">
      <c r="B120" s="140"/>
      <c r="C120" s="140"/>
      <c r="D120" s="140" t="s">
        <v>213</v>
      </c>
      <c r="E120" s="140"/>
      <c r="F120" s="140"/>
      <c r="G120" s="147">
        <f t="shared" si="12"/>
        <v>-15351983.55151473</v>
      </c>
      <c r="H120" s="148">
        <v>-422761.7483602679</v>
      </c>
      <c r="I120" s="148">
        <v>-1262368.4370088978</v>
      </c>
      <c r="J120" s="148">
        <v>-488054.30464793241</v>
      </c>
      <c r="K120" s="148">
        <v>-424778.04116603301</v>
      </c>
      <c r="L120" s="148">
        <v>-701859.49976042844</v>
      </c>
      <c r="M120" s="148">
        <v>-1285825.143828406</v>
      </c>
      <c r="N120" s="148">
        <v>-1877641.9078846609</v>
      </c>
      <c r="O120" s="148">
        <v>-1858029.5349469229</v>
      </c>
      <c r="P120" s="148">
        <v>-2133520.508811255</v>
      </c>
      <c r="Q120" s="148">
        <v>-1710793.0793562876</v>
      </c>
      <c r="R120" s="148">
        <v>-1755061.2324356763</v>
      </c>
      <c r="S120" s="148">
        <v>-1431290.1133079594</v>
      </c>
      <c r="U120" s="200">
        <v>0</v>
      </c>
    </row>
    <row r="121" spans="2:21" s="127" customFormat="1" ht="15">
      <c r="B121" s="140"/>
      <c r="C121" s="140"/>
      <c r="D121" s="140" t="s">
        <v>214</v>
      </c>
      <c r="E121" s="140"/>
      <c r="F121" s="140"/>
      <c r="G121" s="147">
        <f t="shared" si="12"/>
        <v>1404238.3390194252</v>
      </c>
      <c r="H121" s="148">
        <v>115365.54989599268</v>
      </c>
      <c r="I121" s="148">
        <v>-10520.53982586946</v>
      </c>
      <c r="J121" s="148">
        <v>82258.730706017755</v>
      </c>
      <c r="K121" s="148">
        <v>83377.497837853676</v>
      </c>
      <c r="L121" s="148">
        <v>121652.20912823046</v>
      </c>
      <c r="M121" s="148">
        <v>20476.83593110141</v>
      </c>
      <c r="N121" s="148">
        <v>173522.40177175816</v>
      </c>
      <c r="O121" s="148">
        <v>177587.46884947893</v>
      </c>
      <c r="P121" s="148">
        <v>149661.34050136528</v>
      </c>
      <c r="Q121" s="148">
        <v>219633.88547284651</v>
      </c>
      <c r="R121" s="148">
        <v>192170.04301652455</v>
      </c>
      <c r="S121" s="148">
        <v>79052.915734125316</v>
      </c>
      <c r="U121" s="200">
        <v>0</v>
      </c>
    </row>
    <row r="122" spans="2:21" s="127" customFormat="1" ht="12.75">
      <c r="B122" s="140"/>
      <c r="C122" s="140"/>
      <c r="D122" s="140"/>
      <c r="E122" s="142"/>
      <c r="F122" s="142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U122" s="200">
        <v>0</v>
      </c>
    </row>
    <row r="123" spans="2:21" s="127" customFormat="1" ht="15">
      <c r="B123" s="140"/>
      <c r="C123" s="140" t="s">
        <v>215</v>
      </c>
      <c r="D123" s="140"/>
      <c r="E123" s="142"/>
      <c r="F123" s="142"/>
      <c r="G123" s="144">
        <f>SUM(H123:S123)</f>
        <v>65835595.131690904</v>
      </c>
      <c r="H123" s="145">
        <v>2457090.1105829882</v>
      </c>
      <c r="I123" s="145">
        <v>5174830.0870684208</v>
      </c>
      <c r="J123" s="145">
        <v>1077567.7175942243</v>
      </c>
      <c r="K123" s="145">
        <v>2489763.6182336272</v>
      </c>
      <c r="L123" s="145">
        <v>1216002.2588677322</v>
      </c>
      <c r="M123" s="145">
        <v>9886785.4409533869</v>
      </c>
      <c r="N123" s="145">
        <v>11864057.280464184</v>
      </c>
      <c r="O123" s="145">
        <v>7393117.953321062</v>
      </c>
      <c r="P123" s="145">
        <v>3673842.4672431946</v>
      </c>
      <c r="Q123" s="145">
        <v>4449807.853249643</v>
      </c>
      <c r="R123" s="145">
        <v>6263114.9516757959</v>
      </c>
      <c r="S123" s="145">
        <v>9889615.3924366478</v>
      </c>
      <c r="U123" s="200">
        <v>0</v>
      </c>
    </row>
    <row r="124" spans="2:21" s="127" customFormat="1" ht="15">
      <c r="B124" s="140"/>
      <c r="C124" s="140"/>
      <c r="D124" s="140"/>
      <c r="E124" s="142"/>
      <c r="F124" s="142"/>
      <c r="G124" s="144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U124" s="200">
        <v>0</v>
      </c>
    </row>
    <row r="125" spans="2:21" s="127" customFormat="1" ht="12.75">
      <c r="B125" s="140"/>
      <c r="C125" s="140"/>
      <c r="D125" s="142"/>
      <c r="E125" s="142"/>
      <c r="F125" s="142"/>
      <c r="G125" s="149" t="s">
        <v>124</v>
      </c>
      <c r="H125" s="149" t="s">
        <v>124</v>
      </c>
      <c r="I125" s="149" t="s">
        <v>124</v>
      </c>
      <c r="J125" s="149" t="s">
        <v>124</v>
      </c>
      <c r="K125" s="149" t="s">
        <v>124</v>
      </c>
      <c r="L125" s="149" t="s">
        <v>124</v>
      </c>
      <c r="M125" s="149" t="s">
        <v>124</v>
      </c>
      <c r="N125" s="149" t="s">
        <v>124</v>
      </c>
      <c r="O125" s="149" t="s">
        <v>124</v>
      </c>
      <c r="P125" s="149" t="s">
        <v>124</v>
      </c>
      <c r="Q125" s="149" t="s">
        <v>124</v>
      </c>
      <c r="R125" s="149" t="s">
        <v>124</v>
      </c>
      <c r="S125" s="149" t="s">
        <v>124</v>
      </c>
      <c r="U125" s="200" t="e">
        <v>#VALUE!</v>
      </c>
    </row>
    <row r="126" spans="2:21" s="127" customFormat="1" ht="12.75">
      <c r="B126" s="151" t="s">
        <v>216</v>
      </c>
      <c r="C126" s="140"/>
      <c r="D126" s="142"/>
      <c r="E126" s="142"/>
      <c r="F126" s="142"/>
      <c r="G126" s="152">
        <f>SUM(H126:S126)</f>
        <v>79287444.008095831</v>
      </c>
      <c r="H126" s="152">
        <v>3658252.4996156311</v>
      </c>
      <c r="I126" s="152">
        <v>6303889.3653375162</v>
      </c>
      <c r="J126" s="152">
        <v>2081444.7634083473</v>
      </c>
      <c r="K126" s="152">
        <v>3600274.8665226335</v>
      </c>
      <c r="L126" s="152">
        <v>2309588.2273073923</v>
      </c>
      <c r="M126" s="152">
        <v>10934033.237894056</v>
      </c>
      <c r="N126" s="152">
        <v>12837716.747180836</v>
      </c>
      <c r="O126" s="152">
        <v>8448042.5776050054</v>
      </c>
      <c r="P126" s="152">
        <v>4642872.2753331447</v>
      </c>
      <c r="Q126" s="152">
        <v>5555531.904701015</v>
      </c>
      <c r="R126" s="152">
        <v>7566138.7297264067</v>
      </c>
      <c r="S126" s="152">
        <v>11349658.813463854</v>
      </c>
      <c r="U126" s="200">
        <v>0</v>
      </c>
    </row>
    <row r="127" spans="2:21" s="127" customFormat="1" ht="15">
      <c r="B127" s="140"/>
      <c r="C127" s="140"/>
      <c r="D127" s="142"/>
      <c r="E127" s="142"/>
      <c r="F127" s="142"/>
      <c r="G127" s="144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U127" s="200">
        <v>0</v>
      </c>
    </row>
    <row r="128" spans="2:21" s="127" customFormat="1" ht="15">
      <c r="B128" s="151" t="s">
        <v>217</v>
      </c>
      <c r="C128" s="140"/>
      <c r="D128" s="142"/>
      <c r="E128" s="142"/>
      <c r="F128" s="142"/>
      <c r="G128" s="144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U128" s="200">
        <v>0</v>
      </c>
    </row>
    <row r="129" spans="2:21" s="127" customFormat="1" ht="15">
      <c r="B129" s="140"/>
      <c r="C129" s="140"/>
      <c r="D129" s="160" t="s">
        <v>218</v>
      </c>
      <c r="E129" s="142"/>
      <c r="F129" s="142"/>
      <c r="G129" s="144">
        <f t="shared" ref="G129:G130" si="13">SUM(H129:S129)</f>
        <v>11838623.470827382</v>
      </c>
      <c r="H129" s="145">
        <v>920258.22210574895</v>
      </c>
      <c r="I129" s="145">
        <v>889416.34404285136</v>
      </c>
      <c r="J129" s="145">
        <v>1077153.541952885</v>
      </c>
      <c r="K129" s="145">
        <v>948138.79767671321</v>
      </c>
      <c r="L129" s="145">
        <v>913482.30462616694</v>
      </c>
      <c r="M129" s="145">
        <v>1022228.4512605573</v>
      </c>
      <c r="N129" s="145">
        <v>1161736.109641917</v>
      </c>
      <c r="O129" s="145">
        <v>1043952.3527879891</v>
      </c>
      <c r="P129" s="145">
        <v>1063030.3155387368</v>
      </c>
      <c r="Q129" s="145">
        <v>960701.51078254392</v>
      </c>
      <c r="R129" s="145">
        <v>908018.72271681973</v>
      </c>
      <c r="S129" s="145">
        <v>930506.79769445409</v>
      </c>
      <c r="U129" s="200">
        <v>0</v>
      </c>
    </row>
    <row r="130" spans="2:21" s="127" customFormat="1" ht="15">
      <c r="B130" s="140"/>
      <c r="C130" s="140"/>
      <c r="D130" s="160" t="s">
        <v>219</v>
      </c>
      <c r="E130" s="142"/>
      <c r="F130" s="142"/>
      <c r="G130" s="147">
        <f t="shared" si="13"/>
        <v>900079.36509635393</v>
      </c>
      <c r="H130" s="148">
        <v>55053.783530042369</v>
      </c>
      <c r="I130" s="148">
        <v>62734.949571124263</v>
      </c>
      <c r="J130" s="148">
        <v>44498.245017310524</v>
      </c>
      <c r="K130" s="148">
        <v>85421.894805142787</v>
      </c>
      <c r="L130" s="148">
        <v>62101.434211918771</v>
      </c>
      <c r="M130" s="148">
        <v>100063.96996967529</v>
      </c>
      <c r="N130" s="148">
        <v>152077.44519318253</v>
      </c>
      <c r="O130" s="148">
        <v>69046.4481059112</v>
      </c>
      <c r="P130" s="148">
        <v>77896.17748038721</v>
      </c>
      <c r="Q130" s="148">
        <v>62654.077020498269</v>
      </c>
      <c r="R130" s="148">
        <v>30898.733877234354</v>
      </c>
      <c r="S130" s="148">
        <v>97632.206313926246</v>
      </c>
      <c r="U130" s="200">
        <v>0</v>
      </c>
    </row>
    <row r="131" spans="2:21" s="127" customFormat="1" ht="12.75">
      <c r="B131" s="140"/>
      <c r="C131" s="140"/>
      <c r="D131" s="160"/>
      <c r="E131" s="142"/>
      <c r="F131" s="142"/>
      <c r="G131" s="149" t="s">
        <v>124</v>
      </c>
      <c r="H131" s="149" t="s">
        <v>124</v>
      </c>
      <c r="I131" s="149" t="s">
        <v>124</v>
      </c>
      <c r="J131" s="149" t="s">
        <v>124</v>
      </c>
      <c r="K131" s="149" t="s">
        <v>124</v>
      </c>
      <c r="L131" s="149" t="s">
        <v>124</v>
      </c>
      <c r="M131" s="149" t="s">
        <v>124</v>
      </c>
      <c r="N131" s="149" t="s">
        <v>124</v>
      </c>
      <c r="O131" s="149" t="s">
        <v>124</v>
      </c>
      <c r="P131" s="149" t="s">
        <v>124</v>
      </c>
      <c r="Q131" s="149" t="s">
        <v>124</v>
      </c>
      <c r="R131" s="149" t="s">
        <v>124</v>
      </c>
      <c r="S131" s="149" t="s">
        <v>124</v>
      </c>
      <c r="U131" s="200" t="e">
        <v>#VALUE!</v>
      </c>
    </row>
    <row r="132" spans="2:21" s="127" customFormat="1" ht="12.75">
      <c r="B132" s="151" t="s">
        <v>220</v>
      </c>
      <c r="C132" s="140"/>
      <c r="D132" s="142"/>
      <c r="E132" s="142"/>
      <c r="F132" s="142"/>
      <c r="G132" s="152">
        <f>SUM(H132:S132)</f>
        <v>12738702.835923737</v>
      </c>
      <c r="H132" s="152">
        <v>975312.00563579134</v>
      </c>
      <c r="I132" s="152">
        <v>952151.29361397563</v>
      </c>
      <c r="J132" s="152">
        <v>1121651.7869701956</v>
      </c>
      <c r="K132" s="152">
        <v>1033560.692481856</v>
      </c>
      <c r="L132" s="152">
        <v>975583.73883808567</v>
      </c>
      <c r="M132" s="152">
        <v>1122292.4212302326</v>
      </c>
      <c r="N132" s="152">
        <v>1313813.5548350995</v>
      </c>
      <c r="O132" s="152">
        <v>1112998.8008939002</v>
      </c>
      <c r="P132" s="152">
        <v>1140926.493019124</v>
      </c>
      <c r="Q132" s="152">
        <v>1023355.5878030421</v>
      </c>
      <c r="R132" s="152">
        <v>938917.45659405412</v>
      </c>
      <c r="S132" s="152">
        <v>1028139.0040083803</v>
      </c>
      <c r="U132" s="200">
        <v>0</v>
      </c>
    </row>
    <row r="133" spans="2:21" s="127" customFormat="1" ht="15">
      <c r="B133" s="140"/>
      <c r="C133" s="140"/>
      <c r="D133" s="142"/>
      <c r="E133" s="142"/>
      <c r="F133" s="142"/>
      <c r="G133" s="150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U133" s="200">
        <v>0</v>
      </c>
    </row>
    <row r="134" spans="2:21" s="127" customFormat="1" ht="15">
      <c r="B134" s="151" t="s">
        <v>221</v>
      </c>
      <c r="C134" s="140"/>
      <c r="D134" s="142"/>
      <c r="E134" s="142"/>
      <c r="F134" s="142"/>
      <c r="G134" s="150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U134" s="200">
        <v>0</v>
      </c>
    </row>
    <row r="135" spans="2:21" s="127" customFormat="1" ht="15">
      <c r="B135" s="140"/>
      <c r="D135" s="140" t="s">
        <v>222</v>
      </c>
      <c r="E135" s="140"/>
      <c r="F135" s="140"/>
      <c r="G135" s="144">
        <f t="shared" ref="G135:G144" si="14">SUM(H135:S135)</f>
        <v>0</v>
      </c>
      <c r="H135" s="145">
        <v>0</v>
      </c>
      <c r="I135" s="145">
        <v>0</v>
      </c>
      <c r="J135" s="145">
        <v>0</v>
      </c>
      <c r="K135" s="145">
        <v>0</v>
      </c>
      <c r="L135" s="145">
        <v>0</v>
      </c>
      <c r="M135" s="145">
        <v>0</v>
      </c>
      <c r="N135" s="145">
        <v>0</v>
      </c>
      <c r="O135" s="145">
        <v>0</v>
      </c>
      <c r="P135" s="145">
        <v>0</v>
      </c>
      <c r="Q135" s="145">
        <v>0</v>
      </c>
      <c r="R135" s="145">
        <v>0</v>
      </c>
      <c r="S135" s="145">
        <v>0</v>
      </c>
      <c r="U135" s="200">
        <v>0</v>
      </c>
    </row>
    <row r="136" spans="2:21" s="127" customFormat="1" ht="15">
      <c r="B136" s="140"/>
      <c r="C136" s="140"/>
      <c r="D136" s="140" t="s">
        <v>41</v>
      </c>
      <c r="E136" s="142"/>
      <c r="F136" s="142"/>
      <c r="G136" s="147">
        <f t="shared" si="14"/>
        <v>1955133.687981341</v>
      </c>
      <c r="H136" s="148">
        <v>191765.68154432069</v>
      </c>
      <c r="I136" s="148">
        <v>148229.49690984195</v>
      </c>
      <c r="J136" s="148">
        <v>179759.78233771489</v>
      </c>
      <c r="K136" s="148">
        <v>100691.54773375037</v>
      </c>
      <c r="L136" s="148">
        <v>143349.34339009319</v>
      </c>
      <c r="M136" s="148">
        <v>212480.15294148799</v>
      </c>
      <c r="N136" s="148">
        <v>249894.97005269508</v>
      </c>
      <c r="O136" s="148">
        <v>158597.66131927815</v>
      </c>
      <c r="P136" s="148">
        <v>150880.99656117809</v>
      </c>
      <c r="Q136" s="148">
        <v>104004.33768250819</v>
      </c>
      <c r="R136" s="148">
        <v>143819.43249497449</v>
      </c>
      <c r="S136" s="148">
        <v>171660.28501349816</v>
      </c>
      <c r="U136" s="200">
        <v>0</v>
      </c>
    </row>
    <row r="137" spans="2:21" s="127" customFormat="1" ht="15">
      <c r="B137" s="151"/>
      <c r="C137" s="140"/>
      <c r="D137" s="140" t="s">
        <v>223</v>
      </c>
      <c r="E137" s="142"/>
      <c r="F137" s="142"/>
      <c r="G137" s="147">
        <f t="shared" si="14"/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0</v>
      </c>
      <c r="O137" s="148">
        <v>0</v>
      </c>
      <c r="P137" s="148">
        <v>0</v>
      </c>
      <c r="Q137" s="148">
        <v>0</v>
      </c>
      <c r="R137" s="148">
        <v>0</v>
      </c>
      <c r="S137" s="148">
        <v>0</v>
      </c>
      <c r="U137" s="200">
        <v>0</v>
      </c>
    </row>
    <row r="138" spans="2:21" s="127" customFormat="1" ht="15">
      <c r="B138" s="140"/>
      <c r="C138" s="140"/>
      <c r="D138" s="140" t="s">
        <v>224</v>
      </c>
      <c r="E138" s="142"/>
      <c r="F138" s="142"/>
      <c r="G138" s="147">
        <f t="shared" si="14"/>
        <v>0</v>
      </c>
      <c r="H138" s="148">
        <v>0</v>
      </c>
      <c r="I138" s="148">
        <v>0</v>
      </c>
      <c r="J138" s="148">
        <v>0</v>
      </c>
      <c r="K138" s="148">
        <v>0</v>
      </c>
      <c r="L138" s="148">
        <v>0</v>
      </c>
      <c r="M138" s="148">
        <v>0</v>
      </c>
      <c r="N138" s="148">
        <v>0</v>
      </c>
      <c r="O138" s="148">
        <v>0</v>
      </c>
      <c r="P138" s="148">
        <v>0</v>
      </c>
      <c r="Q138" s="148">
        <v>0</v>
      </c>
      <c r="R138" s="148">
        <v>0</v>
      </c>
      <c r="S138" s="148">
        <v>0</v>
      </c>
      <c r="U138" s="200">
        <v>0</v>
      </c>
    </row>
    <row r="139" spans="2:21" s="127" customFormat="1" ht="15">
      <c r="B139" s="151"/>
      <c r="C139" s="140"/>
      <c r="D139" s="140" t="s">
        <v>225</v>
      </c>
      <c r="E139" s="142"/>
      <c r="F139" s="142"/>
      <c r="G139" s="147">
        <f t="shared" si="14"/>
        <v>0</v>
      </c>
      <c r="H139" s="148">
        <v>0</v>
      </c>
      <c r="I139" s="148">
        <v>0</v>
      </c>
      <c r="J139" s="148">
        <v>0</v>
      </c>
      <c r="K139" s="148">
        <v>0</v>
      </c>
      <c r="L139" s="148">
        <v>0</v>
      </c>
      <c r="M139" s="148">
        <v>0</v>
      </c>
      <c r="N139" s="148">
        <v>0</v>
      </c>
      <c r="O139" s="148">
        <v>0</v>
      </c>
      <c r="P139" s="148">
        <v>0</v>
      </c>
      <c r="Q139" s="148">
        <v>0</v>
      </c>
      <c r="R139" s="148">
        <v>0</v>
      </c>
      <c r="S139" s="148">
        <v>0</v>
      </c>
      <c r="U139" s="200">
        <v>0</v>
      </c>
    </row>
    <row r="140" spans="2:21" s="127" customFormat="1" ht="15">
      <c r="B140" s="140"/>
      <c r="D140" s="140" t="s">
        <v>226</v>
      </c>
      <c r="E140" s="140"/>
      <c r="F140" s="140"/>
      <c r="G140" s="147">
        <f t="shared" si="14"/>
        <v>0</v>
      </c>
      <c r="H140" s="148">
        <v>0</v>
      </c>
      <c r="I140" s="148">
        <v>0</v>
      </c>
      <c r="J140" s="148">
        <v>0</v>
      </c>
      <c r="K140" s="148">
        <v>0</v>
      </c>
      <c r="L140" s="148">
        <v>0</v>
      </c>
      <c r="M140" s="148">
        <v>0</v>
      </c>
      <c r="N140" s="148">
        <v>0</v>
      </c>
      <c r="O140" s="148">
        <v>0</v>
      </c>
      <c r="P140" s="148">
        <v>0</v>
      </c>
      <c r="Q140" s="148">
        <v>0</v>
      </c>
      <c r="R140" s="148">
        <v>0</v>
      </c>
      <c r="S140" s="148">
        <v>0</v>
      </c>
      <c r="U140" s="200">
        <v>0</v>
      </c>
    </row>
    <row r="141" spans="2:21" s="127" customFormat="1" ht="15">
      <c r="B141" s="140"/>
      <c r="D141" s="140" t="s">
        <v>227</v>
      </c>
      <c r="E141" s="140"/>
      <c r="F141" s="140"/>
      <c r="G141" s="147">
        <f t="shared" si="14"/>
        <v>0</v>
      </c>
      <c r="H141" s="148">
        <v>0</v>
      </c>
      <c r="I141" s="148">
        <v>0</v>
      </c>
      <c r="J141" s="148">
        <v>0</v>
      </c>
      <c r="K141" s="148">
        <v>0</v>
      </c>
      <c r="L141" s="148">
        <v>0</v>
      </c>
      <c r="M141" s="148">
        <v>0</v>
      </c>
      <c r="N141" s="148">
        <v>0</v>
      </c>
      <c r="O141" s="148">
        <v>0</v>
      </c>
      <c r="P141" s="148">
        <v>0</v>
      </c>
      <c r="Q141" s="148">
        <v>0</v>
      </c>
      <c r="R141" s="148">
        <v>0</v>
      </c>
      <c r="S141" s="148">
        <v>0</v>
      </c>
      <c r="U141" s="200">
        <v>0</v>
      </c>
    </row>
    <row r="142" spans="2:21" s="127" customFormat="1" ht="15">
      <c r="B142" s="140"/>
      <c r="D142" s="140" t="s">
        <v>40</v>
      </c>
      <c r="E142" s="140"/>
      <c r="F142" s="140"/>
      <c r="G142" s="147">
        <f t="shared" si="14"/>
        <v>43113635.654063784</v>
      </c>
      <c r="H142" s="148">
        <v>3252086.7581137684</v>
      </c>
      <c r="I142" s="148">
        <v>3350186.9646900063</v>
      </c>
      <c r="J142" s="148">
        <v>3667724.131506396</v>
      </c>
      <c r="K142" s="148">
        <v>3065362.3777426034</v>
      </c>
      <c r="L142" s="148">
        <v>3861015.3604203961</v>
      </c>
      <c r="M142" s="148">
        <v>3989242.7378908847</v>
      </c>
      <c r="N142" s="148">
        <v>4684043.8223590944</v>
      </c>
      <c r="O142" s="148">
        <v>4259657.4097049749</v>
      </c>
      <c r="P142" s="148">
        <v>3792867.7338280152</v>
      </c>
      <c r="Q142" s="148">
        <v>4015873.2250587479</v>
      </c>
      <c r="R142" s="148">
        <v>2628076.5638698651</v>
      </c>
      <c r="S142" s="148">
        <v>2547498.5688790292</v>
      </c>
      <c r="U142" s="200">
        <v>0</v>
      </c>
    </row>
    <row r="143" spans="2:21" s="127" customFormat="1" ht="15">
      <c r="B143" s="140"/>
      <c r="D143" s="140" t="s">
        <v>228</v>
      </c>
      <c r="E143" s="140"/>
      <c r="F143" s="140"/>
      <c r="G143" s="147">
        <f t="shared" si="14"/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  <c r="P143" s="148">
        <v>0</v>
      </c>
      <c r="Q143" s="148">
        <v>0</v>
      </c>
      <c r="R143" s="148">
        <v>0</v>
      </c>
      <c r="S143" s="148">
        <v>0</v>
      </c>
      <c r="U143" s="200">
        <v>0</v>
      </c>
    </row>
    <row r="144" spans="2:21" s="127" customFormat="1" ht="15">
      <c r="B144" s="140"/>
      <c r="D144" s="140" t="s">
        <v>229</v>
      </c>
      <c r="E144" s="140"/>
      <c r="F144" s="140"/>
      <c r="G144" s="147">
        <f t="shared" si="14"/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  <c r="P144" s="148">
        <v>0</v>
      </c>
      <c r="Q144" s="148">
        <v>0</v>
      </c>
      <c r="R144" s="148">
        <v>0</v>
      </c>
      <c r="S144" s="148">
        <v>0</v>
      </c>
      <c r="U144" s="200">
        <v>0</v>
      </c>
    </row>
    <row r="145" spans="2:21" s="127" customFormat="1" ht="12.75">
      <c r="B145" s="140"/>
      <c r="D145" s="140"/>
      <c r="E145" s="140"/>
      <c r="F145" s="140"/>
      <c r="G145" s="149" t="s">
        <v>124</v>
      </c>
      <c r="H145" s="149" t="s">
        <v>124</v>
      </c>
      <c r="I145" s="149" t="s">
        <v>124</v>
      </c>
      <c r="J145" s="149" t="s">
        <v>124</v>
      </c>
      <c r="K145" s="149" t="s">
        <v>124</v>
      </c>
      <c r="L145" s="149" t="s">
        <v>124</v>
      </c>
      <c r="M145" s="149" t="s">
        <v>124</v>
      </c>
      <c r="N145" s="149" t="s">
        <v>124</v>
      </c>
      <c r="O145" s="149" t="s">
        <v>124</v>
      </c>
      <c r="P145" s="149" t="s">
        <v>124</v>
      </c>
      <c r="Q145" s="149" t="s">
        <v>124</v>
      </c>
      <c r="R145" s="149" t="s">
        <v>124</v>
      </c>
      <c r="S145" s="149" t="s">
        <v>124</v>
      </c>
      <c r="U145" s="200" t="e">
        <v>#VALUE!</v>
      </c>
    </row>
    <row r="146" spans="2:21" s="127" customFormat="1" ht="12.75">
      <c r="B146" s="151" t="s">
        <v>230</v>
      </c>
      <c r="D146" s="140"/>
      <c r="E146" s="140"/>
      <c r="F146" s="140"/>
      <c r="G146" s="152">
        <f>SUM(H146:S146)</f>
        <v>45068769.342045128</v>
      </c>
      <c r="H146" s="152">
        <v>3443852.4396580891</v>
      </c>
      <c r="I146" s="152">
        <v>3498416.4615998482</v>
      </c>
      <c r="J146" s="152">
        <v>3847483.9138441109</v>
      </c>
      <c r="K146" s="152">
        <v>3166053.9254763536</v>
      </c>
      <c r="L146" s="152">
        <v>4004364.7038104893</v>
      </c>
      <c r="M146" s="152">
        <v>4201722.8908323729</v>
      </c>
      <c r="N146" s="152">
        <v>4933938.7924117893</v>
      </c>
      <c r="O146" s="152">
        <v>4418255.071024253</v>
      </c>
      <c r="P146" s="152">
        <v>3943748.7303891932</v>
      </c>
      <c r="Q146" s="152">
        <v>4119877.5627412563</v>
      </c>
      <c r="R146" s="152">
        <v>2771895.9963648398</v>
      </c>
      <c r="S146" s="152">
        <v>2719158.8538925275</v>
      </c>
      <c r="U146" s="200">
        <v>0</v>
      </c>
    </row>
    <row r="147" spans="2:21" s="127" customFormat="1" ht="15">
      <c r="B147" s="140"/>
      <c r="D147" s="140"/>
      <c r="E147" s="140"/>
      <c r="F147" s="140"/>
      <c r="G147" s="144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U147" s="200">
        <v>0</v>
      </c>
    </row>
    <row r="148" spans="2:21" s="127" customFormat="1" ht="15">
      <c r="B148" s="151" t="s">
        <v>231</v>
      </c>
      <c r="D148" s="140"/>
      <c r="E148" s="140"/>
      <c r="F148" s="140"/>
      <c r="G148" s="144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U148" s="200">
        <v>0</v>
      </c>
    </row>
    <row r="149" spans="2:21" s="127" customFormat="1" ht="15">
      <c r="B149" s="140"/>
      <c r="D149" s="140" t="s">
        <v>39</v>
      </c>
      <c r="E149" s="140"/>
      <c r="F149" s="140"/>
      <c r="G149" s="144">
        <f t="shared" ref="G149:G156" si="15">SUM(H149:S149)</f>
        <v>18184527.771840125</v>
      </c>
      <c r="H149" s="145">
        <v>1340834.8753269808</v>
      </c>
      <c r="I149" s="145">
        <v>1550279.7456677186</v>
      </c>
      <c r="J149" s="145">
        <v>1456975.816164698</v>
      </c>
      <c r="K149" s="145">
        <v>1429338.0784425288</v>
      </c>
      <c r="L149" s="145">
        <v>682485.39392134536</v>
      </c>
      <c r="M149" s="145">
        <v>1243124.5390640602</v>
      </c>
      <c r="N149" s="145">
        <v>1299357.1192326541</v>
      </c>
      <c r="O149" s="145">
        <v>1746616.7348981716</v>
      </c>
      <c r="P149" s="145">
        <v>1800192.0384700173</v>
      </c>
      <c r="Q149" s="145">
        <v>1776914.1378677513</v>
      </c>
      <c r="R149" s="145">
        <v>1222922.969435161</v>
      </c>
      <c r="S149" s="145">
        <v>2635486.3233490414</v>
      </c>
      <c r="U149" s="200">
        <v>0</v>
      </c>
    </row>
    <row r="150" spans="2:21" s="127" customFormat="1" ht="15">
      <c r="B150" s="140"/>
      <c r="D150" s="140" t="s">
        <v>232</v>
      </c>
      <c r="E150" s="140"/>
      <c r="F150" s="140"/>
      <c r="G150" s="147">
        <f t="shared" si="15"/>
        <v>0</v>
      </c>
      <c r="H150" s="148">
        <v>0</v>
      </c>
      <c r="I150" s="148">
        <v>0</v>
      </c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  <c r="P150" s="148">
        <v>0</v>
      </c>
      <c r="Q150" s="148">
        <v>0</v>
      </c>
      <c r="R150" s="148">
        <v>0</v>
      </c>
      <c r="S150" s="148">
        <v>0</v>
      </c>
      <c r="U150" s="200">
        <v>0</v>
      </c>
    </row>
    <row r="151" spans="2:21" s="127" customFormat="1" ht="15">
      <c r="B151" s="140"/>
      <c r="D151" s="140" t="s">
        <v>233</v>
      </c>
      <c r="E151" s="140"/>
      <c r="F151" s="140"/>
      <c r="G151" s="147">
        <f t="shared" si="15"/>
        <v>0</v>
      </c>
      <c r="H151" s="148">
        <v>0</v>
      </c>
      <c r="I151" s="148">
        <v>0</v>
      </c>
      <c r="J151" s="148">
        <v>0</v>
      </c>
      <c r="K151" s="148">
        <v>0</v>
      </c>
      <c r="L151" s="148">
        <v>0</v>
      </c>
      <c r="M151" s="148">
        <v>0</v>
      </c>
      <c r="N151" s="148">
        <v>0</v>
      </c>
      <c r="O151" s="148">
        <v>0</v>
      </c>
      <c r="P151" s="148">
        <v>0</v>
      </c>
      <c r="Q151" s="148">
        <v>0</v>
      </c>
      <c r="R151" s="148">
        <v>0</v>
      </c>
      <c r="S151" s="148">
        <v>0</v>
      </c>
      <c r="U151" s="200">
        <v>0</v>
      </c>
    </row>
    <row r="152" spans="2:21" s="127" customFormat="1" ht="15">
      <c r="B152" s="140"/>
      <c r="D152" s="140" t="s">
        <v>234</v>
      </c>
      <c r="E152" s="140"/>
      <c r="F152" s="140"/>
      <c r="G152" s="147">
        <f t="shared" si="15"/>
        <v>0</v>
      </c>
      <c r="H152" s="148">
        <v>0</v>
      </c>
      <c r="I152" s="148">
        <v>0</v>
      </c>
      <c r="J152" s="148">
        <v>0</v>
      </c>
      <c r="K152" s="148">
        <v>0</v>
      </c>
      <c r="L152" s="148">
        <v>0</v>
      </c>
      <c r="M152" s="148">
        <v>0</v>
      </c>
      <c r="N152" s="148">
        <v>0</v>
      </c>
      <c r="O152" s="148">
        <v>0</v>
      </c>
      <c r="P152" s="148">
        <v>0</v>
      </c>
      <c r="Q152" s="148">
        <v>0</v>
      </c>
      <c r="R152" s="148">
        <v>0</v>
      </c>
      <c r="S152" s="148">
        <v>0</v>
      </c>
      <c r="U152" s="200">
        <v>0</v>
      </c>
    </row>
    <row r="153" spans="2:21" s="127" customFormat="1" ht="15">
      <c r="B153" s="140"/>
      <c r="C153" s="140"/>
      <c r="D153" s="140" t="s">
        <v>235</v>
      </c>
      <c r="G153" s="147">
        <f t="shared" si="15"/>
        <v>9379235.5633146688</v>
      </c>
      <c r="H153" s="148">
        <v>641361.02919220028</v>
      </c>
      <c r="I153" s="148">
        <v>961293.95381146541</v>
      </c>
      <c r="J153" s="148">
        <v>609397.16011103685</v>
      </c>
      <c r="K153" s="148">
        <v>207398.68568115131</v>
      </c>
      <c r="L153" s="148">
        <v>664631.26620692445</v>
      </c>
      <c r="M153" s="148">
        <v>702367.81403518305</v>
      </c>
      <c r="N153" s="148">
        <v>829833.08301152941</v>
      </c>
      <c r="O153" s="148">
        <v>868344.429040574</v>
      </c>
      <c r="P153" s="148">
        <v>995750.79606308707</v>
      </c>
      <c r="Q153" s="148">
        <v>860041.78244349104</v>
      </c>
      <c r="R153" s="148">
        <v>1020739.8685455834</v>
      </c>
      <c r="S153" s="148">
        <v>1018075.6951724435</v>
      </c>
      <c r="U153" s="200">
        <v>0</v>
      </c>
    </row>
    <row r="154" spans="2:21" s="127" customFormat="1" ht="15">
      <c r="B154" s="140"/>
      <c r="C154" s="140"/>
      <c r="D154" s="140" t="s">
        <v>236</v>
      </c>
      <c r="G154" s="147">
        <f t="shared" si="15"/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48">
        <v>0</v>
      </c>
      <c r="Q154" s="148">
        <v>0</v>
      </c>
      <c r="R154" s="148">
        <v>0</v>
      </c>
      <c r="S154" s="148">
        <v>0</v>
      </c>
      <c r="U154" s="200">
        <v>0</v>
      </c>
    </row>
    <row r="155" spans="2:21" s="127" customFormat="1" ht="15">
      <c r="B155" s="140"/>
      <c r="C155" s="140"/>
      <c r="D155" s="140" t="s">
        <v>237</v>
      </c>
      <c r="G155" s="147">
        <f t="shared" si="15"/>
        <v>0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  <c r="P155" s="148">
        <v>0</v>
      </c>
      <c r="Q155" s="148">
        <v>0</v>
      </c>
      <c r="R155" s="148">
        <v>0</v>
      </c>
      <c r="S155" s="148">
        <v>0</v>
      </c>
      <c r="U155" s="200">
        <v>0</v>
      </c>
    </row>
    <row r="156" spans="2:21" s="127" customFormat="1" ht="15">
      <c r="B156" s="140"/>
      <c r="C156" s="140"/>
      <c r="D156" s="140" t="s">
        <v>238</v>
      </c>
      <c r="G156" s="147">
        <f t="shared" si="15"/>
        <v>0</v>
      </c>
      <c r="H156" s="148">
        <v>0</v>
      </c>
      <c r="I156" s="148">
        <v>0</v>
      </c>
      <c r="J156" s="148">
        <v>0</v>
      </c>
      <c r="K156" s="148">
        <v>0</v>
      </c>
      <c r="L156" s="148">
        <v>0</v>
      </c>
      <c r="M156" s="148">
        <v>0</v>
      </c>
      <c r="N156" s="148">
        <v>0</v>
      </c>
      <c r="O156" s="148">
        <v>0</v>
      </c>
      <c r="P156" s="148">
        <v>0</v>
      </c>
      <c r="Q156" s="148">
        <v>0</v>
      </c>
      <c r="R156" s="148">
        <v>0</v>
      </c>
      <c r="S156" s="148">
        <v>0</v>
      </c>
      <c r="U156" s="200">
        <v>0</v>
      </c>
    </row>
    <row r="157" spans="2:21" s="127" customFormat="1" ht="12.75">
      <c r="B157" s="140"/>
      <c r="C157" s="140"/>
      <c r="D157" s="140"/>
      <c r="G157" s="149" t="s">
        <v>124</v>
      </c>
      <c r="H157" s="149" t="s">
        <v>124</v>
      </c>
      <c r="I157" s="149" t="s">
        <v>124</v>
      </c>
      <c r="J157" s="149" t="s">
        <v>124</v>
      </c>
      <c r="K157" s="149" t="s">
        <v>124</v>
      </c>
      <c r="L157" s="149" t="s">
        <v>124</v>
      </c>
      <c r="M157" s="149" t="s">
        <v>124</v>
      </c>
      <c r="N157" s="149" t="s">
        <v>124</v>
      </c>
      <c r="O157" s="149" t="s">
        <v>124</v>
      </c>
      <c r="P157" s="149" t="s">
        <v>124</v>
      </c>
      <c r="Q157" s="149" t="s">
        <v>124</v>
      </c>
      <c r="R157" s="149" t="s">
        <v>124</v>
      </c>
      <c r="S157" s="149" t="s">
        <v>124</v>
      </c>
      <c r="U157" s="200" t="e">
        <v>#VALUE!</v>
      </c>
    </row>
    <row r="158" spans="2:21" s="127" customFormat="1" ht="12.75">
      <c r="B158" s="142" t="s">
        <v>239</v>
      </c>
      <c r="C158" s="142"/>
      <c r="D158" s="142"/>
      <c r="E158" s="142"/>
      <c r="F158" s="142"/>
      <c r="G158" s="152">
        <f>SUM(H158:S158)</f>
        <v>27563763.335154794</v>
      </c>
      <c r="H158" s="152">
        <v>1982195.9045191812</v>
      </c>
      <c r="I158" s="152">
        <v>2511573.6994791841</v>
      </c>
      <c r="J158" s="152">
        <v>2066372.9762757348</v>
      </c>
      <c r="K158" s="152">
        <v>1636736.7641236801</v>
      </c>
      <c r="L158" s="152">
        <v>1347116.6601282698</v>
      </c>
      <c r="M158" s="152">
        <v>1945492.3530992432</v>
      </c>
      <c r="N158" s="152">
        <v>2129190.2022441835</v>
      </c>
      <c r="O158" s="152">
        <v>2614961.1639387459</v>
      </c>
      <c r="P158" s="152">
        <v>2795942.8345331042</v>
      </c>
      <c r="Q158" s="152">
        <v>2636955.9203112423</v>
      </c>
      <c r="R158" s="152">
        <v>2243662.8379807444</v>
      </c>
      <c r="S158" s="152">
        <v>3653562.0185214849</v>
      </c>
      <c r="U158" s="200">
        <v>0</v>
      </c>
    </row>
    <row r="159" spans="2:21" s="127" customFormat="1" ht="15">
      <c r="G159" s="150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U159" s="200">
        <v>0</v>
      </c>
    </row>
    <row r="160" spans="2:21" s="127" customFormat="1" ht="15">
      <c r="B160" s="142" t="s">
        <v>240</v>
      </c>
      <c r="C160" s="142"/>
      <c r="G160" s="147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U160" s="200">
        <v>0</v>
      </c>
    </row>
    <row r="161" spans="2:21" s="127" customFormat="1" ht="15">
      <c r="B161" s="142"/>
      <c r="C161" s="142"/>
      <c r="D161" s="127" t="s">
        <v>241</v>
      </c>
      <c r="G161" s="147">
        <f t="shared" ref="G161" si="16">SUM(H161:S161)</f>
        <v>367359.69654104119</v>
      </c>
      <c r="H161" s="148">
        <v>26200.086527722775</v>
      </c>
      <c r="I161" s="148">
        <v>29411.888095401504</v>
      </c>
      <c r="J161" s="148">
        <v>30392.087055666161</v>
      </c>
      <c r="K161" s="148">
        <v>35094.946469576193</v>
      </c>
      <c r="L161" s="148">
        <v>35943.67630314541</v>
      </c>
      <c r="M161" s="148">
        <v>27362.150833918004</v>
      </c>
      <c r="N161" s="148">
        <v>29602.457917334381</v>
      </c>
      <c r="O161" s="148">
        <v>29304.310188022391</v>
      </c>
      <c r="P161" s="148">
        <v>29225.16771485141</v>
      </c>
      <c r="Q161" s="148">
        <v>27850.824200005492</v>
      </c>
      <c r="R161" s="148">
        <v>29836.764188748122</v>
      </c>
      <c r="S161" s="148">
        <v>37135.337046649372</v>
      </c>
      <c r="U161" s="200">
        <v>0</v>
      </c>
    </row>
    <row r="162" spans="2:21" s="127" customFormat="1" ht="12.75">
      <c r="B162" s="142"/>
      <c r="C162" s="142"/>
      <c r="G162" s="149" t="s">
        <v>124</v>
      </c>
      <c r="H162" s="149" t="s">
        <v>124</v>
      </c>
      <c r="I162" s="149" t="s">
        <v>124</v>
      </c>
      <c r="J162" s="149" t="s">
        <v>124</v>
      </c>
      <c r="K162" s="149" t="s">
        <v>124</v>
      </c>
      <c r="L162" s="149" t="s">
        <v>124</v>
      </c>
      <c r="M162" s="149" t="s">
        <v>124</v>
      </c>
      <c r="N162" s="149" t="s">
        <v>124</v>
      </c>
      <c r="O162" s="149" t="s">
        <v>124</v>
      </c>
      <c r="P162" s="149" t="s">
        <v>124</v>
      </c>
      <c r="Q162" s="149" t="s">
        <v>124</v>
      </c>
      <c r="R162" s="149" t="s">
        <v>124</v>
      </c>
      <c r="S162" s="149" t="s">
        <v>124</v>
      </c>
      <c r="U162" s="200" t="e">
        <v>#VALUE!</v>
      </c>
    </row>
    <row r="163" spans="2:21" s="127" customFormat="1" ht="12.75">
      <c r="B163" s="142" t="s">
        <v>242</v>
      </c>
      <c r="C163" s="140"/>
      <c r="G163" s="152">
        <f>SUM(H163:S163)</f>
        <v>367359.69654104119</v>
      </c>
      <c r="H163" s="152">
        <v>26200.086527722775</v>
      </c>
      <c r="I163" s="152">
        <v>29411.888095401504</v>
      </c>
      <c r="J163" s="152">
        <v>30392.087055666161</v>
      </c>
      <c r="K163" s="152">
        <v>35094.946469576193</v>
      </c>
      <c r="L163" s="152">
        <v>35943.67630314541</v>
      </c>
      <c r="M163" s="152">
        <v>27362.150833918004</v>
      </c>
      <c r="N163" s="152">
        <v>29602.457917334381</v>
      </c>
      <c r="O163" s="152">
        <v>29304.310188022391</v>
      </c>
      <c r="P163" s="152">
        <v>29225.16771485141</v>
      </c>
      <c r="Q163" s="152">
        <v>27850.824200005492</v>
      </c>
      <c r="R163" s="152">
        <v>29836.764188748122</v>
      </c>
      <c r="S163" s="152">
        <v>37135.337046649372</v>
      </c>
      <c r="U163" s="200">
        <v>0</v>
      </c>
    </row>
    <row r="164" spans="2:21" s="127" customFormat="1" ht="15">
      <c r="C164" s="140"/>
      <c r="G164" s="150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U164" s="200">
        <v>0</v>
      </c>
    </row>
    <row r="165" spans="2:21" s="127" customFormat="1" ht="13.5" thickBot="1">
      <c r="B165" s="151" t="s">
        <v>243</v>
      </c>
      <c r="C165" s="151"/>
      <c r="G165" s="161">
        <f>SUM(H165:S165)</f>
        <v>164280768.30451268</v>
      </c>
      <c r="H165" s="161">
        <v>10092537.813216669</v>
      </c>
      <c r="I165" s="161">
        <v>13228733.130777176</v>
      </c>
      <c r="J165" s="161">
        <v>9159676.1379605848</v>
      </c>
      <c r="K165" s="161">
        <v>9438636.1314636003</v>
      </c>
      <c r="L165" s="161">
        <v>8635732.6777041294</v>
      </c>
      <c r="M165" s="161">
        <v>18162411.818332411</v>
      </c>
      <c r="N165" s="161">
        <v>21067784.011708811</v>
      </c>
      <c r="O165" s="161">
        <v>16528432.579717126</v>
      </c>
      <c r="P165" s="161">
        <v>12443547.011920374</v>
      </c>
      <c r="Q165" s="161">
        <v>13295735.526272135</v>
      </c>
      <c r="R165" s="161">
        <v>13501052.795498773</v>
      </c>
      <c r="S165" s="161">
        <v>18726488.669940885</v>
      </c>
      <c r="U165" s="200">
        <v>0</v>
      </c>
    </row>
    <row r="166" spans="2:21" s="162" customFormat="1" ht="13.5" thickTop="1">
      <c r="C166" s="163"/>
      <c r="D166" s="164" t="s">
        <v>244</v>
      </c>
      <c r="E166" s="165"/>
      <c r="F166" s="165"/>
      <c r="G166" s="166">
        <f>SUM(H166:S166)</f>
        <v>0</v>
      </c>
      <c r="H166" s="166">
        <v>0</v>
      </c>
      <c r="I166" s="166">
        <v>0</v>
      </c>
      <c r="J166" s="166">
        <v>0</v>
      </c>
      <c r="K166" s="166">
        <v>0</v>
      </c>
      <c r="L166" s="166">
        <v>0</v>
      </c>
      <c r="M166" s="166">
        <v>0</v>
      </c>
      <c r="N166" s="166">
        <v>0</v>
      </c>
      <c r="O166" s="166">
        <v>0</v>
      </c>
      <c r="P166" s="166">
        <v>0</v>
      </c>
      <c r="Q166" s="166">
        <v>0</v>
      </c>
      <c r="R166" s="166">
        <v>0</v>
      </c>
      <c r="S166" s="166">
        <v>0</v>
      </c>
      <c r="T166" s="166"/>
      <c r="U166" s="200">
        <v>0</v>
      </c>
    </row>
    <row r="167" spans="2:21" s="127" customFormat="1" ht="15">
      <c r="C167" s="140"/>
      <c r="D167" s="168" t="s">
        <v>245</v>
      </c>
      <c r="E167" s="168"/>
      <c r="F167" s="168"/>
      <c r="G167" s="169">
        <f>IF(ISERROR(G165/G175),0,G165/G175)</f>
        <v>35.782997446148762</v>
      </c>
      <c r="H167" s="169">
        <v>24.001583353045881</v>
      </c>
      <c r="I167" s="169">
        <v>34.558077706629078</v>
      </c>
      <c r="J167" s="169">
        <v>25.625583602027657</v>
      </c>
      <c r="K167" s="169">
        <v>29.175267605938661</v>
      </c>
      <c r="L167" s="169">
        <v>26.694947188777853</v>
      </c>
      <c r="M167" s="169">
        <v>44.763682222955609</v>
      </c>
      <c r="N167" s="169">
        <v>46.928299932416643</v>
      </c>
      <c r="O167" s="169">
        <v>40.558442134231903</v>
      </c>
      <c r="P167" s="169">
        <v>35.284369258820547</v>
      </c>
      <c r="Q167" s="169">
        <v>38.04552955326308</v>
      </c>
      <c r="R167" s="169">
        <v>35.891622688537026</v>
      </c>
      <c r="S167" s="169">
        <v>42.292012270684438</v>
      </c>
      <c r="U167" s="200">
        <v>0</v>
      </c>
    </row>
    <row r="168" spans="2:21" s="127" customFormat="1" ht="12.75">
      <c r="C168" s="14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U168" s="200">
        <v>0</v>
      </c>
    </row>
    <row r="169" spans="2:21" s="127" customFormat="1" ht="12.75">
      <c r="C169" s="14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U169" s="200">
        <v>0</v>
      </c>
    </row>
    <row r="170" spans="2:21" s="127" customFormat="1" ht="12.75">
      <c r="C170" s="14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U170" s="200">
        <v>0</v>
      </c>
    </row>
    <row r="171" spans="2:21" s="127" customFormat="1" ht="12.75">
      <c r="C171" s="14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U171" s="200">
        <v>0</v>
      </c>
    </row>
    <row r="172" spans="2:21" s="127" customFormat="1" ht="12.75">
      <c r="C172" s="14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U172" s="200">
        <v>0</v>
      </c>
    </row>
    <row r="173" spans="2:21" s="127" customFormat="1" ht="12.75"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71"/>
      <c r="U173" s="200">
        <v>0</v>
      </c>
    </row>
    <row r="174" spans="2:21" s="127" customFormat="1" ht="12.75"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71"/>
      <c r="U174" s="200">
        <v>0</v>
      </c>
    </row>
    <row r="175" spans="2:21" s="127" customFormat="1" ht="15">
      <c r="B175" s="172" t="s">
        <v>246</v>
      </c>
      <c r="C175" s="140"/>
      <c r="G175" s="150">
        <f>SUM(H175:S175)</f>
        <v>4591028.701599</v>
      </c>
      <c r="H175" s="148">
        <v>420494.66757099977</v>
      </c>
      <c r="I175" s="148">
        <v>382797.13481399993</v>
      </c>
      <c r="J175" s="148">
        <v>357442.63546200033</v>
      </c>
      <c r="K175" s="148">
        <v>323514.98052899964</v>
      </c>
      <c r="L175" s="148">
        <v>323496.90061699989</v>
      </c>
      <c r="M175" s="148">
        <v>405739.8970859999</v>
      </c>
      <c r="N175" s="148">
        <v>448935.58986899984</v>
      </c>
      <c r="O175" s="148">
        <v>407521.38666999963</v>
      </c>
      <c r="P175" s="148">
        <v>352664.57282100001</v>
      </c>
      <c r="Q175" s="148">
        <v>349469.06200000021</v>
      </c>
      <c r="R175" s="148">
        <v>376161.67183799978</v>
      </c>
      <c r="S175" s="148">
        <v>442790.2023220004</v>
      </c>
      <c r="T175" s="171"/>
      <c r="U175" s="200">
        <v>0</v>
      </c>
    </row>
    <row r="176" spans="2:21" s="127" customFormat="1" ht="12.75">
      <c r="B176" s="160"/>
      <c r="C176" s="140"/>
      <c r="G176" s="150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1"/>
      <c r="U176" s="200">
        <v>0</v>
      </c>
    </row>
    <row r="177" spans="1:21" s="127" customFormat="1" ht="12.75">
      <c r="A177" s="127" t="s">
        <v>283</v>
      </c>
      <c r="B177" s="160" t="s">
        <v>120</v>
      </c>
      <c r="C177" s="140"/>
      <c r="G177" s="150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1"/>
      <c r="U177" s="200" t="e">
        <v>#VALUE!</v>
      </c>
    </row>
    <row r="178" spans="1:21" s="127" customFormat="1" ht="12.75">
      <c r="A178" s="210"/>
      <c r="B178" s="211"/>
      <c r="C178" s="207" t="s">
        <v>121</v>
      </c>
      <c r="D178" s="210"/>
      <c r="E178" s="210"/>
      <c r="F178" s="210"/>
      <c r="G178" s="150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1"/>
      <c r="U178" s="200">
        <v>0</v>
      </c>
    </row>
    <row r="179" spans="1:21" s="127" customFormat="1" ht="12.75">
      <c r="A179" s="210"/>
      <c r="B179" s="211"/>
      <c r="C179" s="207"/>
      <c r="D179" s="210" t="s">
        <v>122</v>
      </c>
      <c r="E179" s="210"/>
      <c r="F179" s="210"/>
      <c r="G179" s="147">
        <f>SUM(H179:S179)</f>
        <v>0</v>
      </c>
      <c r="H179" s="173">
        <v>0</v>
      </c>
      <c r="I179" s="173">
        <v>0</v>
      </c>
      <c r="J179" s="173">
        <v>0</v>
      </c>
      <c r="K179" s="173">
        <v>0</v>
      </c>
      <c r="L179" s="173">
        <v>0</v>
      </c>
      <c r="M179" s="173">
        <v>0</v>
      </c>
      <c r="N179" s="173">
        <v>0</v>
      </c>
      <c r="O179" s="173">
        <v>0</v>
      </c>
      <c r="P179" s="173">
        <v>0</v>
      </c>
      <c r="Q179" s="173">
        <v>0</v>
      </c>
      <c r="R179" s="173">
        <v>0</v>
      </c>
      <c r="S179" s="173">
        <v>0</v>
      </c>
      <c r="T179" s="171"/>
      <c r="U179" s="200">
        <v>0</v>
      </c>
    </row>
    <row r="180" spans="1:21" s="127" customFormat="1" ht="12.75">
      <c r="A180" s="210"/>
      <c r="B180" s="212"/>
      <c r="C180" s="212"/>
      <c r="D180" s="210" t="s">
        <v>123</v>
      </c>
      <c r="E180" s="210"/>
      <c r="F180" s="210"/>
      <c r="G180" s="147">
        <f t="shared" ref="G180:G182" si="17">SUM(H180:S180)</f>
        <v>0</v>
      </c>
      <c r="H180" s="173">
        <v>0</v>
      </c>
      <c r="I180" s="173">
        <v>0</v>
      </c>
      <c r="J180" s="173">
        <v>0</v>
      </c>
      <c r="K180" s="173">
        <v>0</v>
      </c>
      <c r="L180" s="173">
        <v>0</v>
      </c>
      <c r="M180" s="173">
        <v>0</v>
      </c>
      <c r="N180" s="173">
        <v>0</v>
      </c>
      <c r="O180" s="173">
        <v>0</v>
      </c>
      <c r="P180" s="173">
        <v>0</v>
      </c>
      <c r="Q180" s="173">
        <v>0</v>
      </c>
      <c r="R180" s="173">
        <v>0</v>
      </c>
      <c r="S180" s="173">
        <v>0</v>
      </c>
      <c r="T180" s="174"/>
      <c r="U180" s="200">
        <v>0</v>
      </c>
    </row>
    <row r="181" spans="1:21" ht="12.75">
      <c r="A181" s="179"/>
      <c r="B181" s="210"/>
      <c r="C181" s="207"/>
      <c r="D181" s="210"/>
      <c r="E181" s="210"/>
      <c r="F181" s="210"/>
      <c r="G181" s="149" t="s">
        <v>124</v>
      </c>
      <c r="H181" s="149" t="s">
        <v>124</v>
      </c>
      <c r="I181" s="149" t="s">
        <v>124</v>
      </c>
      <c r="J181" s="149" t="s">
        <v>124</v>
      </c>
      <c r="K181" s="149" t="s">
        <v>124</v>
      </c>
      <c r="L181" s="149" t="s">
        <v>124</v>
      </c>
      <c r="M181" s="149" t="s">
        <v>124</v>
      </c>
      <c r="N181" s="149" t="s">
        <v>124</v>
      </c>
      <c r="O181" s="149" t="s">
        <v>124</v>
      </c>
      <c r="P181" s="149" t="s">
        <v>124</v>
      </c>
      <c r="Q181" s="149" t="s">
        <v>124</v>
      </c>
      <c r="R181" s="149" t="s">
        <v>124</v>
      </c>
      <c r="S181" s="149" t="s">
        <v>124</v>
      </c>
      <c r="T181" s="174"/>
      <c r="U181" s="200" t="e">
        <v>#VALUE!</v>
      </c>
    </row>
    <row r="182" spans="1:21" ht="12.75">
      <c r="A182" s="179"/>
      <c r="B182" s="213"/>
      <c r="C182" s="214" t="s">
        <v>125</v>
      </c>
      <c r="D182" s="210"/>
      <c r="E182" s="210"/>
      <c r="F182" s="210"/>
      <c r="G182" s="176">
        <f t="shared" si="17"/>
        <v>0</v>
      </c>
      <c r="H182" s="173">
        <v>0</v>
      </c>
      <c r="I182" s="173">
        <v>0</v>
      </c>
      <c r="J182" s="173">
        <v>0</v>
      </c>
      <c r="K182" s="173">
        <v>0</v>
      </c>
      <c r="L182" s="173">
        <v>0</v>
      </c>
      <c r="M182" s="173">
        <v>0</v>
      </c>
      <c r="N182" s="173">
        <v>0</v>
      </c>
      <c r="O182" s="173">
        <v>0</v>
      </c>
      <c r="P182" s="173">
        <v>0</v>
      </c>
      <c r="Q182" s="173">
        <v>0</v>
      </c>
      <c r="R182" s="173">
        <v>0</v>
      </c>
      <c r="S182" s="173">
        <v>0</v>
      </c>
      <c r="T182" s="174"/>
      <c r="U182" s="200">
        <v>0</v>
      </c>
    </row>
    <row r="183" spans="1:21" ht="12.75">
      <c r="A183" s="179"/>
      <c r="B183" s="213"/>
      <c r="C183" s="210"/>
      <c r="D183" s="210"/>
      <c r="E183" s="210"/>
      <c r="F183" s="210"/>
      <c r="G183" s="176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4"/>
      <c r="U183" s="200">
        <v>0</v>
      </c>
    </row>
    <row r="184" spans="1:21" ht="12.75">
      <c r="A184" s="179"/>
      <c r="B184" s="213"/>
      <c r="C184" s="214" t="s">
        <v>126</v>
      </c>
      <c r="D184" s="210"/>
      <c r="E184" s="210"/>
      <c r="F184" s="210"/>
      <c r="G184" s="176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4"/>
      <c r="U184" s="200">
        <v>0</v>
      </c>
    </row>
    <row r="185" spans="1:21" s="179" customFormat="1" ht="12.75">
      <c r="B185" s="213"/>
      <c r="C185" s="210"/>
      <c r="D185" s="210" t="s">
        <v>126</v>
      </c>
      <c r="E185" s="210"/>
      <c r="F185" s="210"/>
      <c r="G185" s="176">
        <f t="shared" ref="G185:G188" si="18">SUM(H185:S185)</f>
        <v>0</v>
      </c>
      <c r="H185" s="176">
        <v>0</v>
      </c>
      <c r="I185" s="176">
        <v>0</v>
      </c>
      <c r="J185" s="176">
        <v>0</v>
      </c>
      <c r="K185" s="176">
        <v>0</v>
      </c>
      <c r="L185" s="176">
        <v>0</v>
      </c>
      <c r="M185" s="176">
        <v>0</v>
      </c>
      <c r="N185" s="176">
        <v>0</v>
      </c>
      <c r="O185" s="176">
        <v>0</v>
      </c>
      <c r="P185" s="176">
        <v>0</v>
      </c>
      <c r="Q185" s="176">
        <v>0</v>
      </c>
      <c r="R185" s="176">
        <v>0</v>
      </c>
      <c r="S185" s="176">
        <v>0</v>
      </c>
      <c r="T185" s="178"/>
      <c r="U185" s="200">
        <v>0</v>
      </c>
    </row>
    <row r="186" spans="1:21" ht="12.75">
      <c r="A186" s="179"/>
      <c r="B186" s="180"/>
      <c r="C186" s="210"/>
      <c r="D186" s="210" t="s">
        <v>127</v>
      </c>
      <c r="E186" s="214"/>
      <c r="F186" s="214"/>
      <c r="G186" s="176">
        <f>SUM(H186:S186)</f>
        <v>15928.265007224876</v>
      </c>
      <c r="H186" s="177">
        <v>-900.86042085020665</v>
      </c>
      <c r="I186" s="177">
        <v>1132.4447071612087</v>
      </c>
      <c r="J186" s="177">
        <v>-1312.2783807437659</v>
      </c>
      <c r="K186" s="177">
        <v>1049.1865649763847</v>
      </c>
      <c r="L186" s="177">
        <v>1087.996189023813</v>
      </c>
      <c r="M186" s="177">
        <v>1667.6701793880666</v>
      </c>
      <c r="N186" s="177">
        <v>4648.9852574978759</v>
      </c>
      <c r="O186" s="177">
        <v>2308.1030866557489</v>
      </c>
      <c r="P186" s="177">
        <v>1931.6269757101936</v>
      </c>
      <c r="Q186" s="177">
        <v>1450.5341108888833</v>
      </c>
      <c r="R186" s="177">
        <v>1329.5841398843036</v>
      </c>
      <c r="S186" s="177">
        <v>1535.2725976323718</v>
      </c>
      <c r="T186" s="174"/>
      <c r="U186" s="200">
        <v>0</v>
      </c>
    </row>
    <row r="187" spans="1:21" ht="12.75">
      <c r="A187" s="179"/>
      <c r="B187" s="180"/>
      <c r="C187" s="210"/>
      <c r="D187" s="210"/>
      <c r="E187" s="214"/>
      <c r="F187" s="214"/>
      <c r="G187" s="176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4"/>
      <c r="U187" s="200">
        <v>0</v>
      </c>
    </row>
    <row r="188" spans="1:21" ht="12.75">
      <c r="A188" s="179" t="s">
        <v>295</v>
      </c>
      <c r="B188" s="180"/>
      <c r="C188" s="210" t="s">
        <v>43</v>
      </c>
      <c r="D188" s="214"/>
      <c r="E188" s="214"/>
      <c r="F188" s="214"/>
      <c r="G188" s="176">
        <f t="shared" si="18"/>
        <v>15928.265007224876</v>
      </c>
      <c r="H188" s="176">
        <v>-900.86042085020665</v>
      </c>
      <c r="I188" s="176">
        <v>1132.4447071612087</v>
      </c>
      <c r="J188" s="176">
        <v>-1312.2783807437659</v>
      </c>
      <c r="K188" s="176">
        <v>1049.1865649763847</v>
      </c>
      <c r="L188" s="176">
        <v>1087.996189023813</v>
      </c>
      <c r="M188" s="176">
        <v>1667.6701793880666</v>
      </c>
      <c r="N188" s="176">
        <v>4648.9852574978759</v>
      </c>
      <c r="O188" s="176">
        <v>2308.1030866557489</v>
      </c>
      <c r="P188" s="176">
        <v>1931.6269757101936</v>
      </c>
      <c r="Q188" s="176">
        <v>1450.5341108888833</v>
      </c>
      <c r="R188" s="176">
        <v>1329.5841398843036</v>
      </c>
      <c r="S188" s="176">
        <v>1535.2725976323718</v>
      </c>
      <c r="T188" s="174"/>
      <c r="U188" s="200">
        <v>0</v>
      </c>
    </row>
    <row r="189" spans="1:21" ht="12.75">
      <c r="A189" s="179"/>
      <c r="B189" s="180"/>
      <c r="C189" s="210"/>
      <c r="D189" s="214"/>
      <c r="E189" s="214"/>
      <c r="F189" s="214"/>
      <c r="G189" s="176"/>
      <c r="H189" s="176"/>
      <c r="I189" s="176"/>
      <c r="J189" s="176"/>
      <c r="K189" s="176"/>
      <c r="L189" s="176"/>
      <c r="M189" s="176"/>
      <c r="N189" s="176"/>
      <c r="O189" s="176"/>
      <c r="P189" s="176"/>
      <c r="Q189" s="176"/>
      <c r="R189" s="176"/>
      <c r="S189" s="176"/>
      <c r="T189" s="174"/>
      <c r="U189" s="200">
        <v>0</v>
      </c>
    </row>
    <row r="190" spans="1:21" ht="12.75">
      <c r="A190" s="179"/>
      <c r="B190" s="180"/>
      <c r="C190" s="210"/>
      <c r="D190" s="214"/>
      <c r="E190" s="214"/>
      <c r="F190" s="214"/>
      <c r="G190" s="149" t="s">
        <v>124</v>
      </c>
      <c r="H190" s="149" t="s">
        <v>124</v>
      </c>
      <c r="I190" s="149" t="s">
        <v>124</v>
      </c>
      <c r="J190" s="149" t="s">
        <v>124</v>
      </c>
      <c r="K190" s="149" t="s">
        <v>124</v>
      </c>
      <c r="L190" s="149" t="s">
        <v>124</v>
      </c>
      <c r="M190" s="149" t="s">
        <v>124</v>
      </c>
      <c r="N190" s="149" t="s">
        <v>124</v>
      </c>
      <c r="O190" s="149" t="s">
        <v>124</v>
      </c>
      <c r="P190" s="149" t="s">
        <v>124</v>
      </c>
      <c r="Q190" s="149" t="s">
        <v>124</v>
      </c>
      <c r="R190" s="149" t="s">
        <v>124</v>
      </c>
      <c r="S190" s="149" t="s">
        <v>124</v>
      </c>
      <c r="T190" s="174"/>
      <c r="U190" s="200" t="e">
        <v>#VALUE!</v>
      </c>
    </row>
    <row r="191" spans="1:21" ht="12.75">
      <c r="A191" s="179"/>
      <c r="B191" s="215" t="s">
        <v>128</v>
      </c>
      <c r="C191" s="210"/>
      <c r="D191" s="214"/>
      <c r="E191" s="214"/>
      <c r="F191" s="214"/>
      <c r="G191" s="181">
        <f>SUM(H191:S191)</f>
        <v>15928.265007224876</v>
      </c>
      <c r="H191" s="182">
        <v>-900.86042085020665</v>
      </c>
      <c r="I191" s="182">
        <v>1132.4447071612087</v>
      </c>
      <c r="J191" s="182">
        <v>-1312.2783807437659</v>
      </c>
      <c r="K191" s="182">
        <v>1049.1865649763847</v>
      </c>
      <c r="L191" s="182">
        <v>1087.996189023813</v>
      </c>
      <c r="M191" s="182">
        <v>1667.6701793880666</v>
      </c>
      <c r="N191" s="182">
        <v>4648.9852574978759</v>
      </c>
      <c r="O191" s="182">
        <v>2308.1030866557489</v>
      </c>
      <c r="P191" s="182">
        <v>1931.6269757101936</v>
      </c>
      <c r="Q191" s="182">
        <v>1450.5341108888833</v>
      </c>
      <c r="R191" s="182">
        <v>1329.5841398843036</v>
      </c>
      <c r="S191" s="182">
        <v>1535.2725976323718</v>
      </c>
      <c r="T191" s="174"/>
      <c r="U191" s="200">
        <v>0</v>
      </c>
    </row>
    <row r="192" spans="1:21" ht="12.75">
      <c r="A192" s="179"/>
      <c r="B192" s="180"/>
      <c r="C192" s="210"/>
      <c r="D192" s="214"/>
      <c r="E192" s="214"/>
      <c r="F192" s="214"/>
      <c r="G192" s="149" t="s">
        <v>124</v>
      </c>
      <c r="H192" s="149" t="s">
        <v>124</v>
      </c>
      <c r="I192" s="149" t="s">
        <v>124</v>
      </c>
      <c r="J192" s="149" t="s">
        <v>124</v>
      </c>
      <c r="K192" s="149" t="s">
        <v>124</v>
      </c>
      <c r="L192" s="149" t="s">
        <v>124</v>
      </c>
      <c r="M192" s="149" t="s">
        <v>124</v>
      </c>
      <c r="N192" s="149" t="s">
        <v>124</v>
      </c>
      <c r="O192" s="149" t="s">
        <v>124</v>
      </c>
      <c r="P192" s="149" t="s">
        <v>124</v>
      </c>
      <c r="Q192" s="149" t="s">
        <v>124</v>
      </c>
      <c r="R192" s="149" t="s">
        <v>124</v>
      </c>
      <c r="S192" s="149" t="s">
        <v>124</v>
      </c>
      <c r="T192" s="174"/>
      <c r="U192" s="200" t="e">
        <v>#VALUE!</v>
      </c>
    </row>
    <row r="193" spans="1:21" ht="12.75">
      <c r="A193" s="179"/>
      <c r="B193" s="183" t="s">
        <v>247</v>
      </c>
      <c r="C193" s="210"/>
      <c r="D193" s="214"/>
      <c r="E193" s="214"/>
      <c r="F193" s="214"/>
      <c r="G193" s="150">
        <f>SUM(H193:S193)</f>
        <v>4606956.966606224</v>
      </c>
      <c r="H193" s="181">
        <v>419593.80715014954</v>
      </c>
      <c r="I193" s="181">
        <v>383929.57952116115</v>
      </c>
      <c r="J193" s="181">
        <v>356130.35708125657</v>
      </c>
      <c r="K193" s="181">
        <v>324564.16709397605</v>
      </c>
      <c r="L193" s="181">
        <v>324584.89680602372</v>
      </c>
      <c r="M193" s="181">
        <v>407407.56726538797</v>
      </c>
      <c r="N193" s="181">
        <v>453584.57512649772</v>
      </c>
      <c r="O193" s="181">
        <v>409829.48975665536</v>
      </c>
      <c r="P193" s="181">
        <v>354596.19979671022</v>
      </c>
      <c r="Q193" s="181">
        <v>350919.59611088911</v>
      </c>
      <c r="R193" s="181">
        <v>377491.25597788405</v>
      </c>
      <c r="S193" s="181">
        <v>444325.47491963278</v>
      </c>
      <c r="T193" s="174"/>
      <c r="U193" s="200">
        <v>0</v>
      </c>
    </row>
    <row r="194" spans="1:21" ht="12.75">
      <c r="A194" s="179"/>
      <c r="B194" s="215"/>
      <c r="C194" s="216"/>
      <c r="D194" s="208"/>
      <c r="E194" s="214"/>
      <c r="F194" s="184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6"/>
      <c r="U194" s="200">
        <v>0</v>
      </c>
    </row>
    <row r="195" spans="1:21" ht="12.75">
      <c r="A195" s="179" t="s">
        <v>282</v>
      </c>
      <c r="B195" s="213" t="s">
        <v>129</v>
      </c>
      <c r="C195" s="210"/>
      <c r="D195" s="214"/>
      <c r="E195" s="214"/>
      <c r="F195" s="214"/>
      <c r="G195" s="176"/>
      <c r="H195" s="176"/>
      <c r="I195" s="176"/>
      <c r="J195" s="176"/>
      <c r="K195" s="176"/>
      <c r="L195" s="176"/>
      <c r="M195" s="176"/>
      <c r="N195" s="176"/>
      <c r="O195" s="176"/>
      <c r="P195" s="176"/>
      <c r="Q195" s="176"/>
      <c r="R195" s="176"/>
      <c r="S195" s="176"/>
      <c r="T195" s="174"/>
      <c r="U195" s="200">
        <v>0</v>
      </c>
    </row>
    <row r="196" spans="1:21" ht="12.75">
      <c r="A196" s="179" t="s">
        <v>282</v>
      </c>
      <c r="B196" s="210"/>
      <c r="C196" s="210" t="s">
        <v>130</v>
      </c>
      <c r="D196" s="214"/>
      <c r="E196" s="214"/>
      <c r="F196" s="214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4"/>
      <c r="U196" s="200">
        <v>0</v>
      </c>
    </row>
    <row r="197" spans="1:21" ht="12.75">
      <c r="A197" s="179"/>
      <c r="B197" s="210"/>
      <c r="C197" s="210"/>
      <c r="D197" s="214" t="s">
        <v>131</v>
      </c>
      <c r="E197" s="214"/>
      <c r="F197" s="214"/>
      <c r="G197" s="176">
        <f>SUM(H197:S197)</f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4"/>
      <c r="U197" s="200">
        <v>0</v>
      </c>
    </row>
    <row r="198" spans="1:21" ht="12.75">
      <c r="A198" s="210" t="s">
        <v>282</v>
      </c>
      <c r="B198" s="210"/>
      <c r="C198" s="210"/>
      <c r="D198" s="214" t="s">
        <v>132</v>
      </c>
      <c r="E198" s="210"/>
      <c r="F198" s="210"/>
      <c r="G198" s="176">
        <f t="shared" ref="G198:G223" si="19">SUM(H198:S198)</f>
        <v>61093.559700044905</v>
      </c>
      <c r="H198" s="177">
        <v>7415.9293488202848</v>
      </c>
      <c r="I198" s="177">
        <v>4776.8183579888682</v>
      </c>
      <c r="J198" s="177">
        <v>4966.1004806367418</v>
      </c>
      <c r="K198" s="177">
        <v>4665.616254322219</v>
      </c>
      <c r="L198" s="177">
        <v>4556.8314412989739</v>
      </c>
      <c r="M198" s="177">
        <v>3801.5906548424</v>
      </c>
      <c r="N198" s="177">
        <v>3263.1664810998618</v>
      </c>
      <c r="O198" s="177">
        <v>3786.0682225527717</v>
      </c>
      <c r="P198" s="177">
        <v>3981.5011165111137</v>
      </c>
      <c r="Q198" s="177">
        <v>5518.2582290621394</v>
      </c>
      <c r="R198" s="177">
        <v>6922.2666989972531</v>
      </c>
      <c r="S198" s="177">
        <v>7439.4124139122905</v>
      </c>
      <c r="T198" s="174"/>
      <c r="U198" s="200">
        <v>0</v>
      </c>
    </row>
    <row r="199" spans="1:21" ht="12.75">
      <c r="A199" s="210" t="s">
        <v>282</v>
      </c>
      <c r="B199" s="210"/>
      <c r="C199" s="210"/>
      <c r="D199" s="214" t="s">
        <v>133</v>
      </c>
      <c r="E199" s="210"/>
      <c r="F199" s="210"/>
      <c r="G199" s="176">
        <f t="shared" si="19"/>
        <v>42329.95921213062</v>
      </c>
      <c r="H199" s="177">
        <v>5162.0029156456731</v>
      </c>
      <c r="I199" s="177">
        <v>3445.1572894072624</v>
      </c>
      <c r="J199" s="177">
        <v>3498.9479987436757</v>
      </c>
      <c r="K199" s="177">
        <v>3398.9189999605401</v>
      </c>
      <c r="L199" s="177">
        <v>3107.3939728349633</v>
      </c>
      <c r="M199" s="177">
        <v>2474.132607978448</v>
      </c>
      <c r="N199" s="177">
        <v>1846.0854976912392</v>
      </c>
      <c r="O199" s="177">
        <v>2539.1000297358983</v>
      </c>
      <c r="P199" s="177">
        <v>2752.7897090918595</v>
      </c>
      <c r="Q199" s="177">
        <v>3983.673735942908</v>
      </c>
      <c r="R199" s="177">
        <v>4685.7192972569856</v>
      </c>
      <c r="S199" s="177">
        <v>5436.0371578411705</v>
      </c>
      <c r="T199" s="174"/>
      <c r="U199" s="200">
        <v>0</v>
      </c>
    </row>
    <row r="200" spans="1:21" ht="12.75">
      <c r="A200" s="210" t="s">
        <v>282</v>
      </c>
      <c r="B200" s="210"/>
      <c r="C200" s="214"/>
      <c r="D200" s="214" t="s">
        <v>44</v>
      </c>
      <c r="E200" s="210"/>
      <c r="F200" s="210"/>
      <c r="G200" s="176">
        <f t="shared" si="19"/>
        <v>8410.275718162542</v>
      </c>
      <c r="H200" s="177">
        <v>707.6822184436644</v>
      </c>
      <c r="I200" s="177">
        <v>878.07110590723062</v>
      </c>
      <c r="J200" s="177">
        <v>857.00933983365564</v>
      </c>
      <c r="K200" s="177">
        <v>513.48414449594657</v>
      </c>
      <c r="L200" s="177">
        <v>684.59582214426837</v>
      </c>
      <c r="M200" s="177">
        <v>570.51803006619855</v>
      </c>
      <c r="N200" s="177">
        <v>638.00158899520363</v>
      </c>
      <c r="O200" s="177">
        <v>687.1734477887278</v>
      </c>
      <c r="P200" s="177">
        <v>590.05509044724181</v>
      </c>
      <c r="Q200" s="177">
        <v>639.13772281267882</v>
      </c>
      <c r="R200" s="177">
        <v>783.61190455824044</v>
      </c>
      <c r="S200" s="177">
        <v>860.9353026694863</v>
      </c>
      <c r="T200" s="174"/>
      <c r="U200" s="200">
        <v>0</v>
      </c>
    </row>
    <row r="201" spans="1:21" ht="12.75">
      <c r="A201" s="210" t="s">
        <v>282</v>
      </c>
      <c r="B201" s="210"/>
      <c r="C201" s="214"/>
      <c r="D201" s="214" t="s">
        <v>134</v>
      </c>
      <c r="E201" s="210"/>
      <c r="F201" s="210"/>
      <c r="G201" s="176">
        <f t="shared" si="19"/>
        <v>12758.014800704168</v>
      </c>
      <c r="H201" s="177">
        <v>633.80313682508017</v>
      </c>
      <c r="I201" s="177">
        <v>805.7560120564367</v>
      </c>
      <c r="J201" s="177">
        <v>925.88484707431905</v>
      </c>
      <c r="K201" s="177">
        <v>1322.6094362645513</v>
      </c>
      <c r="L201" s="177">
        <v>1592.0804992758897</v>
      </c>
      <c r="M201" s="177">
        <v>1472.008227400014</v>
      </c>
      <c r="N201" s="177">
        <v>1182.7274894517041</v>
      </c>
      <c r="O201" s="177">
        <v>1315.0498814673135</v>
      </c>
      <c r="P201" s="177">
        <v>1240.5604846672136</v>
      </c>
      <c r="Q201" s="177">
        <v>929.71581142202467</v>
      </c>
      <c r="R201" s="177">
        <v>787.6646122124049</v>
      </c>
      <c r="S201" s="177">
        <v>550.15436258721661</v>
      </c>
      <c r="T201" s="174"/>
      <c r="U201" s="200">
        <v>0</v>
      </c>
    </row>
    <row r="202" spans="1:21" ht="12.75">
      <c r="A202" s="179"/>
      <c r="B202" s="210"/>
      <c r="C202" s="214"/>
      <c r="D202" s="214" t="s">
        <v>135</v>
      </c>
      <c r="E202" s="210"/>
      <c r="F202" s="210"/>
      <c r="G202" s="176">
        <f t="shared" si="19"/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4"/>
      <c r="U202" s="200">
        <v>0</v>
      </c>
    </row>
    <row r="203" spans="1:21" ht="12.75">
      <c r="A203" s="179"/>
      <c r="B203" s="210"/>
      <c r="C203" s="214"/>
      <c r="D203" s="214" t="s">
        <v>136</v>
      </c>
      <c r="E203" s="210"/>
      <c r="F203" s="210"/>
      <c r="G203" s="176">
        <f t="shared" si="19"/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4"/>
      <c r="U203" s="200">
        <v>0</v>
      </c>
    </row>
    <row r="204" spans="1:21" ht="12.75">
      <c r="A204" s="179"/>
      <c r="B204" s="210"/>
      <c r="C204" s="214"/>
      <c r="D204" s="214" t="s">
        <v>137</v>
      </c>
      <c r="E204" s="210"/>
      <c r="F204" s="210"/>
      <c r="G204" s="176">
        <f t="shared" si="19"/>
        <v>0</v>
      </c>
      <c r="H204" s="177">
        <v>0</v>
      </c>
      <c r="I204" s="177"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4"/>
      <c r="U204" s="200">
        <v>0</v>
      </c>
    </row>
    <row r="205" spans="1:21" ht="12.75">
      <c r="A205" s="179" t="s">
        <v>282</v>
      </c>
      <c r="B205" s="210"/>
      <c r="C205" s="214"/>
      <c r="D205" s="214" t="s">
        <v>138</v>
      </c>
      <c r="E205" s="210"/>
      <c r="F205" s="210"/>
      <c r="G205" s="176">
        <f t="shared" si="19"/>
        <v>4024.8869300706401</v>
      </c>
      <c r="H205" s="177">
        <v>0</v>
      </c>
      <c r="I205" s="177">
        <v>0</v>
      </c>
      <c r="J205" s="177">
        <v>0</v>
      </c>
      <c r="K205" s="177">
        <v>0</v>
      </c>
      <c r="L205" s="177">
        <v>441.39448588626976</v>
      </c>
      <c r="M205" s="177">
        <v>1023.4196623051688</v>
      </c>
      <c r="N205" s="177">
        <v>1188.2760080866474</v>
      </c>
      <c r="O205" s="177">
        <v>1187.0571071936236</v>
      </c>
      <c r="P205" s="177">
        <v>184.73966659893065</v>
      </c>
      <c r="Q205" s="177">
        <v>0</v>
      </c>
      <c r="R205" s="177">
        <v>0</v>
      </c>
      <c r="S205" s="177">
        <v>0</v>
      </c>
      <c r="T205" s="174"/>
      <c r="U205" s="200">
        <v>0</v>
      </c>
    </row>
    <row r="206" spans="1:21" ht="12.75">
      <c r="A206" s="179" t="s">
        <v>282</v>
      </c>
      <c r="B206" s="210"/>
      <c r="C206" s="214"/>
      <c r="D206" s="214" t="s">
        <v>139</v>
      </c>
      <c r="E206" s="210"/>
      <c r="F206" s="210"/>
      <c r="G206" s="176">
        <f t="shared" si="19"/>
        <v>20100.432913355504</v>
      </c>
      <c r="H206" s="177">
        <v>0</v>
      </c>
      <c r="I206" s="177">
        <v>1107.6761184729069</v>
      </c>
      <c r="J206" s="177">
        <v>1937.7645702894374</v>
      </c>
      <c r="K206" s="177">
        <v>2545.0644917751411</v>
      </c>
      <c r="L206" s="177">
        <v>2331.1373481856986</v>
      </c>
      <c r="M206" s="177">
        <v>2424.1399943145238</v>
      </c>
      <c r="N206" s="177">
        <v>2154.2349395686947</v>
      </c>
      <c r="O206" s="177">
        <v>1857.8233024484673</v>
      </c>
      <c r="P206" s="177">
        <v>1996.800478850362</v>
      </c>
      <c r="Q206" s="177">
        <v>1493.8105006759611</v>
      </c>
      <c r="R206" s="177">
        <v>1299.5722628104791</v>
      </c>
      <c r="S206" s="177">
        <v>952.40890596383304</v>
      </c>
      <c r="T206" s="174"/>
      <c r="U206" s="200">
        <v>0</v>
      </c>
    </row>
    <row r="207" spans="1:21" ht="12.75">
      <c r="A207" s="179"/>
      <c r="B207" s="210"/>
      <c r="C207" s="214"/>
      <c r="D207" s="214" t="s">
        <v>140</v>
      </c>
      <c r="E207" s="210"/>
      <c r="F207" s="210"/>
      <c r="G207" s="176">
        <f t="shared" si="19"/>
        <v>0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4"/>
      <c r="U207" s="200">
        <v>0</v>
      </c>
    </row>
    <row r="208" spans="1:21" ht="12.75">
      <c r="A208" s="179"/>
      <c r="B208" s="210"/>
      <c r="C208" s="214"/>
      <c r="D208" s="214" t="s">
        <v>141</v>
      </c>
      <c r="E208" s="210"/>
      <c r="F208" s="210"/>
      <c r="G208" s="176">
        <f t="shared" si="19"/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4"/>
      <c r="U208" s="200">
        <v>0</v>
      </c>
    </row>
    <row r="209" spans="1:21" s="179" customFormat="1" ht="12.75">
      <c r="A209" s="179" t="s">
        <v>282</v>
      </c>
      <c r="B209" s="210"/>
      <c r="C209" s="210"/>
      <c r="D209" s="214" t="s">
        <v>142</v>
      </c>
      <c r="E209" s="210"/>
      <c r="F209" s="210"/>
      <c r="G209" s="176">
        <f t="shared" si="19"/>
        <v>21557.080464275557</v>
      </c>
      <c r="H209" s="177">
        <v>1177.0730351370007</v>
      </c>
      <c r="I209" s="177">
        <v>1285.1880486933387</v>
      </c>
      <c r="J209" s="177">
        <v>1853.554463212881</v>
      </c>
      <c r="K209" s="177">
        <v>2198.9983875082139</v>
      </c>
      <c r="L209" s="177">
        <v>2651.0065349263668</v>
      </c>
      <c r="M209" s="177">
        <v>2594.9116815931084</v>
      </c>
      <c r="N209" s="177">
        <v>1995.434745311376</v>
      </c>
      <c r="O209" s="177">
        <v>2149.693530831315</v>
      </c>
      <c r="P209" s="177">
        <v>2017.1830658594681</v>
      </c>
      <c r="Q209" s="177">
        <v>1485.3369562052096</v>
      </c>
      <c r="R209" s="177">
        <v>1294.9577413126181</v>
      </c>
      <c r="S209" s="177">
        <v>853.74227368466006</v>
      </c>
      <c r="T209" s="178"/>
      <c r="U209" s="200">
        <v>0</v>
      </c>
    </row>
    <row r="210" spans="1:21" s="179" customFormat="1" ht="12.75">
      <c r="A210" s="179" t="s">
        <v>282</v>
      </c>
      <c r="B210" s="210"/>
      <c r="C210" s="210"/>
      <c r="D210" s="214" t="s">
        <v>143</v>
      </c>
      <c r="E210" s="210"/>
      <c r="F210" s="210"/>
      <c r="G210" s="176">
        <f t="shared" si="19"/>
        <v>9519.9641349351677</v>
      </c>
      <c r="H210" s="177">
        <v>0</v>
      </c>
      <c r="I210" s="177">
        <v>381.58014666558995</v>
      </c>
      <c r="J210" s="177">
        <v>951.45964259008736</v>
      </c>
      <c r="K210" s="177">
        <v>1314.2506114870548</v>
      </c>
      <c r="L210" s="177">
        <v>1045.0805462550397</v>
      </c>
      <c r="M210" s="177">
        <v>1122.9731999185533</v>
      </c>
      <c r="N210" s="177">
        <v>1358.386989237448</v>
      </c>
      <c r="O210" s="177">
        <v>831.43975520542176</v>
      </c>
      <c r="P210" s="177">
        <v>1127.1458381535069</v>
      </c>
      <c r="Q210" s="177">
        <v>740.03830266154978</v>
      </c>
      <c r="R210" s="177">
        <v>359.73161674183854</v>
      </c>
      <c r="S210" s="177">
        <v>287.87748601907742</v>
      </c>
      <c r="T210" s="178"/>
      <c r="U210" s="200">
        <v>0</v>
      </c>
    </row>
    <row r="211" spans="1:21" ht="12.75">
      <c r="A211" s="179"/>
      <c r="B211" s="210"/>
      <c r="C211" s="210"/>
      <c r="D211" s="214" t="s">
        <v>144</v>
      </c>
      <c r="E211" s="210"/>
      <c r="F211" s="210"/>
      <c r="G211" s="176">
        <f t="shared" si="19"/>
        <v>0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4"/>
      <c r="U211" s="200">
        <v>0</v>
      </c>
    </row>
    <row r="212" spans="1:21" ht="12.75">
      <c r="A212" s="179"/>
      <c r="B212" s="210"/>
      <c r="C212" s="210"/>
      <c r="D212" s="214" t="s">
        <v>145</v>
      </c>
      <c r="E212" s="210"/>
      <c r="F212" s="210"/>
      <c r="G212" s="176">
        <f t="shared" si="19"/>
        <v>0</v>
      </c>
      <c r="H212" s="177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P212" s="177">
        <v>0</v>
      </c>
      <c r="Q212" s="177">
        <v>0</v>
      </c>
      <c r="R212" s="177">
        <v>0</v>
      </c>
      <c r="S212" s="177">
        <v>0</v>
      </c>
      <c r="T212" s="174"/>
      <c r="U212" s="200">
        <v>0</v>
      </c>
    </row>
    <row r="213" spans="1:21" ht="12.75">
      <c r="A213" s="179"/>
      <c r="B213" s="210"/>
      <c r="C213" s="210"/>
      <c r="D213" s="214" t="s">
        <v>146</v>
      </c>
      <c r="E213" s="210"/>
      <c r="F213" s="210"/>
      <c r="G213" s="176">
        <f t="shared" si="19"/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4"/>
      <c r="U213" s="200">
        <v>0</v>
      </c>
    </row>
    <row r="214" spans="1:21" ht="12.75">
      <c r="A214" s="179"/>
      <c r="B214" s="215"/>
      <c r="C214" s="210"/>
      <c r="D214" s="214" t="s">
        <v>147</v>
      </c>
      <c r="E214" s="213"/>
      <c r="F214" s="213"/>
      <c r="G214" s="176">
        <f t="shared" si="19"/>
        <v>0</v>
      </c>
      <c r="H214" s="177">
        <v>0</v>
      </c>
      <c r="I214" s="177"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4"/>
      <c r="U214" s="200">
        <v>0</v>
      </c>
    </row>
    <row r="215" spans="1:21" ht="12.75">
      <c r="A215" s="179" t="s">
        <v>282</v>
      </c>
      <c r="B215" s="210"/>
      <c r="C215" s="210"/>
      <c r="D215" s="214" t="s">
        <v>45</v>
      </c>
      <c r="E215" s="210"/>
      <c r="F215" s="210"/>
      <c r="G215" s="176">
        <f t="shared" si="19"/>
        <v>898.2347315263263</v>
      </c>
      <c r="H215" s="177">
        <v>77.171662789573915</v>
      </c>
      <c r="I215" s="177">
        <v>71.686608770966487</v>
      </c>
      <c r="J215" s="177">
        <v>77.019300177945937</v>
      </c>
      <c r="K215" s="177">
        <v>74.486271759630696</v>
      </c>
      <c r="L215" s="177">
        <v>77.247844095387904</v>
      </c>
      <c r="M215" s="177">
        <v>75.41949275585209</v>
      </c>
      <c r="N215" s="177">
        <v>77.247844095387904</v>
      </c>
      <c r="O215" s="177">
        <v>77.247844095387904</v>
      </c>
      <c r="P215" s="177">
        <v>75.41949275585209</v>
      </c>
      <c r="Q215" s="177">
        <v>77.247844095387904</v>
      </c>
      <c r="R215" s="177">
        <v>64.525566024451237</v>
      </c>
      <c r="S215" s="177">
        <v>73.514960110502301</v>
      </c>
      <c r="T215" s="174"/>
      <c r="U215" s="200">
        <v>0</v>
      </c>
    </row>
    <row r="216" spans="1:21" ht="12.75">
      <c r="A216" s="179" t="s">
        <v>282</v>
      </c>
      <c r="B216" s="215"/>
      <c r="C216" s="210"/>
      <c r="D216" s="214" t="s">
        <v>148</v>
      </c>
      <c r="E216" s="210"/>
      <c r="F216" s="210"/>
      <c r="G216" s="176">
        <f t="shared" si="19"/>
        <v>7847.6411580761142</v>
      </c>
      <c r="H216" s="177">
        <v>0</v>
      </c>
      <c r="I216" s="177">
        <v>633.36766696221503</v>
      </c>
      <c r="J216" s="177">
        <v>656.15551948964662</v>
      </c>
      <c r="K216" s="177">
        <v>908.53395443265958</v>
      </c>
      <c r="L216" s="177">
        <v>969.58010154970998</v>
      </c>
      <c r="M216" s="177">
        <v>956.30913503199429</v>
      </c>
      <c r="N216" s="177">
        <v>1055.8172855642038</v>
      </c>
      <c r="O216" s="177">
        <v>934.29505921965369</v>
      </c>
      <c r="P216" s="177">
        <v>743.8125885863825</v>
      </c>
      <c r="Q216" s="177">
        <v>498.23500321561551</v>
      </c>
      <c r="R216" s="177">
        <v>287.68901222533736</v>
      </c>
      <c r="S216" s="177">
        <v>203.84583179869475</v>
      </c>
      <c r="T216" s="174"/>
      <c r="U216" s="200">
        <v>0</v>
      </c>
    </row>
    <row r="217" spans="1:21" ht="12.75">
      <c r="A217" s="179" t="s">
        <v>282</v>
      </c>
      <c r="B217" s="210"/>
      <c r="C217" s="210"/>
      <c r="D217" s="214" t="s">
        <v>149</v>
      </c>
      <c r="E217" s="210"/>
      <c r="F217" s="210"/>
      <c r="G217" s="176">
        <f t="shared" si="19"/>
        <v>8688.6210478664034</v>
      </c>
      <c r="H217" s="177">
        <v>1161.4297904240768</v>
      </c>
      <c r="I217" s="177">
        <v>1348.7609567791139</v>
      </c>
      <c r="J217" s="177">
        <v>982.26007646023743</v>
      </c>
      <c r="K217" s="177">
        <v>839.09214396827019</v>
      </c>
      <c r="L217" s="177">
        <v>603.31615788199235</v>
      </c>
      <c r="M217" s="177">
        <v>415.44337989339164</v>
      </c>
      <c r="N217" s="177">
        <v>298.8960279615734</v>
      </c>
      <c r="O217" s="177">
        <v>517.55881804525575</v>
      </c>
      <c r="P217" s="177">
        <v>573.22344270649864</v>
      </c>
      <c r="Q217" s="177">
        <v>809.3584188601385</v>
      </c>
      <c r="R217" s="177">
        <v>1139.2818348858552</v>
      </c>
      <c r="S217" s="177">
        <v>0</v>
      </c>
      <c r="T217" s="174"/>
      <c r="U217" s="200">
        <v>0</v>
      </c>
    </row>
    <row r="218" spans="1:21" ht="12.75">
      <c r="A218" s="179" t="s">
        <v>282</v>
      </c>
      <c r="B218" s="213"/>
      <c r="C218" s="210"/>
      <c r="D218" s="214" t="s">
        <v>150</v>
      </c>
      <c r="E218" s="210"/>
      <c r="F218" s="210"/>
      <c r="G218" s="176">
        <f t="shared" si="19"/>
        <v>14327.238404555641</v>
      </c>
      <c r="H218" s="177">
        <v>0</v>
      </c>
      <c r="I218" s="177">
        <v>0</v>
      </c>
      <c r="J218" s="177">
        <v>535.66055949685529</v>
      </c>
      <c r="K218" s="177">
        <v>1731.3610745539147</v>
      </c>
      <c r="L218" s="177">
        <v>1949.0776991765733</v>
      </c>
      <c r="M218" s="177">
        <v>1929.3893111743328</v>
      </c>
      <c r="N218" s="177">
        <v>1615.8561406314552</v>
      </c>
      <c r="O218" s="177">
        <v>1882.8895153408896</v>
      </c>
      <c r="P218" s="177">
        <v>1761.5391681174704</v>
      </c>
      <c r="Q218" s="177">
        <v>928.00944617329765</v>
      </c>
      <c r="R218" s="177">
        <v>1176.2583729966407</v>
      </c>
      <c r="S218" s="177">
        <v>817.19711689421274</v>
      </c>
      <c r="T218" s="174"/>
      <c r="U218" s="200">
        <v>0</v>
      </c>
    </row>
    <row r="219" spans="1:21" ht="12.75">
      <c r="A219" s="179" t="s">
        <v>282</v>
      </c>
      <c r="B219" s="213"/>
      <c r="C219" s="210"/>
      <c r="D219" s="214" t="s">
        <v>151</v>
      </c>
      <c r="E219" s="210"/>
      <c r="F219" s="210"/>
      <c r="G219" s="176">
        <f t="shared" si="19"/>
        <v>2.1795946365184542</v>
      </c>
      <c r="H219" s="177">
        <v>2.1367474394598824</v>
      </c>
      <c r="I219" s="177">
        <v>2.033313034522894</v>
      </c>
      <c r="J219" s="177">
        <v>1.9202007792494342</v>
      </c>
      <c r="K219" s="177">
        <v>1.5797535176200279</v>
      </c>
      <c r="L219" s="177">
        <v>1.3567865306798224</v>
      </c>
      <c r="M219" s="177">
        <v>1.4981881086830149</v>
      </c>
      <c r="N219" s="177">
        <v>1.5112449814483162</v>
      </c>
      <c r="O219" s="177">
        <v>1.793023969691973</v>
      </c>
      <c r="P219" s="177">
        <v>1.754583174095546</v>
      </c>
      <c r="Q219" s="177">
        <v>-17.577208253662597</v>
      </c>
      <c r="R219" s="177">
        <v>2.0590635984003067</v>
      </c>
      <c r="S219" s="177">
        <v>2.1138977563298349</v>
      </c>
      <c r="T219" s="174"/>
      <c r="U219" s="200">
        <v>0</v>
      </c>
    </row>
    <row r="220" spans="1:21" ht="12.75">
      <c r="A220" s="179" t="s">
        <v>282</v>
      </c>
      <c r="B220" s="210"/>
      <c r="C220" s="210"/>
      <c r="D220" s="214" t="s">
        <v>152</v>
      </c>
      <c r="E220" s="210"/>
      <c r="F220" s="210"/>
      <c r="G220" s="176">
        <f t="shared" si="19"/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4"/>
      <c r="U220" s="200">
        <v>0</v>
      </c>
    </row>
    <row r="221" spans="1:21" ht="12.75">
      <c r="A221" s="179" t="s">
        <v>282</v>
      </c>
      <c r="B221" s="208"/>
      <c r="C221" s="210"/>
      <c r="D221" s="214" t="s">
        <v>153</v>
      </c>
      <c r="E221" s="208"/>
      <c r="F221" s="208"/>
      <c r="G221" s="176">
        <f t="shared" si="19"/>
        <v>24168.588852968678</v>
      </c>
      <c r="H221" s="177">
        <v>2660.7126850210429</v>
      </c>
      <c r="I221" s="177">
        <v>2048.4717999753311</v>
      </c>
      <c r="J221" s="177">
        <v>1705.1803730691602</v>
      </c>
      <c r="K221" s="177">
        <v>1699.2689819152663</v>
      </c>
      <c r="L221" s="177">
        <v>1640.7040574199409</v>
      </c>
      <c r="M221" s="177">
        <v>1218.0913781218792</v>
      </c>
      <c r="N221" s="177">
        <v>1176.0566715653138</v>
      </c>
      <c r="O221" s="177">
        <v>1378.6799489809646</v>
      </c>
      <c r="P221" s="177">
        <v>1427.0465252316906</v>
      </c>
      <c r="Q221" s="177">
        <v>2255.8041163719649</v>
      </c>
      <c r="R221" s="177">
        <v>2983.868841657235</v>
      </c>
      <c r="S221" s="177">
        <v>3974.7034736388887</v>
      </c>
      <c r="T221" s="174"/>
      <c r="U221" s="200">
        <v>0</v>
      </c>
    </row>
    <row r="222" spans="1:21" ht="12.75">
      <c r="A222" s="179" t="s">
        <v>282</v>
      </c>
      <c r="B222" s="210"/>
      <c r="C222" s="210"/>
      <c r="D222" s="214" t="s">
        <v>154</v>
      </c>
      <c r="E222" s="217"/>
      <c r="F222" s="217"/>
      <c r="G222" s="176">
        <f t="shared" si="19"/>
        <v>31452.945387206903</v>
      </c>
      <c r="H222" s="177">
        <v>5167.8254010414821</v>
      </c>
      <c r="I222" s="177">
        <v>3542.0673715823777</v>
      </c>
      <c r="J222" s="177">
        <v>2335.0274842457115</v>
      </c>
      <c r="K222" s="177">
        <v>2490.6868761673659</v>
      </c>
      <c r="L222" s="177">
        <v>2343.1818130329802</v>
      </c>
      <c r="M222" s="177">
        <v>1543.0726280750791</v>
      </c>
      <c r="N222" s="177">
        <v>1246.0857089710667</v>
      </c>
      <c r="O222" s="177">
        <v>1455.7415200354878</v>
      </c>
      <c r="P222" s="177">
        <v>1478.4652385624977</v>
      </c>
      <c r="Q222" s="177">
        <v>1784.5340932987644</v>
      </c>
      <c r="R222" s="177">
        <v>3087.5894736721607</v>
      </c>
      <c r="S222" s="177">
        <v>4978.6677785219281</v>
      </c>
      <c r="T222" s="174"/>
      <c r="U222" s="200">
        <v>0</v>
      </c>
    </row>
    <row r="223" spans="1:21" ht="12.75">
      <c r="A223" s="179" t="s">
        <v>282</v>
      </c>
      <c r="B223" s="210"/>
      <c r="C223" s="210"/>
      <c r="D223" s="214" t="s">
        <v>155</v>
      </c>
      <c r="E223" s="208"/>
      <c r="F223" s="208"/>
      <c r="G223" s="176">
        <f t="shared" si="19"/>
        <v>13532.291966387627</v>
      </c>
      <c r="H223" s="177">
        <v>991.24917812688091</v>
      </c>
      <c r="I223" s="177">
        <v>1706.7280066668427</v>
      </c>
      <c r="J223" s="177">
        <v>905.2561458385934</v>
      </c>
      <c r="K223" s="177">
        <v>988.52636913896629</v>
      </c>
      <c r="L223" s="177">
        <v>992.82815721726968</v>
      </c>
      <c r="M223" s="177">
        <v>1060.2281816107252</v>
      </c>
      <c r="N223" s="177">
        <v>634.99723174543669</v>
      </c>
      <c r="O223" s="177">
        <v>875.56306565322905</v>
      </c>
      <c r="P223" s="177">
        <v>823.80636614019818</v>
      </c>
      <c r="Q223" s="177">
        <v>1237.4748375719118</v>
      </c>
      <c r="R223" s="177">
        <v>1280.3666148766165</v>
      </c>
      <c r="S223" s="177">
        <v>2035.267811800956</v>
      </c>
      <c r="T223" s="174"/>
      <c r="U223" s="200">
        <v>0</v>
      </c>
    </row>
    <row r="224" spans="1:21" ht="12.75">
      <c r="A224" s="179"/>
      <c r="B224" s="210"/>
      <c r="C224" s="210"/>
      <c r="D224" s="214"/>
      <c r="E224" s="208"/>
      <c r="F224" s="208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74"/>
      <c r="U224" s="200">
        <v>0</v>
      </c>
    </row>
    <row r="225" spans="1:21" ht="12.75">
      <c r="A225" s="179"/>
      <c r="B225" s="210"/>
      <c r="C225" s="210"/>
      <c r="D225" s="214" t="s">
        <v>156</v>
      </c>
      <c r="E225" s="210"/>
      <c r="F225" s="210"/>
      <c r="G225" s="176">
        <f t="shared" ref="G225" si="20">SUM(H225:S225)</f>
        <v>280711.91501690331</v>
      </c>
      <c r="H225" s="177">
        <v>25157.016119714219</v>
      </c>
      <c r="I225" s="177">
        <v>22033.362802963002</v>
      </c>
      <c r="J225" s="177">
        <v>22189.201001938196</v>
      </c>
      <c r="K225" s="177">
        <v>24692.477751267361</v>
      </c>
      <c r="L225" s="177">
        <v>24986.813267712008</v>
      </c>
      <c r="M225" s="177">
        <v>22683.145753190351</v>
      </c>
      <c r="N225" s="177">
        <v>19732.781894958061</v>
      </c>
      <c r="O225" s="177">
        <v>21477.174072564096</v>
      </c>
      <c r="P225" s="177">
        <v>20775.842855454383</v>
      </c>
      <c r="Q225" s="177">
        <v>22363.05781011589</v>
      </c>
      <c r="R225" s="177">
        <v>26155.162913826523</v>
      </c>
      <c r="S225" s="177">
        <v>28465.878773199249</v>
      </c>
      <c r="T225" s="174"/>
      <c r="U225" s="200">
        <v>0</v>
      </c>
    </row>
    <row r="226" spans="1:21" ht="12.75">
      <c r="A226" s="179"/>
      <c r="B226" s="210"/>
      <c r="C226" s="210"/>
      <c r="D226" s="179"/>
      <c r="E226" s="208"/>
      <c r="F226" s="208"/>
      <c r="G226" s="176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4"/>
      <c r="U226" s="200">
        <v>0</v>
      </c>
    </row>
    <row r="227" spans="1:21" ht="12.75">
      <c r="A227" s="179" t="s">
        <v>282</v>
      </c>
      <c r="B227" s="210"/>
      <c r="C227" s="211" t="s">
        <v>157</v>
      </c>
      <c r="D227" s="179"/>
      <c r="E227" s="208"/>
      <c r="F227" s="208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4"/>
      <c r="U227" s="200">
        <v>0</v>
      </c>
    </row>
    <row r="228" spans="1:21" ht="12.75">
      <c r="A228" s="179"/>
      <c r="B228" s="210"/>
      <c r="C228" s="210"/>
      <c r="D228" s="179" t="s">
        <v>158</v>
      </c>
      <c r="E228" s="208"/>
      <c r="F228" s="208"/>
      <c r="G228" s="176">
        <f>SUM(H228:S228)</f>
        <v>0</v>
      </c>
      <c r="H228" s="176">
        <v>0</v>
      </c>
      <c r="I228" s="176">
        <v>0</v>
      </c>
      <c r="J228" s="176">
        <v>0</v>
      </c>
      <c r="K228" s="176">
        <v>0</v>
      </c>
      <c r="L228" s="176">
        <v>0</v>
      </c>
      <c r="M228" s="176">
        <v>0</v>
      </c>
      <c r="N228" s="176">
        <v>0</v>
      </c>
      <c r="O228" s="176">
        <v>0</v>
      </c>
      <c r="P228" s="176">
        <v>0</v>
      </c>
      <c r="Q228" s="176">
        <v>0</v>
      </c>
      <c r="R228" s="176">
        <v>0</v>
      </c>
      <c r="S228" s="176">
        <v>0</v>
      </c>
      <c r="T228" s="174"/>
      <c r="U228" s="200">
        <v>0</v>
      </c>
    </row>
    <row r="229" spans="1:21" ht="12.75">
      <c r="A229" s="179"/>
      <c r="B229" s="210"/>
      <c r="C229" s="210"/>
      <c r="D229" s="179" t="s">
        <v>159</v>
      </c>
      <c r="E229" s="208"/>
      <c r="F229" s="208"/>
      <c r="G229" s="176">
        <f t="shared" ref="G229:G270" si="21">SUM(H229:S229)</f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6">
        <v>0</v>
      </c>
      <c r="N229" s="176">
        <v>0</v>
      </c>
      <c r="O229" s="176">
        <v>0</v>
      </c>
      <c r="P229" s="176">
        <v>0</v>
      </c>
      <c r="Q229" s="176">
        <v>0</v>
      </c>
      <c r="R229" s="176">
        <v>0</v>
      </c>
      <c r="S229" s="176">
        <v>0</v>
      </c>
      <c r="T229" s="174"/>
      <c r="U229" s="200">
        <v>0</v>
      </c>
    </row>
    <row r="230" spans="1:21" ht="12.75">
      <c r="A230" s="179"/>
      <c r="B230" s="210"/>
      <c r="C230" s="210"/>
      <c r="D230" s="179" t="s">
        <v>160</v>
      </c>
      <c r="E230" s="208"/>
      <c r="F230" s="208"/>
      <c r="G230" s="176">
        <f t="shared" si="21"/>
        <v>0</v>
      </c>
      <c r="H230" s="176">
        <v>0</v>
      </c>
      <c r="I230" s="176">
        <v>0</v>
      </c>
      <c r="J230" s="176">
        <v>0</v>
      </c>
      <c r="K230" s="176">
        <v>0</v>
      </c>
      <c r="L230" s="176">
        <v>0</v>
      </c>
      <c r="M230" s="176">
        <v>0</v>
      </c>
      <c r="N230" s="176">
        <v>0</v>
      </c>
      <c r="O230" s="176">
        <v>0</v>
      </c>
      <c r="P230" s="176">
        <v>0</v>
      </c>
      <c r="Q230" s="176">
        <v>0</v>
      </c>
      <c r="R230" s="176">
        <v>0</v>
      </c>
      <c r="S230" s="176">
        <v>0</v>
      </c>
      <c r="T230" s="174"/>
      <c r="U230" s="200">
        <v>0</v>
      </c>
    </row>
    <row r="231" spans="1:21" ht="12.75">
      <c r="A231" s="179"/>
      <c r="B231" s="210"/>
      <c r="C231" s="210"/>
      <c r="D231" s="179" t="s">
        <v>161</v>
      </c>
      <c r="E231" s="208"/>
      <c r="F231" s="208"/>
      <c r="G231" s="176">
        <f t="shared" si="21"/>
        <v>0</v>
      </c>
      <c r="H231" s="176">
        <v>0</v>
      </c>
      <c r="I231" s="176">
        <v>0</v>
      </c>
      <c r="J231" s="176">
        <v>0</v>
      </c>
      <c r="K231" s="176">
        <v>0</v>
      </c>
      <c r="L231" s="176">
        <v>0</v>
      </c>
      <c r="M231" s="176">
        <v>0</v>
      </c>
      <c r="N231" s="176">
        <v>0</v>
      </c>
      <c r="O231" s="176">
        <v>0</v>
      </c>
      <c r="P231" s="176">
        <v>0</v>
      </c>
      <c r="Q231" s="176">
        <v>0</v>
      </c>
      <c r="R231" s="176">
        <v>0</v>
      </c>
      <c r="S231" s="176">
        <v>0</v>
      </c>
      <c r="T231" s="174"/>
      <c r="U231" s="200">
        <v>0</v>
      </c>
    </row>
    <row r="232" spans="1:21" ht="12.75">
      <c r="A232" s="179" t="s">
        <v>282</v>
      </c>
      <c r="B232" s="210"/>
      <c r="C232" s="210"/>
      <c r="D232" s="214" t="s">
        <v>162</v>
      </c>
      <c r="E232" s="208"/>
      <c r="F232" s="208"/>
      <c r="G232" s="176">
        <f t="shared" si="21"/>
        <v>6131.4361000000008</v>
      </c>
      <c r="H232" s="176">
        <v>0</v>
      </c>
      <c r="I232" s="176">
        <v>0</v>
      </c>
      <c r="J232" s="176">
        <v>0</v>
      </c>
      <c r="K232" s="176">
        <v>488.93799999999999</v>
      </c>
      <c r="L232" s="176">
        <v>1075.8941</v>
      </c>
      <c r="M232" s="176">
        <v>1185.4340000000002</v>
      </c>
      <c r="N232" s="176">
        <v>1670.9560000000001</v>
      </c>
      <c r="O232" s="176">
        <v>1432.0039999999999</v>
      </c>
      <c r="P232" s="176">
        <v>278.21000000000004</v>
      </c>
      <c r="Q232" s="176">
        <v>0</v>
      </c>
      <c r="R232" s="176">
        <v>0</v>
      </c>
      <c r="S232" s="176">
        <v>0</v>
      </c>
      <c r="T232" s="174"/>
      <c r="U232" s="200">
        <v>0</v>
      </c>
    </row>
    <row r="233" spans="1:21" ht="12.75">
      <c r="A233" s="179"/>
      <c r="B233" s="210"/>
      <c r="C233" s="210"/>
      <c r="D233" s="179" t="s">
        <v>163</v>
      </c>
      <c r="E233" s="208"/>
      <c r="F233" s="208"/>
      <c r="G233" s="176">
        <f t="shared" si="21"/>
        <v>0</v>
      </c>
      <c r="H233" s="176">
        <v>0</v>
      </c>
      <c r="I233" s="176">
        <v>0</v>
      </c>
      <c r="J233" s="176">
        <v>0</v>
      </c>
      <c r="K233" s="176">
        <v>0</v>
      </c>
      <c r="L233" s="176">
        <v>0</v>
      </c>
      <c r="M233" s="176">
        <v>0</v>
      </c>
      <c r="N233" s="176">
        <v>0</v>
      </c>
      <c r="O233" s="176">
        <v>0</v>
      </c>
      <c r="P233" s="176">
        <v>0</v>
      </c>
      <c r="Q233" s="176">
        <v>0</v>
      </c>
      <c r="R233" s="176">
        <v>0</v>
      </c>
      <c r="S233" s="176">
        <v>0</v>
      </c>
      <c r="T233" s="174"/>
      <c r="U233" s="200">
        <v>0</v>
      </c>
    </row>
    <row r="234" spans="1:21" ht="12.75">
      <c r="A234" s="179"/>
      <c r="B234" s="210"/>
      <c r="C234" s="210"/>
      <c r="D234" s="179" t="s">
        <v>164</v>
      </c>
      <c r="E234" s="214"/>
      <c r="F234" s="214"/>
      <c r="G234" s="176">
        <f t="shared" si="21"/>
        <v>0</v>
      </c>
      <c r="H234" s="176">
        <v>0</v>
      </c>
      <c r="I234" s="176">
        <v>0</v>
      </c>
      <c r="J234" s="176">
        <v>0</v>
      </c>
      <c r="K234" s="176">
        <v>0</v>
      </c>
      <c r="L234" s="176">
        <v>0</v>
      </c>
      <c r="M234" s="176">
        <v>0</v>
      </c>
      <c r="N234" s="176">
        <v>0</v>
      </c>
      <c r="O234" s="176">
        <v>0</v>
      </c>
      <c r="P234" s="176">
        <v>0</v>
      </c>
      <c r="Q234" s="176">
        <v>0</v>
      </c>
      <c r="R234" s="176">
        <v>0</v>
      </c>
      <c r="S234" s="176">
        <v>0</v>
      </c>
      <c r="T234" s="174"/>
      <c r="U234" s="200">
        <v>0</v>
      </c>
    </row>
    <row r="235" spans="1:21" ht="12.75">
      <c r="A235" s="179"/>
      <c r="B235" s="210"/>
      <c r="C235" s="210"/>
      <c r="D235" s="179" t="s">
        <v>165</v>
      </c>
      <c r="E235" s="208"/>
      <c r="F235" s="208"/>
      <c r="G235" s="176">
        <f t="shared" si="21"/>
        <v>0</v>
      </c>
      <c r="H235" s="176">
        <v>0</v>
      </c>
      <c r="I235" s="176">
        <v>0</v>
      </c>
      <c r="J235" s="176">
        <v>0</v>
      </c>
      <c r="K235" s="176">
        <v>0</v>
      </c>
      <c r="L235" s="176">
        <v>0</v>
      </c>
      <c r="M235" s="176">
        <v>0</v>
      </c>
      <c r="N235" s="176">
        <v>0</v>
      </c>
      <c r="O235" s="176">
        <v>0</v>
      </c>
      <c r="P235" s="176">
        <v>0</v>
      </c>
      <c r="Q235" s="176">
        <v>0</v>
      </c>
      <c r="R235" s="176">
        <v>0</v>
      </c>
      <c r="S235" s="176">
        <v>0</v>
      </c>
      <c r="T235" s="174"/>
      <c r="U235" s="200">
        <v>0</v>
      </c>
    </row>
    <row r="236" spans="1:21" ht="12.75">
      <c r="A236" s="179"/>
      <c r="B236" s="210"/>
      <c r="C236" s="210"/>
      <c r="D236" s="179" t="s">
        <v>166</v>
      </c>
      <c r="E236" s="208"/>
      <c r="F236" s="208"/>
      <c r="G236" s="176">
        <f t="shared" si="21"/>
        <v>0</v>
      </c>
      <c r="H236" s="176">
        <v>0</v>
      </c>
      <c r="I236" s="176">
        <v>0</v>
      </c>
      <c r="J236" s="176">
        <v>0</v>
      </c>
      <c r="K236" s="176">
        <v>0</v>
      </c>
      <c r="L236" s="176">
        <v>0</v>
      </c>
      <c r="M236" s="176">
        <v>0</v>
      </c>
      <c r="N236" s="176">
        <v>0</v>
      </c>
      <c r="O236" s="176">
        <v>0</v>
      </c>
      <c r="P236" s="176">
        <v>0</v>
      </c>
      <c r="Q236" s="176">
        <v>0</v>
      </c>
      <c r="R236" s="176">
        <v>0</v>
      </c>
      <c r="S236" s="176">
        <v>0</v>
      </c>
      <c r="T236" s="174"/>
      <c r="U236" s="200">
        <v>0</v>
      </c>
    </row>
    <row r="237" spans="1:21" ht="12.75">
      <c r="A237" s="179"/>
      <c r="B237" s="210"/>
      <c r="C237" s="210"/>
      <c r="D237" s="179" t="s">
        <v>167</v>
      </c>
      <c r="E237" s="208"/>
      <c r="F237" s="208"/>
      <c r="G237" s="176">
        <f t="shared" si="21"/>
        <v>0</v>
      </c>
      <c r="H237" s="176">
        <v>0</v>
      </c>
      <c r="I237" s="176">
        <v>0</v>
      </c>
      <c r="J237" s="176">
        <v>0</v>
      </c>
      <c r="K237" s="176">
        <v>0</v>
      </c>
      <c r="L237" s="176">
        <v>0</v>
      </c>
      <c r="M237" s="176">
        <v>0</v>
      </c>
      <c r="N237" s="176">
        <v>0</v>
      </c>
      <c r="O237" s="176">
        <v>0</v>
      </c>
      <c r="P237" s="176">
        <v>0</v>
      </c>
      <c r="Q237" s="176">
        <v>0</v>
      </c>
      <c r="R237" s="176">
        <v>0</v>
      </c>
      <c r="S237" s="176">
        <v>0</v>
      </c>
      <c r="T237" s="174"/>
      <c r="U237" s="200">
        <v>0</v>
      </c>
    </row>
    <row r="238" spans="1:21" ht="12.75">
      <c r="A238" s="179"/>
      <c r="B238" s="210"/>
      <c r="C238" s="210"/>
      <c r="D238" s="179" t="s">
        <v>168</v>
      </c>
      <c r="E238" s="208"/>
      <c r="F238" s="208"/>
      <c r="G238" s="176">
        <f t="shared" si="21"/>
        <v>0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76">
        <v>0</v>
      </c>
      <c r="O238" s="176">
        <v>0</v>
      </c>
      <c r="P238" s="176">
        <v>0</v>
      </c>
      <c r="Q238" s="176">
        <v>0</v>
      </c>
      <c r="R238" s="176">
        <v>0</v>
      </c>
      <c r="S238" s="176">
        <v>0</v>
      </c>
      <c r="T238" s="174"/>
      <c r="U238" s="200">
        <v>0</v>
      </c>
    </row>
    <row r="239" spans="1:21" ht="12.75">
      <c r="A239" s="179"/>
      <c r="B239" s="210"/>
      <c r="C239" s="210"/>
      <c r="D239" s="179" t="s">
        <v>169</v>
      </c>
      <c r="E239" s="208"/>
      <c r="F239" s="208"/>
      <c r="G239" s="176">
        <f t="shared" si="21"/>
        <v>0</v>
      </c>
      <c r="H239" s="176">
        <v>0</v>
      </c>
      <c r="I239" s="176">
        <v>0</v>
      </c>
      <c r="J239" s="176">
        <v>0</v>
      </c>
      <c r="K239" s="176">
        <v>0</v>
      </c>
      <c r="L239" s="176">
        <v>0</v>
      </c>
      <c r="M239" s="176">
        <v>0</v>
      </c>
      <c r="N239" s="176">
        <v>0</v>
      </c>
      <c r="O239" s="176">
        <v>0</v>
      </c>
      <c r="P239" s="176">
        <v>0</v>
      </c>
      <c r="Q239" s="176">
        <v>0</v>
      </c>
      <c r="R239" s="176">
        <v>0</v>
      </c>
      <c r="S239" s="176">
        <v>0</v>
      </c>
      <c r="T239" s="174"/>
      <c r="U239" s="200">
        <v>0</v>
      </c>
    </row>
    <row r="240" spans="1:21" ht="12.75">
      <c r="A240" s="179"/>
      <c r="B240" s="210"/>
      <c r="C240" s="210"/>
      <c r="D240" s="179" t="s">
        <v>170</v>
      </c>
      <c r="E240" s="208"/>
      <c r="F240" s="208"/>
      <c r="G240" s="176">
        <f t="shared" si="21"/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6">
        <v>0</v>
      </c>
      <c r="N240" s="176">
        <v>0</v>
      </c>
      <c r="O240" s="176">
        <v>0</v>
      </c>
      <c r="P240" s="176">
        <v>0</v>
      </c>
      <c r="Q240" s="176">
        <v>0</v>
      </c>
      <c r="R240" s="176">
        <v>0</v>
      </c>
      <c r="S240" s="176">
        <v>0</v>
      </c>
      <c r="T240" s="174"/>
      <c r="U240" s="200">
        <v>0</v>
      </c>
    </row>
    <row r="241" spans="1:21" ht="12.75">
      <c r="A241" s="179"/>
      <c r="B241" s="210"/>
      <c r="C241" s="210"/>
      <c r="D241" s="179" t="s">
        <v>171</v>
      </c>
      <c r="E241" s="208"/>
      <c r="F241" s="208"/>
      <c r="G241" s="176">
        <f t="shared" si="21"/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6">
        <v>0</v>
      </c>
      <c r="N241" s="176">
        <v>0</v>
      </c>
      <c r="O241" s="176">
        <v>0</v>
      </c>
      <c r="P241" s="176">
        <v>0</v>
      </c>
      <c r="Q241" s="176">
        <v>0</v>
      </c>
      <c r="R241" s="176">
        <v>0</v>
      </c>
      <c r="S241" s="176">
        <v>0</v>
      </c>
      <c r="T241" s="174"/>
      <c r="U241" s="200">
        <v>0</v>
      </c>
    </row>
    <row r="242" spans="1:21" ht="12.75">
      <c r="A242" s="179"/>
      <c r="B242" s="210"/>
      <c r="C242" s="210"/>
      <c r="D242" s="179" t="s">
        <v>172</v>
      </c>
      <c r="E242" s="208"/>
      <c r="F242" s="208"/>
      <c r="G242" s="176">
        <f t="shared" si="21"/>
        <v>0</v>
      </c>
      <c r="H242" s="176">
        <v>0</v>
      </c>
      <c r="I242" s="176">
        <v>0</v>
      </c>
      <c r="J242" s="176">
        <v>0</v>
      </c>
      <c r="K242" s="176">
        <v>0</v>
      </c>
      <c r="L242" s="176">
        <v>0</v>
      </c>
      <c r="M242" s="176">
        <v>0</v>
      </c>
      <c r="N242" s="176">
        <v>0</v>
      </c>
      <c r="O242" s="176">
        <v>0</v>
      </c>
      <c r="P242" s="176">
        <v>0</v>
      </c>
      <c r="Q242" s="176">
        <v>0</v>
      </c>
      <c r="R242" s="176">
        <v>0</v>
      </c>
      <c r="S242" s="176">
        <v>0</v>
      </c>
      <c r="T242" s="174"/>
      <c r="U242" s="200">
        <v>0</v>
      </c>
    </row>
    <row r="243" spans="1:21" ht="12.75">
      <c r="A243" s="179"/>
      <c r="B243" s="210"/>
      <c r="C243" s="210"/>
      <c r="D243" s="179" t="s">
        <v>173</v>
      </c>
      <c r="E243" s="208"/>
      <c r="F243" s="208"/>
      <c r="G243" s="176">
        <f t="shared" si="21"/>
        <v>0</v>
      </c>
      <c r="H243" s="176">
        <v>0</v>
      </c>
      <c r="I243" s="176">
        <v>0</v>
      </c>
      <c r="J243" s="176">
        <v>0</v>
      </c>
      <c r="K243" s="176">
        <v>0</v>
      </c>
      <c r="L243" s="176">
        <v>0</v>
      </c>
      <c r="M243" s="176">
        <v>0</v>
      </c>
      <c r="N243" s="176">
        <v>0</v>
      </c>
      <c r="O243" s="176">
        <v>0</v>
      </c>
      <c r="P243" s="176">
        <v>0</v>
      </c>
      <c r="Q243" s="176">
        <v>0</v>
      </c>
      <c r="R243" s="176">
        <v>0</v>
      </c>
      <c r="S243" s="176">
        <v>0</v>
      </c>
      <c r="T243" s="174"/>
      <c r="U243" s="200">
        <v>0</v>
      </c>
    </row>
    <row r="244" spans="1:21" ht="12.75">
      <c r="A244" s="179"/>
      <c r="B244" s="210"/>
      <c r="C244" s="210"/>
      <c r="D244" s="179" t="s">
        <v>174</v>
      </c>
      <c r="E244" s="208"/>
      <c r="F244" s="208"/>
      <c r="G244" s="176">
        <f t="shared" si="21"/>
        <v>0</v>
      </c>
      <c r="H244" s="176">
        <v>0</v>
      </c>
      <c r="I244" s="176">
        <v>0</v>
      </c>
      <c r="J244" s="176">
        <v>0</v>
      </c>
      <c r="K244" s="176">
        <v>0</v>
      </c>
      <c r="L244" s="176">
        <v>0</v>
      </c>
      <c r="M244" s="176">
        <v>0</v>
      </c>
      <c r="N244" s="176">
        <v>0</v>
      </c>
      <c r="O244" s="176">
        <v>0</v>
      </c>
      <c r="P244" s="176">
        <v>0</v>
      </c>
      <c r="Q244" s="176">
        <v>0</v>
      </c>
      <c r="R244" s="176">
        <v>0</v>
      </c>
      <c r="S244" s="176">
        <v>0</v>
      </c>
      <c r="T244" s="174"/>
      <c r="U244" s="200">
        <v>0</v>
      </c>
    </row>
    <row r="245" spans="1:21" ht="12.75">
      <c r="A245" s="179"/>
      <c r="B245" s="210"/>
      <c r="C245" s="210"/>
      <c r="D245" s="179" t="s">
        <v>175</v>
      </c>
      <c r="E245" s="214"/>
      <c r="F245" s="214"/>
      <c r="G245" s="176">
        <f t="shared" si="21"/>
        <v>0</v>
      </c>
      <c r="H245" s="176">
        <v>0</v>
      </c>
      <c r="I245" s="176">
        <v>0</v>
      </c>
      <c r="J245" s="176">
        <v>0</v>
      </c>
      <c r="K245" s="176">
        <v>0</v>
      </c>
      <c r="L245" s="176">
        <v>0</v>
      </c>
      <c r="M245" s="176">
        <v>0</v>
      </c>
      <c r="N245" s="176">
        <v>0</v>
      </c>
      <c r="O245" s="176">
        <v>0</v>
      </c>
      <c r="P245" s="176">
        <v>0</v>
      </c>
      <c r="Q245" s="176">
        <v>0</v>
      </c>
      <c r="R245" s="176">
        <v>0</v>
      </c>
      <c r="S245" s="176">
        <v>0</v>
      </c>
      <c r="T245" s="174"/>
      <c r="U245" s="200">
        <v>0</v>
      </c>
    </row>
    <row r="246" spans="1:21" ht="12.75">
      <c r="A246" s="179"/>
      <c r="B246" s="210"/>
      <c r="C246" s="210"/>
      <c r="D246" s="179" t="s">
        <v>176</v>
      </c>
      <c r="E246" s="214"/>
      <c r="F246" s="214"/>
      <c r="G246" s="176">
        <f t="shared" si="21"/>
        <v>0</v>
      </c>
      <c r="H246" s="176">
        <v>0</v>
      </c>
      <c r="I246" s="176">
        <v>0</v>
      </c>
      <c r="J246" s="176">
        <v>0</v>
      </c>
      <c r="K246" s="176">
        <v>0</v>
      </c>
      <c r="L246" s="176">
        <v>0</v>
      </c>
      <c r="M246" s="176">
        <v>0</v>
      </c>
      <c r="N246" s="176">
        <v>0</v>
      </c>
      <c r="O246" s="176">
        <v>0</v>
      </c>
      <c r="P246" s="176">
        <v>0</v>
      </c>
      <c r="Q246" s="176">
        <v>0</v>
      </c>
      <c r="R246" s="176">
        <v>0</v>
      </c>
      <c r="S246" s="176">
        <v>0</v>
      </c>
      <c r="T246" s="174"/>
      <c r="U246" s="200">
        <v>0</v>
      </c>
    </row>
    <row r="247" spans="1:21" ht="12.75">
      <c r="A247" s="179"/>
      <c r="B247" s="210"/>
      <c r="C247" s="210"/>
      <c r="D247" s="179" t="s">
        <v>177</v>
      </c>
      <c r="E247" s="214"/>
      <c r="F247" s="214"/>
      <c r="G247" s="176">
        <f t="shared" si="21"/>
        <v>0</v>
      </c>
      <c r="H247" s="176">
        <v>0</v>
      </c>
      <c r="I247" s="176">
        <v>0</v>
      </c>
      <c r="J247" s="176">
        <v>0</v>
      </c>
      <c r="K247" s="176">
        <v>0</v>
      </c>
      <c r="L247" s="176">
        <v>0</v>
      </c>
      <c r="M247" s="176">
        <v>0</v>
      </c>
      <c r="N247" s="176">
        <v>0</v>
      </c>
      <c r="O247" s="176">
        <v>0</v>
      </c>
      <c r="P247" s="176">
        <v>0</v>
      </c>
      <c r="Q247" s="176">
        <v>0</v>
      </c>
      <c r="R247" s="176">
        <v>0</v>
      </c>
      <c r="S247" s="176">
        <v>0</v>
      </c>
      <c r="T247" s="174"/>
      <c r="U247" s="200">
        <v>0</v>
      </c>
    </row>
    <row r="248" spans="1:21" ht="12.75">
      <c r="A248" s="179"/>
      <c r="B248" s="210"/>
      <c r="C248" s="210"/>
      <c r="D248" s="179" t="s">
        <v>178</v>
      </c>
      <c r="E248" s="214"/>
      <c r="F248" s="214"/>
      <c r="G248" s="176">
        <f t="shared" si="21"/>
        <v>0</v>
      </c>
      <c r="H248" s="176">
        <v>0</v>
      </c>
      <c r="I248" s="176">
        <v>0</v>
      </c>
      <c r="J248" s="176">
        <v>0</v>
      </c>
      <c r="K248" s="176">
        <v>0</v>
      </c>
      <c r="L248" s="176">
        <v>0</v>
      </c>
      <c r="M248" s="176">
        <v>0</v>
      </c>
      <c r="N248" s="176">
        <v>0</v>
      </c>
      <c r="O248" s="176">
        <v>0</v>
      </c>
      <c r="P248" s="176">
        <v>0</v>
      </c>
      <c r="Q248" s="176">
        <v>0</v>
      </c>
      <c r="R248" s="176">
        <v>0</v>
      </c>
      <c r="S248" s="176">
        <v>0</v>
      </c>
      <c r="T248" s="174"/>
      <c r="U248" s="200">
        <v>0</v>
      </c>
    </row>
    <row r="249" spans="1:21" ht="12.75">
      <c r="A249" s="179"/>
      <c r="B249" s="210"/>
      <c r="C249" s="210"/>
      <c r="D249" s="179" t="s">
        <v>179</v>
      </c>
      <c r="E249" s="214"/>
      <c r="F249" s="214"/>
      <c r="G249" s="176">
        <f t="shared" si="21"/>
        <v>0</v>
      </c>
      <c r="H249" s="176">
        <v>0</v>
      </c>
      <c r="I249" s="176">
        <v>0</v>
      </c>
      <c r="J249" s="176">
        <v>0</v>
      </c>
      <c r="K249" s="176">
        <v>0</v>
      </c>
      <c r="L249" s="176">
        <v>0</v>
      </c>
      <c r="M249" s="176">
        <v>0</v>
      </c>
      <c r="N249" s="176">
        <v>0</v>
      </c>
      <c r="O249" s="176">
        <v>0</v>
      </c>
      <c r="P249" s="176">
        <v>0</v>
      </c>
      <c r="Q249" s="176">
        <v>0</v>
      </c>
      <c r="R249" s="176">
        <v>0</v>
      </c>
      <c r="S249" s="176">
        <v>0</v>
      </c>
      <c r="T249" s="174"/>
      <c r="U249" s="200">
        <v>0</v>
      </c>
    </row>
    <row r="250" spans="1:21" ht="12.75">
      <c r="A250" s="179"/>
      <c r="B250" s="210"/>
      <c r="C250" s="210"/>
      <c r="D250" s="179" t="s">
        <v>180</v>
      </c>
      <c r="E250" s="208"/>
      <c r="F250" s="208"/>
      <c r="G250" s="176">
        <f t="shared" si="21"/>
        <v>0</v>
      </c>
      <c r="H250" s="176">
        <v>0</v>
      </c>
      <c r="I250" s="176">
        <v>0</v>
      </c>
      <c r="J250" s="176">
        <v>0</v>
      </c>
      <c r="K250" s="176">
        <v>0</v>
      </c>
      <c r="L250" s="176">
        <v>0</v>
      </c>
      <c r="M250" s="176">
        <v>0</v>
      </c>
      <c r="N250" s="176">
        <v>0</v>
      </c>
      <c r="O250" s="176">
        <v>0</v>
      </c>
      <c r="P250" s="176">
        <v>0</v>
      </c>
      <c r="Q250" s="176">
        <v>0</v>
      </c>
      <c r="R250" s="176">
        <v>0</v>
      </c>
      <c r="S250" s="176">
        <v>0</v>
      </c>
      <c r="T250" s="174"/>
      <c r="U250" s="200">
        <v>0</v>
      </c>
    </row>
    <row r="251" spans="1:21" ht="12.75">
      <c r="A251" s="179"/>
      <c r="B251" s="210"/>
      <c r="C251" s="210"/>
      <c r="D251" s="179" t="s">
        <v>181</v>
      </c>
      <c r="E251" s="208"/>
      <c r="F251" s="208"/>
      <c r="G251" s="176">
        <f t="shared" si="21"/>
        <v>0</v>
      </c>
      <c r="H251" s="176">
        <v>0</v>
      </c>
      <c r="I251" s="176">
        <v>0</v>
      </c>
      <c r="J251" s="176">
        <v>0</v>
      </c>
      <c r="K251" s="176">
        <v>0</v>
      </c>
      <c r="L251" s="176">
        <v>0</v>
      </c>
      <c r="M251" s="176">
        <v>0</v>
      </c>
      <c r="N251" s="176">
        <v>0</v>
      </c>
      <c r="O251" s="176">
        <v>0</v>
      </c>
      <c r="P251" s="176">
        <v>0</v>
      </c>
      <c r="Q251" s="176">
        <v>0</v>
      </c>
      <c r="R251" s="176">
        <v>0</v>
      </c>
      <c r="S251" s="176">
        <v>0</v>
      </c>
      <c r="T251" s="174"/>
      <c r="U251" s="200">
        <v>0</v>
      </c>
    </row>
    <row r="252" spans="1:21" ht="12.75">
      <c r="A252" s="179"/>
      <c r="B252" s="210"/>
      <c r="C252" s="179"/>
      <c r="D252" s="179" t="s">
        <v>182</v>
      </c>
      <c r="E252" s="213"/>
      <c r="F252" s="213"/>
      <c r="G252" s="176">
        <f t="shared" si="21"/>
        <v>0</v>
      </c>
      <c r="H252" s="176">
        <v>0</v>
      </c>
      <c r="I252" s="176">
        <v>0</v>
      </c>
      <c r="J252" s="176">
        <v>0</v>
      </c>
      <c r="K252" s="176">
        <v>0</v>
      </c>
      <c r="L252" s="176">
        <v>0</v>
      </c>
      <c r="M252" s="176">
        <v>0</v>
      </c>
      <c r="N252" s="176">
        <v>0</v>
      </c>
      <c r="O252" s="176">
        <v>0</v>
      </c>
      <c r="P252" s="176">
        <v>0</v>
      </c>
      <c r="Q252" s="176">
        <v>0</v>
      </c>
      <c r="R252" s="176">
        <v>0</v>
      </c>
      <c r="S252" s="176">
        <v>0</v>
      </c>
      <c r="T252" s="174"/>
      <c r="U252" s="200">
        <v>0</v>
      </c>
    </row>
    <row r="253" spans="1:21" ht="12.75">
      <c r="A253" s="179"/>
      <c r="B253" s="210"/>
      <c r="C253" s="218"/>
      <c r="D253" s="179" t="s">
        <v>183</v>
      </c>
      <c r="E253" s="213"/>
      <c r="F253" s="213"/>
      <c r="G253" s="176">
        <f t="shared" si="21"/>
        <v>0</v>
      </c>
      <c r="H253" s="176">
        <v>0</v>
      </c>
      <c r="I253" s="176">
        <v>0</v>
      </c>
      <c r="J253" s="176">
        <v>0</v>
      </c>
      <c r="K253" s="176">
        <v>0</v>
      </c>
      <c r="L253" s="176">
        <v>0</v>
      </c>
      <c r="M253" s="176">
        <v>0</v>
      </c>
      <c r="N253" s="176">
        <v>0</v>
      </c>
      <c r="O253" s="176">
        <v>0</v>
      </c>
      <c r="P253" s="176">
        <v>0</v>
      </c>
      <c r="Q253" s="176">
        <v>0</v>
      </c>
      <c r="R253" s="176">
        <v>0</v>
      </c>
      <c r="S253" s="176">
        <v>0</v>
      </c>
      <c r="T253" s="174"/>
      <c r="U253" s="200">
        <v>0</v>
      </c>
    </row>
    <row r="254" spans="1:21" ht="12.75">
      <c r="A254" s="179"/>
      <c r="B254" s="210"/>
      <c r="C254" s="179"/>
      <c r="D254" s="179" t="s">
        <v>184</v>
      </c>
      <c r="E254" s="213"/>
      <c r="F254" s="213"/>
      <c r="G254" s="176">
        <f t="shared" si="21"/>
        <v>0</v>
      </c>
      <c r="H254" s="176">
        <v>0</v>
      </c>
      <c r="I254" s="176">
        <v>0</v>
      </c>
      <c r="J254" s="176">
        <v>0</v>
      </c>
      <c r="K254" s="176">
        <v>0</v>
      </c>
      <c r="L254" s="176">
        <v>0</v>
      </c>
      <c r="M254" s="176">
        <v>0</v>
      </c>
      <c r="N254" s="176">
        <v>0</v>
      </c>
      <c r="O254" s="176">
        <v>0</v>
      </c>
      <c r="P254" s="176">
        <v>0</v>
      </c>
      <c r="Q254" s="176">
        <v>0</v>
      </c>
      <c r="R254" s="176">
        <v>0</v>
      </c>
      <c r="S254" s="176">
        <v>0</v>
      </c>
      <c r="T254" s="174"/>
      <c r="U254" s="200">
        <v>0</v>
      </c>
    </row>
    <row r="255" spans="1:21" ht="12.75">
      <c r="A255" s="179"/>
      <c r="B255" s="210"/>
      <c r="C255" s="179"/>
      <c r="D255" s="179" t="s">
        <v>185</v>
      </c>
      <c r="E255" s="213"/>
      <c r="F255" s="213"/>
      <c r="G255" s="176">
        <f t="shared" si="21"/>
        <v>0</v>
      </c>
      <c r="H255" s="176">
        <v>0</v>
      </c>
      <c r="I255" s="176">
        <v>0</v>
      </c>
      <c r="J255" s="176">
        <v>0</v>
      </c>
      <c r="K255" s="176">
        <v>0</v>
      </c>
      <c r="L255" s="176">
        <v>0</v>
      </c>
      <c r="M255" s="176">
        <v>0</v>
      </c>
      <c r="N255" s="176">
        <v>0</v>
      </c>
      <c r="O255" s="176">
        <v>0</v>
      </c>
      <c r="P255" s="176">
        <v>0</v>
      </c>
      <c r="Q255" s="176">
        <v>0</v>
      </c>
      <c r="R255" s="176">
        <v>0</v>
      </c>
      <c r="S255" s="176">
        <v>0</v>
      </c>
      <c r="T255" s="174"/>
      <c r="U255" s="200">
        <v>0</v>
      </c>
    </row>
    <row r="256" spans="1:21" ht="12.75">
      <c r="A256" s="179"/>
      <c r="B256" s="210"/>
      <c r="C256" s="179"/>
      <c r="D256" s="179" t="s">
        <v>186</v>
      </c>
      <c r="E256" s="213"/>
      <c r="F256" s="213"/>
      <c r="G256" s="176">
        <f t="shared" si="21"/>
        <v>0</v>
      </c>
      <c r="H256" s="176">
        <v>0</v>
      </c>
      <c r="I256" s="176">
        <v>0</v>
      </c>
      <c r="J256" s="176">
        <v>0</v>
      </c>
      <c r="K256" s="176">
        <v>0</v>
      </c>
      <c r="L256" s="176">
        <v>0</v>
      </c>
      <c r="M256" s="176">
        <v>0</v>
      </c>
      <c r="N256" s="176">
        <v>0</v>
      </c>
      <c r="O256" s="176">
        <v>0</v>
      </c>
      <c r="P256" s="176">
        <v>0</v>
      </c>
      <c r="Q256" s="176">
        <v>0</v>
      </c>
      <c r="R256" s="176">
        <v>0</v>
      </c>
      <c r="S256" s="176">
        <v>0</v>
      </c>
      <c r="T256" s="174"/>
      <c r="U256" s="200">
        <v>0</v>
      </c>
    </row>
    <row r="257" spans="1:21" ht="12.75">
      <c r="A257" s="179"/>
      <c r="B257" s="210"/>
      <c r="C257" s="179"/>
      <c r="D257" s="179" t="s">
        <v>187</v>
      </c>
      <c r="E257" s="213"/>
      <c r="F257" s="213"/>
      <c r="G257" s="176">
        <f t="shared" si="21"/>
        <v>0</v>
      </c>
      <c r="H257" s="176">
        <v>0</v>
      </c>
      <c r="I257" s="176">
        <v>0</v>
      </c>
      <c r="J257" s="176">
        <v>0</v>
      </c>
      <c r="K257" s="176">
        <v>0</v>
      </c>
      <c r="L257" s="176">
        <v>0</v>
      </c>
      <c r="M257" s="176">
        <v>0</v>
      </c>
      <c r="N257" s="176">
        <v>0</v>
      </c>
      <c r="O257" s="176">
        <v>0</v>
      </c>
      <c r="P257" s="176">
        <v>0</v>
      </c>
      <c r="Q257" s="176">
        <v>0</v>
      </c>
      <c r="R257" s="176">
        <v>0</v>
      </c>
      <c r="S257" s="176">
        <v>0</v>
      </c>
      <c r="T257" s="174"/>
      <c r="U257" s="200">
        <v>0</v>
      </c>
    </row>
    <row r="258" spans="1:21" ht="12.75">
      <c r="A258" s="179"/>
      <c r="B258" s="215"/>
      <c r="C258" s="218"/>
      <c r="D258" s="179" t="s">
        <v>188</v>
      </c>
      <c r="E258" s="213"/>
      <c r="F258" s="213"/>
      <c r="G258" s="176">
        <f t="shared" si="21"/>
        <v>0</v>
      </c>
      <c r="H258" s="176">
        <v>0</v>
      </c>
      <c r="I258" s="176">
        <v>0</v>
      </c>
      <c r="J258" s="176">
        <v>0</v>
      </c>
      <c r="K258" s="176">
        <v>0</v>
      </c>
      <c r="L258" s="176">
        <v>0</v>
      </c>
      <c r="M258" s="176">
        <v>0</v>
      </c>
      <c r="N258" s="176">
        <v>0</v>
      </c>
      <c r="O258" s="176">
        <v>0</v>
      </c>
      <c r="P258" s="176">
        <v>0</v>
      </c>
      <c r="Q258" s="176">
        <v>0</v>
      </c>
      <c r="R258" s="176">
        <v>0</v>
      </c>
      <c r="S258" s="176">
        <v>0</v>
      </c>
      <c r="T258" s="174"/>
      <c r="U258" s="200">
        <v>0</v>
      </c>
    </row>
    <row r="259" spans="1:21" ht="12.75">
      <c r="A259" s="179"/>
      <c r="B259" s="215"/>
      <c r="C259" s="179"/>
      <c r="D259" s="179" t="s">
        <v>189</v>
      </c>
      <c r="E259" s="213"/>
      <c r="F259" s="213"/>
      <c r="G259" s="176">
        <f t="shared" si="21"/>
        <v>0</v>
      </c>
      <c r="H259" s="176">
        <v>0</v>
      </c>
      <c r="I259" s="176">
        <v>0</v>
      </c>
      <c r="J259" s="176">
        <v>0</v>
      </c>
      <c r="K259" s="176">
        <v>0</v>
      </c>
      <c r="L259" s="176">
        <v>0</v>
      </c>
      <c r="M259" s="176">
        <v>0</v>
      </c>
      <c r="N259" s="176">
        <v>0</v>
      </c>
      <c r="O259" s="176">
        <v>0</v>
      </c>
      <c r="P259" s="176">
        <v>0</v>
      </c>
      <c r="Q259" s="176">
        <v>0</v>
      </c>
      <c r="R259" s="176">
        <v>0</v>
      </c>
      <c r="S259" s="176">
        <v>0</v>
      </c>
      <c r="T259" s="174"/>
      <c r="U259" s="200">
        <v>0</v>
      </c>
    </row>
    <row r="260" spans="1:21" ht="12.75">
      <c r="A260" s="179"/>
      <c r="B260" s="215"/>
      <c r="C260" s="179"/>
      <c r="D260" s="179" t="s">
        <v>190</v>
      </c>
      <c r="E260" s="213"/>
      <c r="F260" s="213"/>
      <c r="G260" s="176">
        <f t="shared" si="21"/>
        <v>0</v>
      </c>
      <c r="H260" s="176">
        <v>0</v>
      </c>
      <c r="I260" s="176">
        <v>0</v>
      </c>
      <c r="J260" s="176">
        <v>0</v>
      </c>
      <c r="K260" s="176">
        <v>0</v>
      </c>
      <c r="L260" s="176">
        <v>0</v>
      </c>
      <c r="M260" s="176">
        <v>0</v>
      </c>
      <c r="N260" s="176">
        <v>0</v>
      </c>
      <c r="O260" s="176">
        <v>0</v>
      </c>
      <c r="P260" s="176">
        <v>0</v>
      </c>
      <c r="Q260" s="176">
        <v>0</v>
      </c>
      <c r="R260" s="176">
        <v>0</v>
      </c>
      <c r="S260" s="176">
        <v>0</v>
      </c>
      <c r="T260" s="174"/>
      <c r="U260" s="200">
        <v>0</v>
      </c>
    </row>
    <row r="261" spans="1:21" ht="12.75">
      <c r="A261" s="179"/>
      <c r="B261" s="215"/>
      <c r="C261" s="179"/>
      <c r="D261" s="179" t="s">
        <v>191</v>
      </c>
      <c r="E261" s="213"/>
      <c r="F261" s="213"/>
      <c r="G261" s="176">
        <f t="shared" si="21"/>
        <v>0</v>
      </c>
      <c r="H261" s="176">
        <v>0</v>
      </c>
      <c r="I261" s="176">
        <v>0</v>
      </c>
      <c r="J261" s="176">
        <v>0</v>
      </c>
      <c r="K261" s="176">
        <v>0</v>
      </c>
      <c r="L261" s="176">
        <v>0</v>
      </c>
      <c r="M261" s="176">
        <v>0</v>
      </c>
      <c r="N261" s="176">
        <v>0</v>
      </c>
      <c r="O261" s="176">
        <v>0</v>
      </c>
      <c r="P261" s="176">
        <v>0</v>
      </c>
      <c r="Q261" s="176">
        <v>0</v>
      </c>
      <c r="R261" s="176">
        <v>0</v>
      </c>
      <c r="S261" s="176">
        <v>0</v>
      </c>
      <c r="T261" s="174"/>
      <c r="U261" s="200">
        <v>0</v>
      </c>
    </row>
    <row r="262" spans="1:21" ht="12.75">
      <c r="A262" s="179"/>
      <c r="B262" s="215"/>
      <c r="C262" s="179"/>
      <c r="D262" s="179" t="s">
        <v>192</v>
      </c>
      <c r="E262" s="213"/>
      <c r="F262" s="213"/>
      <c r="G262" s="176">
        <f t="shared" si="21"/>
        <v>0</v>
      </c>
      <c r="H262" s="176">
        <v>0</v>
      </c>
      <c r="I262" s="176">
        <v>0</v>
      </c>
      <c r="J262" s="176">
        <v>0</v>
      </c>
      <c r="K262" s="176">
        <v>0</v>
      </c>
      <c r="L262" s="176">
        <v>0</v>
      </c>
      <c r="M262" s="176">
        <v>0</v>
      </c>
      <c r="N262" s="176">
        <v>0</v>
      </c>
      <c r="O262" s="176">
        <v>0</v>
      </c>
      <c r="P262" s="176">
        <v>0</v>
      </c>
      <c r="Q262" s="176">
        <v>0</v>
      </c>
      <c r="R262" s="176">
        <v>0</v>
      </c>
      <c r="S262" s="176">
        <v>0</v>
      </c>
      <c r="T262" s="174"/>
      <c r="U262" s="200">
        <v>0</v>
      </c>
    </row>
    <row r="263" spans="1:21" s="188" customFormat="1" ht="12.75">
      <c r="A263" s="219"/>
      <c r="B263" s="210"/>
      <c r="C263" s="179"/>
      <c r="D263" s="179" t="s">
        <v>193</v>
      </c>
      <c r="E263" s="213"/>
      <c r="F263" s="213"/>
      <c r="G263" s="176">
        <f t="shared" si="21"/>
        <v>0</v>
      </c>
      <c r="H263" s="176">
        <v>0</v>
      </c>
      <c r="I263" s="176">
        <v>0</v>
      </c>
      <c r="J263" s="176">
        <v>0</v>
      </c>
      <c r="K263" s="176">
        <v>0</v>
      </c>
      <c r="L263" s="176">
        <v>0</v>
      </c>
      <c r="M263" s="176">
        <v>0</v>
      </c>
      <c r="N263" s="176">
        <v>0</v>
      </c>
      <c r="O263" s="176">
        <v>0</v>
      </c>
      <c r="P263" s="176">
        <v>0</v>
      </c>
      <c r="Q263" s="176">
        <v>0</v>
      </c>
      <c r="R263" s="176">
        <v>0</v>
      </c>
      <c r="S263" s="176">
        <v>0</v>
      </c>
      <c r="T263" s="187"/>
      <c r="U263" s="200">
        <v>0</v>
      </c>
    </row>
    <row r="264" spans="1:21" s="188" customFormat="1" ht="12.75">
      <c r="A264" s="219"/>
      <c r="B264" s="210"/>
      <c r="C264" s="210"/>
      <c r="D264" s="179" t="s">
        <v>194</v>
      </c>
      <c r="E264" s="208"/>
      <c r="F264" s="208"/>
      <c r="G264" s="176">
        <f t="shared" si="21"/>
        <v>0</v>
      </c>
      <c r="H264" s="176">
        <v>0</v>
      </c>
      <c r="I264" s="176">
        <v>0</v>
      </c>
      <c r="J264" s="176">
        <v>0</v>
      </c>
      <c r="K264" s="176">
        <v>0</v>
      </c>
      <c r="L264" s="176">
        <v>0</v>
      </c>
      <c r="M264" s="176">
        <v>0</v>
      </c>
      <c r="N264" s="176">
        <v>0</v>
      </c>
      <c r="O264" s="176">
        <v>0</v>
      </c>
      <c r="P264" s="176">
        <v>0</v>
      </c>
      <c r="Q264" s="176">
        <v>0</v>
      </c>
      <c r="R264" s="176">
        <v>0</v>
      </c>
      <c r="S264" s="176">
        <v>0</v>
      </c>
      <c r="T264" s="187"/>
      <c r="U264" s="200">
        <v>0</v>
      </c>
    </row>
    <row r="265" spans="1:21" s="188" customFormat="1" ht="12.75">
      <c r="A265" s="219"/>
      <c r="B265" s="210"/>
      <c r="C265" s="210"/>
      <c r="D265" s="179" t="s">
        <v>195</v>
      </c>
      <c r="E265" s="208"/>
      <c r="F265" s="208"/>
      <c r="G265" s="176">
        <f t="shared" si="21"/>
        <v>0</v>
      </c>
      <c r="H265" s="176">
        <v>0</v>
      </c>
      <c r="I265" s="176">
        <v>0</v>
      </c>
      <c r="J265" s="176">
        <v>0</v>
      </c>
      <c r="K265" s="176">
        <v>0</v>
      </c>
      <c r="L265" s="176">
        <v>0</v>
      </c>
      <c r="M265" s="176">
        <v>0</v>
      </c>
      <c r="N265" s="176">
        <v>0</v>
      </c>
      <c r="O265" s="176">
        <v>0</v>
      </c>
      <c r="P265" s="176">
        <v>0</v>
      </c>
      <c r="Q265" s="176">
        <v>0</v>
      </c>
      <c r="R265" s="176">
        <v>0</v>
      </c>
      <c r="S265" s="176">
        <v>0</v>
      </c>
      <c r="T265" s="187"/>
      <c r="U265" s="200">
        <v>0</v>
      </c>
    </row>
    <row r="266" spans="1:21" s="188" customFormat="1" ht="12.75">
      <c r="A266" s="219"/>
      <c r="B266" s="210"/>
      <c r="C266" s="210"/>
      <c r="D266" s="179" t="s">
        <v>196</v>
      </c>
      <c r="E266" s="208"/>
      <c r="F266" s="208"/>
      <c r="G266" s="176">
        <f t="shared" si="21"/>
        <v>0</v>
      </c>
      <c r="H266" s="176">
        <v>0</v>
      </c>
      <c r="I266" s="176">
        <v>0</v>
      </c>
      <c r="J266" s="176">
        <v>0</v>
      </c>
      <c r="K266" s="176">
        <v>0</v>
      </c>
      <c r="L266" s="176">
        <v>0</v>
      </c>
      <c r="M266" s="176">
        <v>0</v>
      </c>
      <c r="N266" s="176">
        <v>0</v>
      </c>
      <c r="O266" s="176">
        <v>0</v>
      </c>
      <c r="P266" s="176">
        <v>0</v>
      </c>
      <c r="Q266" s="176">
        <v>0</v>
      </c>
      <c r="R266" s="176">
        <v>0</v>
      </c>
      <c r="S266" s="176">
        <v>0</v>
      </c>
      <c r="T266" s="187"/>
      <c r="U266" s="200">
        <v>0</v>
      </c>
    </row>
    <row r="267" spans="1:21" s="188" customFormat="1" ht="12.75">
      <c r="A267" s="219"/>
      <c r="B267" s="210"/>
      <c r="C267" s="210"/>
      <c r="D267" s="179" t="s">
        <v>197</v>
      </c>
      <c r="E267" s="208"/>
      <c r="F267" s="208"/>
      <c r="G267" s="176">
        <f t="shared" si="21"/>
        <v>0</v>
      </c>
      <c r="H267" s="176">
        <v>0</v>
      </c>
      <c r="I267" s="176">
        <v>0</v>
      </c>
      <c r="J267" s="176">
        <v>0</v>
      </c>
      <c r="K267" s="176">
        <v>0</v>
      </c>
      <c r="L267" s="176">
        <v>0</v>
      </c>
      <c r="M267" s="176">
        <v>0</v>
      </c>
      <c r="N267" s="176">
        <v>0</v>
      </c>
      <c r="O267" s="176">
        <v>0</v>
      </c>
      <c r="P267" s="176">
        <v>0</v>
      </c>
      <c r="Q267" s="176">
        <v>0</v>
      </c>
      <c r="R267" s="176">
        <v>0</v>
      </c>
      <c r="S267" s="176">
        <v>0</v>
      </c>
      <c r="T267" s="187"/>
      <c r="U267" s="200">
        <v>0</v>
      </c>
    </row>
    <row r="268" spans="1:21" s="188" customFormat="1" ht="12.75">
      <c r="A268" s="219"/>
      <c r="B268" s="210"/>
      <c r="C268" s="210"/>
      <c r="D268" s="179" t="s">
        <v>198</v>
      </c>
      <c r="E268" s="208"/>
      <c r="F268" s="208"/>
      <c r="G268" s="176">
        <f t="shared" si="21"/>
        <v>0</v>
      </c>
      <c r="H268" s="176">
        <v>0</v>
      </c>
      <c r="I268" s="176">
        <v>0</v>
      </c>
      <c r="J268" s="176">
        <v>0</v>
      </c>
      <c r="K268" s="176">
        <v>0</v>
      </c>
      <c r="L268" s="176">
        <v>0</v>
      </c>
      <c r="M268" s="176">
        <v>0</v>
      </c>
      <c r="N268" s="176">
        <v>0</v>
      </c>
      <c r="O268" s="176">
        <v>0</v>
      </c>
      <c r="P268" s="176">
        <v>0</v>
      </c>
      <c r="Q268" s="176">
        <v>0</v>
      </c>
      <c r="R268" s="176">
        <v>0</v>
      </c>
      <c r="S268" s="176">
        <v>0</v>
      </c>
      <c r="T268" s="187"/>
      <c r="U268" s="200">
        <v>0</v>
      </c>
    </row>
    <row r="269" spans="1:21" s="188" customFormat="1" ht="12.75">
      <c r="A269" s="219"/>
      <c r="B269" s="210"/>
      <c r="C269" s="210"/>
      <c r="D269" s="179" t="s">
        <v>199</v>
      </c>
      <c r="E269" s="208"/>
      <c r="F269" s="208"/>
      <c r="G269" s="176">
        <f t="shared" si="21"/>
        <v>0</v>
      </c>
      <c r="H269" s="176">
        <v>0</v>
      </c>
      <c r="I269" s="176">
        <v>0</v>
      </c>
      <c r="J269" s="176">
        <v>0</v>
      </c>
      <c r="K269" s="176">
        <v>0</v>
      </c>
      <c r="L269" s="176">
        <v>0</v>
      </c>
      <c r="M269" s="176">
        <v>0</v>
      </c>
      <c r="N269" s="176">
        <v>0</v>
      </c>
      <c r="O269" s="176">
        <v>0</v>
      </c>
      <c r="P269" s="176">
        <v>0</v>
      </c>
      <c r="Q269" s="176">
        <v>0</v>
      </c>
      <c r="R269" s="176">
        <v>0</v>
      </c>
      <c r="S269" s="176">
        <v>0</v>
      </c>
      <c r="T269" s="187"/>
      <c r="U269" s="200">
        <v>0</v>
      </c>
    </row>
    <row r="270" spans="1:21" s="188" customFormat="1" ht="12.75">
      <c r="A270" s="219"/>
      <c r="B270" s="210"/>
      <c r="C270" s="210"/>
      <c r="D270" s="179" t="s">
        <v>200</v>
      </c>
      <c r="E270" s="208"/>
      <c r="F270" s="208"/>
      <c r="G270" s="176">
        <f t="shared" si="21"/>
        <v>0</v>
      </c>
      <c r="H270" s="176">
        <v>0</v>
      </c>
      <c r="I270" s="176">
        <v>0</v>
      </c>
      <c r="J270" s="176">
        <v>0</v>
      </c>
      <c r="K270" s="176">
        <v>0</v>
      </c>
      <c r="L270" s="176">
        <v>0</v>
      </c>
      <c r="M270" s="176">
        <v>0</v>
      </c>
      <c r="N270" s="176">
        <v>0</v>
      </c>
      <c r="O270" s="176">
        <v>0</v>
      </c>
      <c r="P270" s="176">
        <v>0</v>
      </c>
      <c r="Q270" s="176">
        <v>0</v>
      </c>
      <c r="R270" s="176">
        <v>0</v>
      </c>
      <c r="S270" s="176">
        <v>0</v>
      </c>
      <c r="T270" s="187"/>
      <c r="U270" s="200">
        <v>0</v>
      </c>
    </row>
    <row r="271" spans="1:21" ht="12.75">
      <c r="A271" s="179"/>
      <c r="B271" s="210"/>
      <c r="C271" s="210"/>
      <c r="D271" s="179"/>
      <c r="E271" s="208"/>
      <c r="F271" s="208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74"/>
      <c r="U271" s="200">
        <v>0</v>
      </c>
    </row>
    <row r="272" spans="1:21" ht="12.75">
      <c r="A272" s="179"/>
      <c r="B272" s="210"/>
      <c r="C272" s="210"/>
      <c r="D272" s="179" t="s">
        <v>201</v>
      </c>
      <c r="E272" s="208"/>
      <c r="F272" s="208"/>
      <c r="G272" s="147">
        <f>SUM(H272:S272)</f>
        <v>6131.4361000000008</v>
      </c>
      <c r="H272" s="176">
        <v>0</v>
      </c>
      <c r="I272" s="176">
        <v>0</v>
      </c>
      <c r="J272" s="176">
        <v>0</v>
      </c>
      <c r="K272" s="176">
        <v>488.93799999999999</v>
      </c>
      <c r="L272" s="176">
        <v>1075.8941</v>
      </c>
      <c r="M272" s="176">
        <v>1185.4340000000002</v>
      </c>
      <c r="N272" s="176">
        <v>1670.9560000000001</v>
      </c>
      <c r="O272" s="176">
        <v>1432.0039999999999</v>
      </c>
      <c r="P272" s="176">
        <v>278.21000000000004</v>
      </c>
      <c r="Q272" s="176">
        <v>0</v>
      </c>
      <c r="R272" s="176">
        <v>0</v>
      </c>
      <c r="S272" s="176">
        <v>0</v>
      </c>
      <c r="T272" s="174"/>
      <c r="U272" s="200">
        <v>0</v>
      </c>
    </row>
    <row r="273" spans="1:21" ht="12.75">
      <c r="A273" s="179"/>
      <c r="B273" s="210"/>
      <c r="C273" s="210"/>
      <c r="D273" s="179"/>
      <c r="E273" s="208"/>
      <c r="F273" s="208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4"/>
      <c r="U273" s="200">
        <v>0</v>
      </c>
    </row>
    <row r="274" spans="1:21" ht="12.75">
      <c r="A274" s="179" t="s">
        <v>282</v>
      </c>
      <c r="B274" s="210"/>
      <c r="C274" s="211" t="s">
        <v>202</v>
      </c>
      <c r="D274" s="179"/>
      <c r="E274" s="208"/>
      <c r="F274" s="208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4"/>
      <c r="U274" s="200">
        <v>0</v>
      </c>
    </row>
    <row r="275" spans="1:21" ht="12.75">
      <c r="A275" s="179" t="s">
        <v>282</v>
      </c>
      <c r="B275" s="210"/>
      <c r="C275" s="210"/>
      <c r="D275" s="214" t="s">
        <v>203</v>
      </c>
      <c r="E275" s="208"/>
      <c r="F275" s="208"/>
      <c r="G275" s="176">
        <f t="shared" ref="G275:G276" si="22">SUM(H275:S275)</f>
        <v>5729.2691924683977</v>
      </c>
      <c r="H275" s="176">
        <v>0</v>
      </c>
      <c r="I275" s="176">
        <v>488.09362635024684</v>
      </c>
      <c r="J275" s="176">
        <v>0</v>
      </c>
      <c r="K275" s="176">
        <v>482.57276711790684</v>
      </c>
      <c r="L275" s="176">
        <v>694.12444429807192</v>
      </c>
      <c r="M275" s="176">
        <v>744.86424122242329</v>
      </c>
      <c r="N275" s="176">
        <v>613.08810386455423</v>
      </c>
      <c r="O275" s="176">
        <v>582.3177126332248</v>
      </c>
      <c r="P275" s="176">
        <v>383.26814955019381</v>
      </c>
      <c r="Q275" s="176">
        <v>368.28176307046533</v>
      </c>
      <c r="R275" s="176">
        <v>510.76975383883973</v>
      </c>
      <c r="S275" s="176">
        <v>861.88863052247075</v>
      </c>
      <c r="T275" s="174"/>
      <c r="U275" s="200">
        <v>0</v>
      </c>
    </row>
    <row r="276" spans="1:21" ht="12.75">
      <c r="A276" s="179"/>
      <c r="B276" s="210"/>
      <c r="C276" s="208"/>
      <c r="D276" s="179" t="s">
        <v>204</v>
      </c>
      <c r="E276" s="208"/>
      <c r="F276" s="208"/>
      <c r="G276" s="176">
        <f t="shared" si="22"/>
        <v>0</v>
      </c>
      <c r="H276" s="176">
        <v>0</v>
      </c>
      <c r="I276" s="176">
        <v>0</v>
      </c>
      <c r="J276" s="176">
        <v>0</v>
      </c>
      <c r="K276" s="176">
        <v>0</v>
      </c>
      <c r="L276" s="176">
        <v>0</v>
      </c>
      <c r="M276" s="176">
        <v>0</v>
      </c>
      <c r="N276" s="176">
        <v>0</v>
      </c>
      <c r="O276" s="176">
        <v>0</v>
      </c>
      <c r="P276" s="176">
        <v>0</v>
      </c>
      <c r="Q276" s="176">
        <v>0</v>
      </c>
      <c r="R276" s="176">
        <v>0</v>
      </c>
      <c r="S276" s="176">
        <v>0</v>
      </c>
      <c r="T276" s="174"/>
      <c r="U276" s="200">
        <v>0</v>
      </c>
    </row>
    <row r="277" spans="1:21" ht="12.75">
      <c r="A277" s="179"/>
      <c r="B277" s="210"/>
      <c r="C277" s="210"/>
      <c r="D277" s="179"/>
      <c r="E277" s="208"/>
      <c r="F277" s="208"/>
      <c r="G277" s="179"/>
      <c r="K277" s="175"/>
      <c r="Q277" s="175"/>
      <c r="S277" s="175"/>
      <c r="T277" s="174"/>
      <c r="U277" s="200">
        <v>0</v>
      </c>
    </row>
    <row r="278" spans="1:21" ht="12.75">
      <c r="A278" s="179"/>
      <c r="B278" s="210"/>
      <c r="C278" s="210" t="s">
        <v>205</v>
      </c>
      <c r="D278" s="179"/>
      <c r="E278" s="208"/>
      <c r="F278" s="208"/>
      <c r="G278" s="147">
        <f>SUM(H278:S278)</f>
        <v>5729.2691924683977</v>
      </c>
      <c r="H278" s="176">
        <v>0</v>
      </c>
      <c r="I278" s="176">
        <v>488.09362635024684</v>
      </c>
      <c r="J278" s="176">
        <v>0</v>
      </c>
      <c r="K278" s="176">
        <v>482.57276711790684</v>
      </c>
      <c r="L278" s="176">
        <v>694.12444429807192</v>
      </c>
      <c r="M278" s="176">
        <v>744.86424122242329</v>
      </c>
      <c r="N278" s="176">
        <v>613.08810386455423</v>
      </c>
      <c r="O278" s="176">
        <v>582.3177126332248</v>
      </c>
      <c r="P278" s="176">
        <v>383.26814955019381</v>
      </c>
      <c r="Q278" s="176">
        <v>368.28176307046533</v>
      </c>
      <c r="R278" s="176">
        <v>510.76975383883973</v>
      </c>
      <c r="S278" s="176">
        <v>861.88863052247075</v>
      </c>
      <c r="T278" s="174"/>
      <c r="U278" s="200">
        <v>0</v>
      </c>
    </row>
    <row r="279" spans="1:21" ht="12.75">
      <c r="A279" s="179"/>
      <c r="B279" s="210"/>
      <c r="C279" s="210"/>
      <c r="D279" s="179"/>
      <c r="E279" s="208"/>
      <c r="F279" s="208"/>
      <c r="G279" s="149" t="s">
        <v>124</v>
      </c>
      <c r="H279" s="149" t="s">
        <v>124</v>
      </c>
      <c r="I279" s="149" t="s">
        <v>124</v>
      </c>
      <c r="J279" s="149" t="s">
        <v>124</v>
      </c>
      <c r="K279" s="149" t="s">
        <v>124</v>
      </c>
      <c r="L279" s="149" t="s">
        <v>124</v>
      </c>
      <c r="M279" s="149" t="s">
        <v>124</v>
      </c>
      <c r="N279" s="149" t="s">
        <v>124</v>
      </c>
      <c r="O279" s="149" t="s">
        <v>124</v>
      </c>
      <c r="P279" s="149" t="s">
        <v>124</v>
      </c>
      <c r="Q279" s="149" t="s">
        <v>124</v>
      </c>
      <c r="R279" s="149" t="s">
        <v>124</v>
      </c>
      <c r="S279" s="149" t="s">
        <v>124</v>
      </c>
      <c r="T279" s="174"/>
      <c r="U279" s="200" t="e">
        <v>#VALUE!</v>
      </c>
    </row>
    <row r="280" spans="1:21" ht="12.75">
      <c r="A280" s="179"/>
      <c r="B280" s="210"/>
      <c r="C280" s="211" t="s">
        <v>206</v>
      </c>
      <c r="D280" s="179"/>
      <c r="E280" s="217"/>
      <c r="F280" s="217"/>
      <c r="G280" s="176">
        <f>SUM(H280:S280)</f>
        <v>292572.62030937173</v>
      </c>
      <c r="H280" s="176">
        <v>25157.016119714219</v>
      </c>
      <c r="I280" s="176">
        <v>22521.45642931325</v>
      </c>
      <c r="J280" s="176">
        <v>22189.201001938196</v>
      </c>
      <c r="K280" s="176">
        <v>25663.988518385268</v>
      </c>
      <c r="L280" s="176">
        <v>26756.831812010081</v>
      </c>
      <c r="M280" s="176">
        <v>24613.443994412773</v>
      </c>
      <c r="N280" s="176">
        <v>22016.825998822616</v>
      </c>
      <c r="O280" s="176">
        <v>23491.495785197319</v>
      </c>
      <c r="P280" s="176">
        <v>21437.321005004575</v>
      </c>
      <c r="Q280" s="176">
        <v>22731.339573186357</v>
      </c>
      <c r="R280" s="176">
        <v>26665.932667665362</v>
      </c>
      <c r="S280" s="176">
        <v>29327.767403721718</v>
      </c>
      <c r="T280" s="174"/>
      <c r="U280" s="200">
        <v>0</v>
      </c>
    </row>
    <row r="281" spans="1:21" ht="12.75">
      <c r="A281" s="179"/>
      <c r="B281" s="210"/>
      <c r="C281" s="213"/>
      <c r="D281" s="179"/>
      <c r="E281" s="220"/>
      <c r="F281" s="220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4"/>
      <c r="U281" s="200">
        <v>0</v>
      </c>
    </row>
    <row r="282" spans="1:21" ht="12.75">
      <c r="A282" s="179" t="s">
        <v>282</v>
      </c>
      <c r="B282" s="210"/>
      <c r="C282" s="211" t="s">
        <v>248</v>
      </c>
      <c r="D282" s="179"/>
      <c r="E282" s="220"/>
      <c r="F282" s="220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4"/>
      <c r="U282" s="200">
        <v>0</v>
      </c>
    </row>
    <row r="283" spans="1:21" ht="12.75">
      <c r="A283" s="179" t="s">
        <v>282</v>
      </c>
      <c r="B283" s="210"/>
      <c r="C283" s="213"/>
      <c r="D283" s="179" t="s">
        <v>207</v>
      </c>
      <c r="E283" s="220"/>
      <c r="F283" s="220"/>
      <c r="G283" s="176">
        <f>SUM(H283:S283)</f>
        <v>0</v>
      </c>
      <c r="H283" s="176">
        <v>0</v>
      </c>
      <c r="I283" s="176">
        <v>0</v>
      </c>
      <c r="J283" s="176">
        <v>0</v>
      </c>
      <c r="K283" s="176">
        <v>0</v>
      </c>
      <c r="L283" s="176">
        <v>0</v>
      </c>
      <c r="M283" s="176">
        <v>0</v>
      </c>
      <c r="N283" s="176">
        <v>0</v>
      </c>
      <c r="O283" s="176">
        <v>0</v>
      </c>
      <c r="P283" s="176">
        <v>0</v>
      </c>
      <c r="Q283" s="176">
        <v>0</v>
      </c>
      <c r="R283" s="176">
        <v>0</v>
      </c>
      <c r="S283" s="176">
        <v>0</v>
      </c>
      <c r="T283" s="174"/>
      <c r="U283" s="200">
        <v>0</v>
      </c>
    </row>
    <row r="284" spans="1:21" ht="12.75">
      <c r="A284" s="179" t="s">
        <v>282</v>
      </c>
      <c r="B284" s="210"/>
      <c r="C284" s="213"/>
      <c r="D284" s="179" t="s">
        <v>208</v>
      </c>
      <c r="E284" s="208"/>
      <c r="F284" s="208"/>
      <c r="G284" s="176">
        <f t="shared" ref="G284:G286" si="23">SUM(H284:S284)</f>
        <v>-1132.1254424487704</v>
      </c>
      <c r="H284" s="176">
        <v>-683.74861199869417</v>
      </c>
      <c r="I284" s="176">
        <v>-1475.4828472078752</v>
      </c>
      <c r="J284" s="176">
        <v>-650.9601042829637</v>
      </c>
      <c r="K284" s="176">
        <v>437.71455287992387</v>
      </c>
      <c r="L284" s="176">
        <v>1051.3166019170917</v>
      </c>
      <c r="M284" s="176">
        <v>314.3367695681651</v>
      </c>
      <c r="N284" s="176">
        <v>122.97694580912146</v>
      </c>
      <c r="O284" s="176">
        <v>-269.68347177437067</v>
      </c>
      <c r="P284" s="176">
        <v>-134.76156838665787</v>
      </c>
      <c r="Q284" s="176">
        <v>-144.30150094942545</v>
      </c>
      <c r="R284" s="176">
        <v>-81.77085053800775</v>
      </c>
      <c r="S284" s="176">
        <v>382.2386425149225</v>
      </c>
      <c r="T284" s="174"/>
      <c r="U284" s="200">
        <v>0</v>
      </c>
    </row>
    <row r="285" spans="1:21" ht="12.75">
      <c r="A285" s="179" t="s">
        <v>282</v>
      </c>
      <c r="B285" s="210"/>
      <c r="C285" s="213"/>
      <c r="D285" s="179" t="s">
        <v>209</v>
      </c>
      <c r="E285" s="213"/>
      <c r="F285" s="213"/>
      <c r="G285" s="176">
        <f t="shared" si="23"/>
        <v>-41.606932773750998</v>
      </c>
      <c r="H285" s="176">
        <v>-1.8438525121315474</v>
      </c>
      <c r="I285" s="176">
        <v>18.919530124480225</v>
      </c>
      <c r="J285" s="176">
        <v>3.2067000210983432</v>
      </c>
      <c r="K285" s="176">
        <v>0</v>
      </c>
      <c r="L285" s="176">
        <v>1.9240200126590059</v>
      </c>
      <c r="M285" s="176">
        <v>-18.358357620788016</v>
      </c>
      <c r="N285" s="176">
        <v>-82.492358042754873</v>
      </c>
      <c r="O285" s="176">
        <v>-0.80167500527458579</v>
      </c>
      <c r="P285" s="176">
        <v>75.116947994228696</v>
      </c>
      <c r="Q285" s="176">
        <v>0.56117250369221006</v>
      </c>
      <c r="R285" s="176">
        <v>0.48100500316475148</v>
      </c>
      <c r="S285" s="176">
        <v>-38.320065252125204</v>
      </c>
      <c r="T285" s="177"/>
      <c r="U285" s="200">
        <v>0</v>
      </c>
    </row>
    <row r="286" spans="1:21" ht="12.75">
      <c r="A286" s="179" t="s">
        <v>282</v>
      </c>
      <c r="B286" s="207"/>
      <c r="C286" s="207"/>
      <c r="D286" s="179" t="s">
        <v>210</v>
      </c>
      <c r="E286" s="208"/>
      <c r="F286" s="208"/>
      <c r="G286" s="176">
        <f t="shared" si="23"/>
        <v>1384.4037579137146</v>
      </c>
      <c r="H286" s="176">
        <v>-951.15853384042475</v>
      </c>
      <c r="I286" s="176">
        <v>1440.7986186071721</v>
      </c>
      <c r="J286" s="176">
        <v>913.45712759028299</v>
      </c>
      <c r="K286" s="176">
        <v>-1073.2091379966705</v>
      </c>
      <c r="L286" s="176">
        <v>-373.76790669419387</v>
      </c>
      <c r="M286" s="176">
        <v>-120.79127024006938</v>
      </c>
      <c r="N286" s="176">
        <v>242.41604747010709</v>
      </c>
      <c r="O286" s="176">
        <v>414.89304345437705</v>
      </c>
      <c r="P286" s="176">
        <v>-687.58272506383298</v>
      </c>
      <c r="Q286" s="176">
        <v>-90.272895586310923</v>
      </c>
      <c r="R286" s="176">
        <v>794.49763701098789</v>
      </c>
      <c r="S286" s="176">
        <v>875.12375320228978</v>
      </c>
      <c r="T286" s="177"/>
      <c r="U286" s="200">
        <v>0</v>
      </c>
    </row>
    <row r="287" spans="1:21" ht="12.75">
      <c r="A287" s="179"/>
      <c r="B287" s="207"/>
      <c r="C287" s="207"/>
      <c r="D287" s="179"/>
      <c r="E287" s="208"/>
      <c r="F287" s="208"/>
      <c r="G287" s="149" t="s">
        <v>124</v>
      </c>
      <c r="H287" s="149" t="s">
        <v>124</v>
      </c>
      <c r="I287" s="149" t="s">
        <v>124</v>
      </c>
      <c r="J287" s="149" t="s">
        <v>124</v>
      </c>
      <c r="K287" s="149" t="s">
        <v>124</v>
      </c>
      <c r="L287" s="149" t="s">
        <v>124</v>
      </c>
      <c r="M287" s="149" t="s">
        <v>124</v>
      </c>
      <c r="N287" s="149" t="s">
        <v>124</v>
      </c>
      <c r="O287" s="149" t="s">
        <v>124</v>
      </c>
      <c r="P287" s="149" t="s">
        <v>124</v>
      </c>
      <c r="Q287" s="149" t="s">
        <v>124</v>
      </c>
      <c r="R287" s="149" t="s">
        <v>124</v>
      </c>
      <c r="S287" s="149" t="s">
        <v>124</v>
      </c>
      <c r="T287" s="177"/>
      <c r="U287" s="200" t="e">
        <v>#VALUE!</v>
      </c>
    </row>
    <row r="288" spans="1:21" ht="12.75">
      <c r="A288" s="179" t="s">
        <v>282</v>
      </c>
      <c r="B288" s="207"/>
      <c r="C288" s="207" t="s">
        <v>211</v>
      </c>
      <c r="D288" s="179"/>
      <c r="E288" s="208"/>
      <c r="F288" s="208"/>
      <c r="G288" s="147">
        <f>SUM(H288:S288)</f>
        <v>210.67138269119323</v>
      </c>
      <c r="H288" s="176">
        <v>-1636.7509983512505</v>
      </c>
      <c r="I288" s="176">
        <v>-15.764698476222975</v>
      </c>
      <c r="J288" s="176">
        <v>265.7037233284176</v>
      </c>
      <c r="K288" s="176">
        <v>-635.49458511674663</v>
      </c>
      <c r="L288" s="176">
        <v>679.47271523555673</v>
      </c>
      <c r="M288" s="176">
        <v>175.18714170730772</v>
      </c>
      <c r="N288" s="176">
        <v>282.9006352364737</v>
      </c>
      <c r="O288" s="176">
        <v>144.40789667473177</v>
      </c>
      <c r="P288" s="176">
        <v>-747.22734545626213</v>
      </c>
      <c r="Q288" s="176">
        <v>-234.01322403204415</v>
      </c>
      <c r="R288" s="176">
        <v>713.20779147614485</v>
      </c>
      <c r="S288" s="176">
        <v>1219.0423304650872</v>
      </c>
      <c r="T288" s="177"/>
      <c r="U288" s="200">
        <v>0</v>
      </c>
    </row>
    <row r="289" spans="1:21" ht="12.75">
      <c r="A289" s="179"/>
      <c r="B289" s="207"/>
      <c r="C289" s="207"/>
      <c r="D289" s="208"/>
      <c r="E289" s="208"/>
      <c r="F289" s="208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7"/>
      <c r="U289" s="200">
        <v>0</v>
      </c>
    </row>
    <row r="290" spans="1:21" ht="12.75">
      <c r="A290" s="179" t="s">
        <v>282</v>
      </c>
      <c r="B290" s="207"/>
      <c r="C290" s="207" t="s">
        <v>212</v>
      </c>
      <c r="D290" s="208"/>
      <c r="E290" s="208"/>
      <c r="F290" s="208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7"/>
      <c r="U290" s="200">
        <v>0</v>
      </c>
    </row>
    <row r="291" spans="1:21" s="179" customFormat="1" ht="12.75">
      <c r="A291" s="179" t="s">
        <v>282</v>
      </c>
      <c r="B291" s="207"/>
      <c r="C291" s="207"/>
      <c r="D291" s="208" t="s">
        <v>212</v>
      </c>
      <c r="E291" s="208"/>
      <c r="F291" s="208"/>
      <c r="G291" s="176">
        <f>SUM(H291:S291)</f>
        <v>1088499.8952483512</v>
      </c>
      <c r="H291" s="176">
        <v>101315.48988777841</v>
      </c>
      <c r="I291" s="176">
        <v>92276.114834333523</v>
      </c>
      <c r="J291" s="176">
        <v>22969.080246675003</v>
      </c>
      <c r="K291" s="176">
        <v>48989.831609115688</v>
      </c>
      <c r="L291" s="176">
        <v>41534.688247190752</v>
      </c>
      <c r="M291" s="176">
        <v>106811.34242639324</v>
      </c>
      <c r="N291" s="176">
        <v>133804.10943549714</v>
      </c>
      <c r="O291" s="176">
        <v>96812.008288180601</v>
      </c>
      <c r="P291" s="176">
        <v>67470.740285053733</v>
      </c>
      <c r="Q291" s="176">
        <v>76050.352784311399</v>
      </c>
      <c r="R291" s="176">
        <v>116626.68910034173</v>
      </c>
      <c r="S291" s="176">
        <v>183839.44810347992</v>
      </c>
      <c r="T291" s="176"/>
      <c r="U291" s="200">
        <v>0</v>
      </c>
    </row>
    <row r="292" spans="1:21" ht="12.75">
      <c r="A292" s="179" t="s">
        <v>282</v>
      </c>
      <c r="B292" s="207"/>
      <c r="C292" s="207"/>
      <c r="D292" s="208" t="s">
        <v>213</v>
      </c>
      <c r="E292" s="208"/>
      <c r="F292" s="208"/>
      <c r="G292" s="176">
        <f t="shared" ref="G292:G293" si="24">SUM(H292:S292)</f>
        <v>-306500.15752637538</v>
      </c>
      <c r="H292" s="176">
        <v>2873.1630683475742</v>
      </c>
      <c r="I292" s="176">
        <v>-914.63194880525009</v>
      </c>
      <c r="J292" s="176">
        <v>-1867.902762289785</v>
      </c>
      <c r="K292" s="176">
        <v>-7171.6154437603291</v>
      </c>
      <c r="L292" s="176">
        <v>-15470.819891617084</v>
      </c>
      <c r="M292" s="176">
        <v>-23285.410743246593</v>
      </c>
      <c r="N292" s="176">
        <v>-38607.470685178698</v>
      </c>
      <c r="O292" s="176">
        <v>-47325.570445334037</v>
      </c>
      <c r="P292" s="176">
        <v>-40998.082786920095</v>
      </c>
      <c r="Q292" s="176">
        <v>-36942.711180074206</v>
      </c>
      <c r="R292" s="176">
        <v>-41416.775462499871</v>
      </c>
      <c r="S292" s="176">
        <v>-55372.329244996996</v>
      </c>
      <c r="T292" s="177"/>
      <c r="U292" s="200">
        <v>0</v>
      </c>
    </row>
    <row r="293" spans="1:21" ht="12.75">
      <c r="A293" s="179" t="s">
        <v>282</v>
      </c>
      <c r="B293" s="207"/>
      <c r="C293" s="207"/>
      <c r="D293" s="208" t="s">
        <v>214</v>
      </c>
      <c r="E293" s="208"/>
      <c r="F293" s="208"/>
      <c r="G293" s="176">
        <f t="shared" si="24"/>
        <v>41840.390739062983</v>
      </c>
      <c r="H293" s="176">
        <v>3479.3918999761704</v>
      </c>
      <c r="I293" s="176">
        <v>1631.1171246958861</v>
      </c>
      <c r="J293" s="176">
        <v>1199.8511912617419</v>
      </c>
      <c r="K293" s="176">
        <v>3778.6888907502021</v>
      </c>
      <c r="L293" s="176">
        <v>3501.3440787740105</v>
      </c>
      <c r="M293" s="176">
        <v>1936.8800314242142</v>
      </c>
      <c r="N293" s="176">
        <v>4473.3216387603397</v>
      </c>
      <c r="O293" s="176">
        <v>3567.7107733706266</v>
      </c>
      <c r="P293" s="176">
        <v>4949.5773573766792</v>
      </c>
      <c r="Q293" s="176">
        <v>4239.3336027571177</v>
      </c>
      <c r="R293" s="176">
        <v>6113.0085257538703</v>
      </c>
      <c r="S293" s="176">
        <v>2970.1656241621345</v>
      </c>
      <c r="T293" s="177"/>
      <c r="U293" s="200">
        <v>0</v>
      </c>
    </row>
    <row r="294" spans="1:21" ht="12.75">
      <c r="A294" s="179"/>
      <c r="B294" s="207"/>
      <c r="C294" s="207"/>
      <c r="D294" s="208"/>
      <c r="E294" s="208"/>
      <c r="F294" s="208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77"/>
      <c r="U294" s="200">
        <v>0</v>
      </c>
    </row>
    <row r="295" spans="1:21" ht="12.75">
      <c r="A295" s="179" t="s">
        <v>282</v>
      </c>
      <c r="B295" s="207"/>
      <c r="C295" s="207" t="s">
        <v>215</v>
      </c>
      <c r="D295" s="208"/>
      <c r="E295" s="208"/>
      <c r="F295" s="208"/>
      <c r="G295" s="147">
        <f>SUM(H295:S295)</f>
        <v>823840.12846103869</v>
      </c>
      <c r="H295" s="176">
        <v>107668.04485610216</v>
      </c>
      <c r="I295" s="176">
        <v>92992.600010224152</v>
      </c>
      <c r="J295" s="176">
        <v>22301.028675646961</v>
      </c>
      <c r="K295" s="176">
        <v>45596.905056105563</v>
      </c>
      <c r="L295" s="176">
        <v>29565.212434347679</v>
      </c>
      <c r="M295" s="176">
        <v>85462.811714570853</v>
      </c>
      <c r="N295" s="176">
        <v>99669.960389078784</v>
      </c>
      <c r="O295" s="176">
        <v>53054.148616217193</v>
      </c>
      <c r="P295" s="176">
        <v>31422.234855510316</v>
      </c>
      <c r="Q295" s="176">
        <v>43346.975206994313</v>
      </c>
      <c r="R295" s="176">
        <v>81322.922163595722</v>
      </c>
      <c r="S295" s="176">
        <v>131437.28448264505</v>
      </c>
      <c r="T295" s="177"/>
      <c r="U295" s="200">
        <v>0</v>
      </c>
    </row>
    <row r="296" spans="1:21" ht="12.75">
      <c r="A296" s="179"/>
      <c r="B296" s="207"/>
      <c r="C296" s="207"/>
      <c r="D296" s="208"/>
      <c r="E296" s="208"/>
      <c r="F296" s="208"/>
      <c r="G296" s="147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7"/>
      <c r="U296" s="200">
        <v>0</v>
      </c>
    </row>
    <row r="297" spans="1:21" ht="12.75">
      <c r="A297" s="179" t="s">
        <v>282</v>
      </c>
      <c r="B297" s="207"/>
      <c r="C297" s="207"/>
      <c r="D297" s="209" t="s">
        <v>249</v>
      </c>
      <c r="E297" s="208"/>
      <c r="F297" s="208"/>
      <c r="G297" s="147">
        <f>SUM(H297:S297)</f>
        <v>113.45904778104349</v>
      </c>
      <c r="H297" s="176">
        <v>-377.79944734061382</v>
      </c>
      <c r="I297" s="176">
        <v>-61.809383409129907</v>
      </c>
      <c r="J297" s="176">
        <v>-50.255883735694788</v>
      </c>
      <c r="K297" s="176">
        <v>112.30320428638967</v>
      </c>
      <c r="L297" s="176">
        <v>-122.28662346208324</v>
      </c>
      <c r="M297" s="176">
        <v>260.77718313583119</v>
      </c>
      <c r="N297" s="176">
        <v>109.36298103691689</v>
      </c>
      <c r="O297" s="176">
        <v>226.88973932284119</v>
      </c>
      <c r="P297" s="176">
        <v>160.1624690657919</v>
      </c>
      <c r="Q297" s="176">
        <v>-161.09514929498354</v>
      </c>
      <c r="R297" s="176">
        <v>1.9083071825139255</v>
      </c>
      <c r="S297" s="176">
        <v>15.301650993263976</v>
      </c>
      <c r="T297" s="177"/>
      <c r="U297" s="200">
        <v>0</v>
      </c>
    </row>
    <row r="298" spans="1:21" ht="12.75">
      <c r="A298" s="179"/>
      <c r="B298" s="207"/>
      <c r="C298" s="207"/>
      <c r="D298" s="208"/>
      <c r="E298" s="208"/>
      <c r="F298" s="208"/>
      <c r="G298" s="149" t="s">
        <v>124</v>
      </c>
      <c r="H298" s="149" t="s">
        <v>124</v>
      </c>
      <c r="I298" s="149" t="s">
        <v>124</v>
      </c>
      <c r="J298" s="149" t="s">
        <v>124</v>
      </c>
      <c r="K298" s="149" t="s">
        <v>124</v>
      </c>
      <c r="L298" s="149" t="s">
        <v>124</v>
      </c>
      <c r="M298" s="149" t="s">
        <v>124</v>
      </c>
      <c r="N298" s="149" t="s">
        <v>124</v>
      </c>
      <c r="O298" s="149" t="s">
        <v>124</v>
      </c>
      <c r="P298" s="149" t="s">
        <v>124</v>
      </c>
      <c r="Q298" s="149" t="s">
        <v>124</v>
      </c>
      <c r="R298" s="149" t="s">
        <v>124</v>
      </c>
      <c r="S298" s="149" t="s">
        <v>124</v>
      </c>
      <c r="T298" s="177"/>
      <c r="U298" s="200" t="e">
        <v>#VALUE!</v>
      </c>
    </row>
    <row r="299" spans="1:21" ht="12.75">
      <c r="A299" s="179"/>
      <c r="B299" s="221" t="s">
        <v>216</v>
      </c>
      <c r="C299" s="207"/>
      <c r="D299" s="208"/>
      <c r="E299" s="208"/>
      <c r="F299" s="208"/>
      <c r="G299" s="181">
        <f>SUM(H299:S299)</f>
        <v>1116736.8792008827</v>
      </c>
      <c r="H299" s="181">
        <v>130810.51053012452</v>
      </c>
      <c r="I299" s="181">
        <v>115436.48235765204</v>
      </c>
      <c r="J299" s="181">
        <v>44705.677517177886</v>
      </c>
      <c r="K299" s="181">
        <v>70737.702193660472</v>
      </c>
      <c r="L299" s="181">
        <v>56879.23033813123</v>
      </c>
      <c r="M299" s="181">
        <v>110512.22003382677</v>
      </c>
      <c r="N299" s="181">
        <v>122079.05000417479</v>
      </c>
      <c r="O299" s="181">
        <v>76916.942037412082</v>
      </c>
      <c r="P299" s="181">
        <v>52272.490984124423</v>
      </c>
      <c r="Q299" s="181">
        <v>65683.206406853642</v>
      </c>
      <c r="R299" s="181">
        <v>108703.97092991974</v>
      </c>
      <c r="S299" s="181">
        <v>161999.39586782511</v>
      </c>
      <c r="T299" s="177"/>
      <c r="U299" s="200">
        <v>0</v>
      </c>
    </row>
    <row r="300" spans="1:21" ht="12.75">
      <c r="A300" s="179"/>
      <c r="B300" s="207"/>
      <c r="C300" s="207"/>
      <c r="D300" s="208"/>
      <c r="E300" s="208"/>
      <c r="F300" s="208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7"/>
      <c r="U300" s="200">
        <v>0</v>
      </c>
    </row>
    <row r="301" spans="1:21" ht="12.75">
      <c r="A301" s="179" t="s">
        <v>282</v>
      </c>
      <c r="B301" s="215" t="s">
        <v>250</v>
      </c>
      <c r="C301" s="207"/>
      <c r="D301" s="210"/>
      <c r="E301" s="210"/>
      <c r="F301" s="210"/>
      <c r="G301" s="181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200">
        <v>0</v>
      </c>
    </row>
    <row r="302" spans="1:21" ht="12.75">
      <c r="A302" s="179"/>
      <c r="B302" s="207"/>
      <c r="C302" s="207"/>
      <c r="D302" s="208" t="s">
        <v>222</v>
      </c>
      <c r="E302" s="208"/>
      <c r="F302" s="208"/>
      <c r="G302" s="176">
        <f t="shared" ref="G302:G311" si="25">SUM(H302:S302)</f>
        <v>0</v>
      </c>
      <c r="H302" s="177">
        <v>0</v>
      </c>
      <c r="I302" s="177">
        <v>0</v>
      </c>
      <c r="J302" s="177">
        <v>0</v>
      </c>
      <c r="K302" s="177">
        <v>0</v>
      </c>
      <c r="L302" s="177">
        <v>0</v>
      </c>
      <c r="M302" s="177">
        <v>0</v>
      </c>
      <c r="N302" s="177">
        <v>0</v>
      </c>
      <c r="O302" s="177">
        <v>0</v>
      </c>
      <c r="P302" s="177">
        <v>0</v>
      </c>
      <c r="Q302" s="177">
        <v>0</v>
      </c>
      <c r="R302" s="177">
        <v>0</v>
      </c>
      <c r="S302" s="177">
        <v>0</v>
      </c>
      <c r="T302" s="177"/>
      <c r="U302" s="200">
        <v>0</v>
      </c>
    </row>
    <row r="303" spans="1:21" ht="12.75">
      <c r="A303" s="179" t="s">
        <v>282</v>
      </c>
      <c r="B303" s="207"/>
      <c r="C303" s="207"/>
      <c r="D303" s="208" t="s">
        <v>41</v>
      </c>
      <c r="E303" s="208"/>
      <c r="F303" s="208"/>
      <c r="G303" s="176">
        <f t="shared" si="25"/>
        <v>113357.12417375752</v>
      </c>
      <c r="H303" s="177">
        <v>11962.114364897416</v>
      </c>
      <c r="I303" s="177">
        <v>8972.0338723921959</v>
      </c>
      <c r="J303" s="177">
        <v>10490.746138016591</v>
      </c>
      <c r="K303" s="177">
        <v>5349.6354729720406</v>
      </c>
      <c r="L303" s="177">
        <v>7858.4376350822477</v>
      </c>
      <c r="M303" s="177">
        <v>12503.397095718366</v>
      </c>
      <c r="N303" s="177">
        <v>15137.705181348234</v>
      </c>
      <c r="O303" s="177">
        <v>8598.789082456613</v>
      </c>
      <c r="P303" s="177">
        <v>8782.9480685257276</v>
      </c>
      <c r="Q303" s="177">
        <v>5023.4872006421247</v>
      </c>
      <c r="R303" s="177">
        <v>8344.9129011928962</v>
      </c>
      <c r="S303" s="177">
        <v>10332.917160513063</v>
      </c>
      <c r="T303" s="177"/>
      <c r="U303" s="200">
        <v>0</v>
      </c>
    </row>
    <row r="304" spans="1:21" ht="12.75">
      <c r="A304" s="179"/>
      <c r="B304" s="207"/>
      <c r="C304" s="207"/>
      <c r="D304" s="208" t="s">
        <v>223</v>
      </c>
      <c r="E304" s="213"/>
      <c r="F304" s="213"/>
      <c r="G304" s="176">
        <f t="shared" si="25"/>
        <v>0</v>
      </c>
      <c r="H304" s="177">
        <v>0</v>
      </c>
      <c r="I304" s="177">
        <v>0</v>
      </c>
      <c r="J304" s="177">
        <v>0</v>
      </c>
      <c r="K304" s="177">
        <v>0</v>
      </c>
      <c r="L304" s="177">
        <v>0</v>
      </c>
      <c r="M304" s="177">
        <v>0</v>
      </c>
      <c r="N304" s="177">
        <v>0</v>
      </c>
      <c r="O304" s="177">
        <v>0</v>
      </c>
      <c r="P304" s="177">
        <v>0</v>
      </c>
      <c r="Q304" s="177">
        <v>0</v>
      </c>
      <c r="R304" s="177">
        <v>0</v>
      </c>
      <c r="S304" s="177">
        <v>0</v>
      </c>
      <c r="T304" s="177"/>
      <c r="U304" s="200">
        <v>0</v>
      </c>
    </row>
    <row r="305" spans="1:21" ht="12.75">
      <c r="A305" s="179"/>
      <c r="B305" s="207"/>
      <c r="C305" s="207"/>
      <c r="D305" s="208" t="s">
        <v>224</v>
      </c>
      <c r="E305" s="213"/>
      <c r="F305" s="213"/>
      <c r="G305" s="176">
        <f t="shared" si="25"/>
        <v>0</v>
      </c>
      <c r="H305" s="177">
        <v>0</v>
      </c>
      <c r="I305" s="177">
        <v>0</v>
      </c>
      <c r="J305" s="177">
        <v>0</v>
      </c>
      <c r="K305" s="177">
        <v>0</v>
      </c>
      <c r="L305" s="177">
        <v>0</v>
      </c>
      <c r="M305" s="177">
        <v>0</v>
      </c>
      <c r="N305" s="177">
        <v>0</v>
      </c>
      <c r="O305" s="177">
        <v>0</v>
      </c>
      <c r="P305" s="177">
        <v>0</v>
      </c>
      <c r="Q305" s="177">
        <v>0</v>
      </c>
      <c r="R305" s="177">
        <v>0</v>
      </c>
      <c r="S305" s="177">
        <v>0</v>
      </c>
      <c r="T305" s="177"/>
      <c r="U305" s="200">
        <v>0</v>
      </c>
    </row>
    <row r="306" spans="1:21" ht="12.75">
      <c r="A306" s="179"/>
      <c r="B306" s="207"/>
      <c r="C306" s="207"/>
      <c r="D306" s="208" t="s">
        <v>225</v>
      </c>
      <c r="E306" s="208"/>
      <c r="F306" s="208"/>
      <c r="G306" s="176">
        <f t="shared" si="25"/>
        <v>0</v>
      </c>
      <c r="H306" s="177">
        <v>0</v>
      </c>
      <c r="I306" s="177">
        <v>0</v>
      </c>
      <c r="J306" s="177">
        <v>0</v>
      </c>
      <c r="K306" s="177">
        <v>0</v>
      </c>
      <c r="L306" s="177">
        <v>0</v>
      </c>
      <c r="M306" s="177">
        <v>0</v>
      </c>
      <c r="N306" s="177">
        <v>0</v>
      </c>
      <c r="O306" s="177">
        <v>0</v>
      </c>
      <c r="P306" s="177">
        <v>0</v>
      </c>
      <c r="Q306" s="177">
        <v>0</v>
      </c>
      <c r="R306" s="177">
        <v>0</v>
      </c>
      <c r="S306" s="177">
        <v>0</v>
      </c>
      <c r="T306" s="177"/>
      <c r="U306" s="200">
        <v>0</v>
      </c>
    </row>
    <row r="307" spans="1:21" ht="12.75">
      <c r="A307" s="179"/>
      <c r="B307" s="207"/>
      <c r="C307" s="207"/>
      <c r="D307" s="208" t="s">
        <v>226</v>
      </c>
      <c r="E307" s="208"/>
      <c r="F307" s="208"/>
      <c r="G307" s="176">
        <f t="shared" si="25"/>
        <v>0</v>
      </c>
      <c r="H307" s="177">
        <v>0</v>
      </c>
      <c r="I307" s="177">
        <v>0</v>
      </c>
      <c r="J307" s="177">
        <v>0</v>
      </c>
      <c r="K307" s="177">
        <v>0</v>
      </c>
      <c r="L307" s="177">
        <v>0</v>
      </c>
      <c r="M307" s="177">
        <v>0</v>
      </c>
      <c r="N307" s="177">
        <v>0</v>
      </c>
      <c r="O307" s="177">
        <v>0</v>
      </c>
      <c r="P307" s="177">
        <v>0</v>
      </c>
      <c r="Q307" s="177">
        <v>0</v>
      </c>
      <c r="R307" s="177">
        <v>0</v>
      </c>
      <c r="S307" s="177">
        <v>0</v>
      </c>
      <c r="T307" s="177"/>
      <c r="U307" s="200">
        <v>0</v>
      </c>
    </row>
    <row r="308" spans="1:21" ht="12.75">
      <c r="A308" s="179"/>
      <c r="B308" s="207"/>
      <c r="C308" s="207"/>
      <c r="D308" s="208" t="s">
        <v>227</v>
      </c>
      <c r="E308" s="208"/>
      <c r="F308" s="208"/>
      <c r="G308" s="176">
        <f t="shared" si="25"/>
        <v>0</v>
      </c>
      <c r="H308" s="177">
        <v>0</v>
      </c>
      <c r="I308" s="177">
        <v>0</v>
      </c>
      <c r="J308" s="177">
        <v>0</v>
      </c>
      <c r="K308" s="177">
        <v>0</v>
      </c>
      <c r="L308" s="177">
        <v>0</v>
      </c>
      <c r="M308" s="177">
        <v>0</v>
      </c>
      <c r="N308" s="177">
        <v>0</v>
      </c>
      <c r="O308" s="177">
        <v>0</v>
      </c>
      <c r="P308" s="177">
        <v>0</v>
      </c>
      <c r="Q308" s="177">
        <v>0</v>
      </c>
      <c r="R308" s="177">
        <v>0</v>
      </c>
      <c r="S308" s="177">
        <v>0</v>
      </c>
      <c r="T308" s="177"/>
      <c r="U308" s="200">
        <v>0</v>
      </c>
    </row>
    <row r="309" spans="1:21" ht="12.75">
      <c r="A309" s="179" t="s">
        <v>282</v>
      </c>
      <c r="B309" s="207"/>
      <c r="C309" s="207"/>
      <c r="D309" s="208" t="s">
        <v>40</v>
      </c>
      <c r="E309" s="208"/>
      <c r="F309" s="208"/>
      <c r="G309" s="176">
        <f t="shared" si="25"/>
        <v>1759436.4216868742</v>
      </c>
      <c r="H309" s="177">
        <v>124976.64559303167</v>
      </c>
      <c r="I309" s="177">
        <v>125831.90015310705</v>
      </c>
      <c r="J309" s="177">
        <v>150418.9419189136</v>
      </c>
      <c r="K309" s="177">
        <v>115155.12932789722</v>
      </c>
      <c r="L309" s="177">
        <v>150488.15850060707</v>
      </c>
      <c r="M309" s="177">
        <v>167302.13290263928</v>
      </c>
      <c r="N309" s="177">
        <v>198402.09308903577</v>
      </c>
      <c r="O309" s="177">
        <v>186097.82780211148</v>
      </c>
      <c r="P309" s="177">
        <v>161624.33742195895</v>
      </c>
      <c r="Q309" s="177">
        <v>168684.65495267394</v>
      </c>
      <c r="R309" s="177">
        <v>111792.24396829898</v>
      </c>
      <c r="S309" s="177">
        <v>98662.356056599412</v>
      </c>
      <c r="T309" s="177"/>
      <c r="U309" s="200">
        <v>0</v>
      </c>
    </row>
    <row r="310" spans="1:21" ht="12.75">
      <c r="A310" s="179"/>
      <c r="B310" s="207"/>
      <c r="C310" s="210"/>
      <c r="D310" s="208" t="s">
        <v>228</v>
      </c>
      <c r="E310" s="208"/>
      <c r="F310" s="208"/>
      <c r="G310" s="176">
        <f t="shared" ref="G310" si="26">SUM(H310:S310)</f>
        <v>0</v>
      </c>
      <c r="H310" s="177">
        <v>0</v>
      </c>
      <c r="I310" s="177">
        <v>0</v>
      </c>
      <c r="J310" s="177">
        <v>0</v>
      </c>
      <c r="K310" s="177">
        <v>0</v>
      </c>
      <c r="L310" s="177">
        <v>0</v>
      </c>
      <c r="M310" s="177">
        <v>0</v>
      </c>
      <c r="N310" s="177">
        <v>0</v>
      </c>
      <c r="O310" s="177">
        <v>0</v>
      </c>
      <c r="P310" s="177">
        <v>0</v>
      </c>
      <c r="Q310" s="177">
        <v>0</v>
      </c>
      <c r="R310" s="177">
        <v>0</v>
      </c>
      <c r="S310" s="177">
        <v>0</v>
      </c>
      <c r="T310" s="177"/>
      <c r="U310" s="200">
        <v>0</v>
      </c>
    </row>
    <row r="311" spans="1:21" ht="12.75">
      <c r="A311" s="179"/>
      <c r="B311" s="207"/>
      <c r="C311" s="207"/>
      <c r="D311" s="208" t="s">
        <v>229</v>
      </c>
      <c r="E311" s="208"/>
      <c r="F311" s="208"/>
      <c r="G311" s="176">
        <f t="shared" si="25"/>
        <v>0</v>
      </c>
      <c r="H311" s="177">
        <v>0</v>
      </c>
      <c r="I311" s="177">
        <v>0</v>
      </c>
      <c r="J311" s="177">
        <v>0</v>
      </c>
      <c r="K311" s="177">
        <v>0</v>
      </c>
      <c r="L311" s="177">
        <v>0</v>
      </c>
      <c r="M311" s="177">
        <v>0</v>
      </c>
      <c r="N311" s="177">
        <v>0</v>
      </c>
      <c r="O311" s="177">
        <v>0</v>
      </c>
      <c r="P311" s="177">
        <v>0</v>
      </c>
      <c r="Q311" s="177">
        <v>0</v>
      </c>
      <c r="R311" s="177">
        <v>0</v>
      </c>
      <c r="S311" s="177">
        <v>0</v>
      </c>
      <c r="T311" s="177"/>
      <c r="U311" s="200">
        <v>0</v>
      </c>
    </row>
    <row r="312" spans="1:21" ht="12.75">
      <c r="A312" s="179"/>
      <c r="B312" s="207"/>
      <c r="C312" s="207"/>
      <c r="D312" s="208"/>
      <c r="E312" s="208"/>
      <c r="F312" s="208"/>
      <c r="G312" s="149" t="s">
        <v>124</v>
      </c>
      <c r="H312" s="149" t="s">
        <v>124</v>
      </c>
      <c r="I312" s="149" t="s">
        <v>124</v>
      </c>
      <c r="J312" s="149" t="s">
        <v>124</v>
      </c>
      <c r="K312" s="149" t="s">
        <v>124</v>
      </c>
      <c r="L312" s="149" t="s">
        <v>124</v>
      </c>
      <c r="M312" s="149" t="s">
        <v>124</v>
      </c>
      <c r="N312" s="149" t="s">
        <v>124</v>
      </c>
      <c r="O312" s="149" t="s">
        <v>124</v>
      </c>
      <c r="P312" s="149" t="s">
        <v>124</v>
      </c>
      <c r="Q312" s="149" t="s">
        <v>124</v>
      </c>
      <c r="R312" s="149" t="s">
        <v>124</v>
      </c>
      <c r="S312" s="149" t="s">
        <v>124</v>
      </c>
      <c r="T312" s="177"/>
      <c r="U312" s="200" t="e">
        <v>#VALUE!</v>
      </c>
    </row>
    <row r="313" spans="1:21" ht="12.75">
      <c r="A313" s="179"/>
      <c r="B313" s="215" t="s">
        <v>251</v>
      </c>
      <c r="C313" s="207"/>
      <c r="D313" s="208"/>
      <c r="E313" s="208"/>
      <c r="F313" s="208"/>
      <c r="G313" s="150">
        <f>SUM(H313:S313)</f>
        <v>1872793.5458606319</v>
      </c>
      <c r="H313" s="181">
        <v>136938.75995792908</v>
      </c>
      <c r="I313" s="181">
        <v>134803.93402549924</v>
      </c>
      <c r="J313" s="181">
        <v>160909.6880569302</v>
      </c>
      <c r="K313" s="181">
        <v>120504.76480086925</v>
      </c>
      <c r="L313" s="181">
        <v>158346.59613568932</v>
      </c>
      <c r="M313" s="181">
        <v>179805.52999835764</v>
      </c>
      <c r="N313" s="181">
        <v>213539.798270384</v>
      </c>
      <c r="O313" s="181">
        <v>194696.61688456809</v>
      </c>
      <c r="P313" s="181">
        <v>170407.28549048468</v>
      </c>
      <c r="Q313" s="181">
        <v>173708.14215331606</v>
      </c>
      <c r="R313" s="181">
        <v>120137.15686949188</v>
      </c>
      <c r="S313" s="181">
        <v>108995.27321711248</v>
      </c>
      <c r="T313" s="177"/>
      <c r="U313" s="200">
        <v>0</v>
      </c>
    </row>
    <row r="314" spans="1:21" ht="12.75">
      <c r="A314" s="179"/>
      <c r="B314" s="207"/>
      <c r="C314" s="207"/>
      <c r="D314" s="208"/>
      <c r="E314" s="208"/>
      <c r="F314" s="208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7"/>
      <c r="U314" s="200">
        <v>0</v>
      </c>
    </row>
    <row r="315" spans="1:21" ht="12.75">
      <c r="A315" s="179" t="s">
        <v>282</v>
      </c>
      <c r="B315" s="215" t="s">
        <v>252</v>
      </c>
      <c r="C315" s="207"/>
      <c r="D315" s="208"/>
      <c r="E315" s="208"/>
      <c r="F315" s="208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7"/>
      <c r="U315" s="200">
        <v>0</v>
      </c>
    </row>
    <row r="316" spans="1:21" ht="12.75">
      <c r="A316" s="179" t="s">
        <v>282</v>
      </c>
      <c r="B316" s="207"/>
      <c r="C316" s="207"/>
      <c r="D316" s="208" t="s">
        <v>39</v>
      </c>
      <c r="E316" s="208"/>
      <c r="F316" s="208"/>
      <c r="G316" s="176">
        <f>SUM(H316:S316)</f>
        <v>508546.6665909047</v>
      </c>
      <c r="H316" s="176">
        <v>40243.561107297683</v>
      </c>
      <c r="I316" s="176">
        <v>33022.190615256754</v>
      </c>
      <c r="J316" s="176">
        <v>55277.583609506255</v>
      </c>
      <c r="K316" s="176">
        <v>60420.194670948717</v>
      </c>
      <c r="L316" s="176">
        <v>20011.282840716594</v>
      </c>
      <c r="M316" s="176">
        <v>40527.439571432733</v>
      </c>
      <c r="N316" s="176">
        <v>44125.344631617634</v>
      </c>
      <c r="O316" s="176">
        <v>58619.206359041746</v>
      </c>
      <c r="P316" s="176">
        <v>54856.176773901796</v>
      </c>
      <c r="Q316" s="176">
        <v>34300.661594771722</v>
      </c>
      <c r="R316" s="176">
        <v>23571.639036322682</v>
      </c>
      <c r="S316" s="176">
        <v>43571.385780090357</v>
      </c>
      <c r="T316" s="177"/>
      <c r="U316" s="200">
        <v>0</v>
      </c>
    </row>
    <row r="317" spans="1:21" ht="12.75">
      <c r="A317" s="179"/>
      <c r="B317" s="207"/>
      <c r="C317" s="207"/>
      <c r="D317" s="208" t="s">
        <v>232</v>
      </c>
      <c r="E317" s="208"/>
      <c r="F317" s="208"/>
      <c r="G317" s="176">
        <f t="shared" ref="G317:G323" si="27">SUM(H317:S317)</f>
        <v>0</v>
      </c>
      <c r="H317" s="176">
        <v>0</v>
      </c>
      <c r="I317" s="176">
        <v>0</v>
      </c>
      <c r="J317" s="176">
        <v>0</v>
      </c>
      <c r="K317" s="176">
        <v>0</v>
      </c>
      <c r="L317" s="176">
        <v>0</v>
      </c>
      <c r="M317" s="176">
        <v>0</v>
      </c>
      <c r="N317" s="176">
        <v>0</v>
      </c>
      <c r="O317" s="176">
        <v>0</v>
      </c>
      <c r="P317" s="176">
        <v>0</v>
      </c>
      <c r="Q317" s="176">
        <v>0</v>
      </c>
      <c r="R317" s="176">
        <v>0</v>
      </c>
      <c r="S317" s="176">
        <v>0</v>
      </c>
      <c r="T317" s="177"/>
      <c r="U317" s="200">
        <v>0</v>
      </c>
    </row>
    <row r="318" spans="1:21" ht="12.75">
      <c r="A318" s="179"/>
      <c r="B318" s="207"/>
      <c r="C318" s="207"/>
      <c r="D318" s="208" t="s">
        <v>233</v>
      </c>
      <c r="E318" s="208"/>
      <c r="F318" s="208"/>
      <c r="G318" s="176">
        <f t="shared" si="27"/>
        <v>0</v>
      </c>
      <c r="H318" s="176">
        <v>0</v>
      </c>
      <c r="I318" s="176">
        <v>0</v>
      </c>
      <c r="J318" s="176">
        <v>0</v>
      </c>
      <c r="K318" s="176">
        <v>0</v>
      </c>
      <c r="L318" s="176">
        <v>0</v>
      </c>
      <c r="M318" s="176">
        <v>0</v>
      </c>
      <c r="N318" s="176">
        <v>0</v>
      </c>
      <c r="O318" s="176">
        <v>0</v>
      </c>
      <c r="P318" s="176">
        <v>0</v>
      </c>
      <c r="Q318" s="176">
        <v>0</v>
      </c>
      <c r="R318" s="176">
        <v>0</v>
      </c>
      <c r="S318" s="176">
        <v>0</v>
      </c>
      <c r="T318" s="177"/>
      <c r="U318" s="200">
        <v>0</v>
      </c>
    </row>
    <row r="319" spans="1:21" ht="12.75">
      <c r="A319" s="179"/>
      <c r="B319" s="207"/>
      <c r="C319" s="207"/>
      <c r="D319" s="208" t="s">
        <v>234</v>
      </c>
      <c r="E319" s="208"/>
      <c r="F319" s="208"/>
      <c r="G319" s="176">
        <f t="shared" si="27"/>
        <v>0</v>
      </c>
      <c r="H319" s="176">
        <v>0</v>
      </c>
      <c r="I319" s="176">
        <v>0</v>
      </c>
      <c r="J319" s="176">
        <v>0</v>
      </c>
      <c r="K319" s="176">
        <v>0</v>
      </c>
      <c r="L319" s="176">
        <v>0</v>
      </c>
      <c r="M319" s="176">
        <v>0</v>
      </c>
      <c r="N319" s="176">
        <v>0</v>
      </c>
      <c r="O319" s="176">
        <v>0</v>
      </c>
      <c r="P319" s="176">
        <v>0</v>
      </c>
      <c r="Q319" s="176">
        <v>0</v>
      </c>
      <c r="R319" s="176">
        <v>0</v>
      </c>
      <c r="S319" s="176">
        <v>0</v>
      </c>
      <c r="T319" s="177"/>
      <c r="U319" s="200">
        <v>0</v>
      </c>
    </row>
    <row r="320" spans="1:21" ht="12.75">
      <c r="A320" s="179" t="s">
        <v>282</v>
      </c>
      <c r="B320" s="207"/>
      <c r="C320" s="207"/>
      <c r="D320" s="208" t="s">
        <v>235</v>
      </c>
      <c r="E320" s="208"/>
      <c r="F320" s="208"/>
      <c r="G320" s="176">
        <f t="shared" si="27"/>
        <v>344049.16243472788</v>
      </c>
      <c r="H320" s="176">
        <v>32779.480183370768</v>
      </c>
      <c r="I320" s="176">
        <v>28588.93641718282</v>
      </c>
      <c r="J320" s="176">
        <v>33266.710630977854</v>
      </c>
      <c r="K320" s="176">
        <v>11803.915356512578</v>
      </c>
      <c r="L320" s="176">
        <v>31450.114658492945</v>
      </c>
      <c r="M320" s="176">
        <v>29640.757021348531</v>
      </c>
      <c r="N320" s="176">
        <v>31429.983038327191</v>
      </c>
      <c r="O320" s="176">
        <v>31714.31389842102</v>
      </c>
      <c r="P320" s="176">
        <v>32738.764547080485</v>
      </c>
      <c r="Q320" s="176">
        <v>23097.980467479025</v>
      </c>
      <c r="R320" s="176">
        <v>28872.814881317867</v>
      </c>
      <c r="S320" s="176">
        <v>28665.391334216802</v>
      </c>
      <c r="T320" s="177"/>
      <c r="U320" s="200">
        <v>0</v>
      </c>
    </row>
    <row r="321" spans="1:21" ht="12.75">
      <c r="A321" s="179"/>
      <c r="B321" s="207"/>
      <c r="C321" s="207"/>
      <c r="D321" s="208" t="s">
        <v>236</v>
      </c>
      <c r="E321" s="208"/>
      <c r="F321" s="208"/>
      <c r="G321" s="176">
        <f t="shared" si="27"/>
        <v>0</v>
      </c>
      <c r="H321" s="176">
        <v>0</v>
      </c>
      <c r="I321" s="176">
        <v>0</v>
      </c>
      <c r="J321" s="176">
        <v>0</v>
      </c>
      <c r="K321" s="176">
        <v>0</v>
      </c>
      <c r="L321" s="176">
        <v>0</v>
      </c>
      <c r="M321" s="176">
        <v>0</v>
      </c>
      <c r="N321" s="176">
        <v>0</v>
      </c>
      <c r="O321" s="176">
        <v>0</v>
      </c>
      <c r="P321" s="176">
        <v>0</v>
      </c>
      <c r="Q321" s="176">
        <v>0</v>
      </c>
      <c r="R321" s="176">
        <v>0</v>
      </c>
      <c r="S321" s="176">
        <v>0</v>
      </c>
      <c r="T321" s="177"/>
      <c r="U321" s="200">
        <v>0</v>
      </c>
    </row>
    <row r="322" spans="1:21" ht="12.75">
      <c r="A322" s="179"/>
      <c r="B322" s="207"/>
      <c r="C322" s="207"/>
      <c r="D322" s="208" t="s">
        <v>237</v>
      </c>
      <c r="E322" s="208"/>
      <c r="F322" s="208"/>
      <c r="G322" s="176">
        <f t="shared" si="27"/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0</v>
      </c>
      <c r="M322" s="176">
        <v>0</v>
      </c>
      <c r="N322" s="176">
        <v>0</v>
      </c>
      <c r="O322" s="176">
        <v>0</v>
      </c>
      <c r="P322" s="176">
        <v>0</v>
      </c>
      <c r="Q322" s="176">
        <v>0</v>
      </c>
      <c r="R322" s="176">
        <v>0</v>
      </c>
      <c r="S322" s="176">
        <v>0</v>
      </c>
      <c r="T322" s="177"/>
      <c r="U322" s="200">
        <v>0</v>
      </c>
    </row>
    <row r="323" spans="1:21" ht="12.75">
      <c r="A323" s="179"/>
      <c r="B323" s="207"/>
      <c r="C323" s="208"/>
      <c r="D323" s="208" t="s">
        <v>238</v>
      </c>
      <c r="E323" s="208"/>
      <c r="F323" s="208"/>
      <c r="G323" s="176">
        <f t="shared" si="27"/>
        <v>0</v>
      </c>
      <c r="H323" s="176">
        <v>0</v>
      </c>
      <c r="I323" s="176">
        <v>0</v>
      </c>
      <c r="J323" s="176">
        <v>0</v>
      </c>
      <c r="K323" s="176">
        <v>0</v>
      </c>
      <c r="L323" s="176">
        <v>0</v>
      </c>
      <c r="M323" s="176">
        <v>0</v>
      </c>
      <c r="N323" s="176">
        <v>0</v>
      </c>
      <c r="O323" s="176">
        <v>0</v>
      </c>
      <c r="P323" s="176">
        <v>0</v>
      </c>
      <c r="Q323" s="176">
        <v>0</v>
      </c>
      <c r="R323" s="176">
        <v>0</v>
      </c>
      <c r="S323" s="176">
        <v>0</v>
      </c>
      <c r="T323" s="177"/>
      <c r="U323" s="200">
        <v>0</v>
      </c>
    </row>
    <row r="324" spans="1:21" ht="12.75">
      <c r="A324" s="179"/>
      <c r="B324" s="207"/>
      <c r="C324" s="207"/>
      <c r="D324" s="208"/>
      <c r="E324" s="208"/>
      <c r="F324" s="208"/>
      <c r="G324" s="149" t="s">
        <v>124</v>
      </c>
      <c r="H324" s="149" t="s">
        <v>124</v>
      </c>
      <c r="I324" s="149" t="s">
        <v>124</v>
      </c>
      <c r="J324" s="149" t="s">
        <v>124</v>
      </c>
      <c r="K324" s="149" t="s">
        <v>124</v>
      </c>
      <c r="L324" s="149" t="s">
        <v>124</v>
      </c>
      <c r="M324" s="149" t="s">
        <v>124</v>
      </c>
      <c r="N324" s="149" t="s">
        <v>124</v>
      </c>
      <c r="O324" s="149" t="s">
        <v>124</v>
      </c>
      <c r="P324" s="149" t="s">
        <v>124</v>
      </c>
      <c r="Q324" s="149" t="s">
        <v>124</v>
      </c>
      <c r="R324" s="149" t="s">
        <v>124</v>
      </c>
      <c r="S324" s="149" t="s">
        <v>124</v>
      </c>
      <c r="T324" s="177"/>
      <c r="U324" s="200" t="e">
        <v>#VALUE!</v>
      </c>
    </row>
    <row r="325" spans="1:21" ht="12.75">
      <c r="A325" s="179"/>
      <c r="B325" s="215" t="s">
        <v>253</v>
      </c>
      <c r="C325" s="207"/>
      <c r="D325" s="208"/>
      <c r="E325" s="208"/>
      <c r="F325" s="208"/>
      <c r="G325" s="150">
        <f>SUM(H325:S325)</f>
        <v>852595.82902563259</v>
      </c>
      <c r="H325" s="181">
        <v>73023.041290668451</v>
      </c>
      <c r="I325" s="181">
        <v>61611.127032439574</v>
      </c>
      <c r="J325" s="181">
        <v>88544.294240484101</v>
      </c>
      <c r="K325" s="181">
        <v>72224.110027461298</v>
      </c>
      <c r="L325" s="181">
        <v>51461.397499209539</v>
      </c>
      <c r="M325" s="181">
        <v>70168.196592781256</v>
      </c>
      <c r="N325" s="181">
        <v>75555.327669944818</v>
      </c>
      <c r="O325" s="181">
        <v>90333.520257462762</v>
      </c>
      <c r="P325" s="181">
        <v>87594.941320982281</v>
      </c>
      <c r="Q325" s="181">
        <v>57398.642062250743</v>
      </c>
      <c r="R325" s="181">
        <v>52444.453917640552</v>
      </c>
      <c r="S325" s="181">
        <v>72236.777114307159</v>
      </c>
      <c r="T325" s="177"/>
      <c r="U325" s="200">
        <v>0</v>
      </c>
    </row>
    <row r="326" spans="1:21" ht="12.75">
      <c r="A326" s="179"/>
      <c r="B326" s="207"/>
      <c r="C326" s="207"/>
      <c r="D326" s="213"/>
      <c r="E326" s="213"/>
      <c r="F326" s="213"/>
      <c r="G326" s="181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200">
        <v>0</v>
      </c>
    </row>
    <row r="327" spans="1:21" ht="12.75">
      <c r="A327" s="179" t="s">
        <v>282</v>
      </c>
      <c r="B327" s="215" t="s">
        <v>254</v>
      </c>
      <c r="C327" s="207"/>
      <c r="D327" s="213"/>
      <c r="E327" s="213"/>
      <c r="F327" s="213"/>
      <c r="G327" s="176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200">
        <v>0</v>
      </c>
    </row>
    <row r="328" spans="1:21" ht="12.75">
      <c r="A328" s="179" t="s">
        <v>282</v>
      </c>
      <c r="B328" s="207"/>
      <c r="C328" s="207"/>
      <c r="D328" s="211" t="s">
        <v>255</v>
      </c>
      <c r="E328" s="213"/>
      <c r="F328" s="213"/>
      <c r="G328" s="176">
        <f>SUM(H328:S328)</f>
        <v>196621.2839602099</v>
      </c>
      <c r="H328" s="177">
        <v>31542.03167791944</v>
      </c>
      <c r="I328" s="177">
        <v>19397.893536805161</v>
      </c>
      <c r="J328" s="177">
        <v>16127.430078210482</v>
      </c>
      <c r="K328" s="177">
        <v>16177.862102659345</v>
      </c>
      <c r="L328" s="177">
        <v>16511.155315595559</v>
      </c>
      <c r="M328" s="177">
        <v>12981.980142456565</v>
      </c>
      <c r="N328" s="177">
        <v>9457.7567541954813</v>
      </c>
      <c r="O328" s="177">
        <v>7333.8981294071973</v>
      </c>
      <c r="P328" s="177">
        <v>6773.4322625336581</v>
      </c>
      <c r="Q328" s="177">
        <v>9541.5561905908726</v>
      </c>
      <c r="R328" s="177">
        <v>29130.740986294964</v>
      </c>
      <c r="S328" s="177">
        <v>21645.54678354118</v>
      </c>
      <c r="T328" s="177"/>
      <c r="U328" s="200">
        <v>0</v>
      </c>
    </row>
    <row r="329" spans="1:21" ht="12.75">
      <c r="A329" s="179" t="s">
        <v>282</v>
      </c>
      <c r="B329" s="207"/>
      <c r="C329" s="207"/>
      <c r="D329" s="211" t="s">
        <v>256</v>
      </c>
      <c r="E329" s="213"/>
      <c r="F329" s="213"/>
      <c r="G329" s="176">
        <f>SUM(H329:S329)</f>
        <v>15872.899803179684</v>
      </c>
      <c r="H329" s="177">
        <v>839.76481750102937</v>
      </c>
      <c r="I329" s="177">
        <v>873.68050630550147</v>
      </c>
      <c r="J329" s="177">
        <v>1178.1960786078691</v>
      </c>
      <c r="K329" s="177">
        <v>1236.5368653198113</v>
      </c>
      <c r="L329" s="177">
        <v>2111.7358935941033</v>
      </c>
      <c r="M329" s="177">
        <v>2794.696805519498</v>
      </c>
      <c r="N329" s="177">
        <v>2732.7450249119734</v>
      </c>
      <c r="O329" s="177">
        <v>1785.2169509147852</v>
      </c>
      <c r="P329" s="177">
        <v>687.87399669995148</v>
      </c>
      <c r="Q329" s="177">
        <v>436.52101539073698</v>
      </c>
      <c r="R329" s="177">
        <v>629.70652245873589</v>
      </c>
      <c r="S329" s="177">
        <v>566.22532595568873</v>
      </c>
      <c r="T329" s="177"/>
      <c r="U329" s="200">
        <v>0</v>
      </c>
    </row>
    <row r="330" spans="1:21" ht="12.75">
      <c r="A330" s="179"/>
      <c r="B330" s="207"/>
      <c r="C330" s="207"/>
      <c r="D330" s="210"/>
      <c r="E330" s="210"/>
      <c r="F330" s="210"/>
      <c r="G330" s="149" t="s">
        <v>124</v>
      </c>
      <c r="H330" s="149" t="s">
        <v>124</v>
      </c>
      <c r="I330" s="149" t="s">
        <v>124</v>
      </c>
      <c r="J330" s="149" t="s">
        <v>124</v>
      </c>
      <c r="K330" s="149" t="s">
        <v>124</v>
      </c>
      <c r="L330" s="149" t="s">
        <v>124</v>
      </c>
      <c r="M330" s="149" t="s">
        <v>124</v>
      </c>
      <c r="N330" s="149" t="s">
        <v>124</v>
      </c>
      <c r="O330" s="149" t="s">
        <v>124</v>
      </c>
      <c r="P330" s="149" t="s">
        <v>124</v>
      </c>
      <c r="Q330" s="149" t="s">
        <v>124</v>
      </c>
      <c r="R330" s="149" t="s">
        <v>124</v>
      </c>
      <c r="S330" s="149" t="s">
        <v>124</v>
      </c>
      <c r="T330" s="177"/>
      <c r="U330" s="200" t="e">
        <v>#VALUE!</v>
      </c>
    </row>
    <row r="331" spans="1:21" ht="12.75">
      <c r="A331" s="179"/>
      <c r="B331" s="215" t="s">
        <v>257</v>
      </c>
      <c r="C331" s="207"/>
      <c r="D331" s="210"/>
      <c r="E331" s="210"/>
      <c r="F331" s="210"/>
      <c r="G331" s="150">
        <f>SUM(H331:S331)</f>
        <v>212494.18376338965</v>
      </c>
      <c r="H331" s="181">
        <v>32381.796495420469</v>
      </c>
      <c r="I331" s="181">
        <v>20271.574043110661</v>
      </c>
      <c r="J331" s="181">
        <v>17305.626156818351</v>
      </c>
      <c r="K331" s="181">
        <v>17414.398967979156</v>
      </c>
      <c r="L331" s="181">
        <v>18622.891209189664</v>
      </c>
      <c r="M331" s="181">
        <v>15776.676947976062</v>
      </c>
      <c r="N331" s="181">
        <v>12190.501779107455</v>
      </c>
      <c r="O331" s="181">
        <v>9119.1150803219825</v>
      </c>
      <c r="P331" s="181">
        <v>7461.30625923361</v>
      </c>
      <c r="Q331" s="181">
        <v>9978.0772059816099</v>
      </c>
      <c r="R331" s="181">
        <v>29760.447508753699</v>
      </c>
      <c r="S331" s="181">
        <v>22211.772109496869</v>
      </c>
      <c r="T331" s="177"/>
      <c r="U331" s="200">
        <v>0</v>
      </c>
    </row>
    <row r="332" spans="1:21" ht="12.75">
      <c r="A332" s="179"/>
      <c r="B332" s="207"/>
      <c r="C332" s="207"/>
      <c r="D332" s="210"/>
      <c r="E332" s="210"/>
      <c r="F332" s="210"/>
      <c r="G332" s="176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7"/>
      <c r="U332" s="200">
        <v>0</v>
      </c>
    </row>
    <row r="333" spans="1:21" ht="12.75">
      <c r="A333" s="179" t="s">
        <v>282</v>
      </c>
      <c r="B333" s="215" t="s">
        <v>258</v>
      </c>
      <c r="C333" s="207"/>
      <c r="D333" s="210"/>
      <c r="E333" s="210"/>
      <c r="F333" s="210"/>
      <c r="G333" s="176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7"/>
      <c r="U333" s="200">
        <v>0</v>
      </c>
    </row>
    <row r="334" spans="1:21" ht="12.75">
      <c r="A334" s="179" t="s">
        <v>282</v>
      </c>
      <c r="B334" s="207"/>
      <c r="C334" s="207"/>
      <c r="D334" s="211" t="s">
        <v>241</v>
      </c>
      <c r="E334" s="210"/>
      <c r="F334" s="210"/>
      <c r="G334" s="176">
        <f>SUM(H334:S334)</f>
        <v>16091.472501866278</v>
      </c>
      <c r="H334" s="176">
        <v>1730.9916307055266</v>
      </c>
      <c r="I334" s="176">
        <v>1554.936632969391</v>
      </c>
      <c r="J334" s="176">
        <v>1567.8112736519556</v>
      </c>
      <c r="K334" s="176">
        <v>128.28931899076255</v>
      </c>
      <c r="L334" s="176">
        <v>383.57287477344983</v>
      </c>
      <c r="M334" s="176">
        <v>1288.3782439262329</v>
      </c>
      <c r="N334" s="176">
        <v>1621.2905503333782</v>
      </c>
      <c r="O334" s="176">
        <v>1631.7273892298949</v>
      </c>
      <c r="P334" s="176">
        <v>1180.8102401168762</v>
      </c>
      <c r="Q334" s="176">
        <v>1729.1632793659908</v>
      </c>
      <c r="R334" s="176">
        <v>1544.1950688496181</v>
      </c>
      <c r="S334" s="176">
        <v>1730.3059989532007</v>
      </c>
      <c r="T334" s="177"/>
      <c r="U334" s="200">
        <v>0</v>
      </c>
    </row>
    <row r="335" spans="1:21" ht="12.75">
      <c r="A335" s="179" t="s">
        <v>282</v>
      </c>
      <c r="B335" s="207"/>
      <c r="C335" s="207"/>
      <c r="D335" s="211" t="s">
        <v>259</v>
      </c>
      <c r="E335" s="216"/>
      <c r="F335" s="216"/>
      <c r="G335" s="176">
        <f t="shared" ref="G335:G353" si="28">SUM(H335:S335)</f>
        <v>259.10569074977462</v>
      </c>
      <c r="H335" s="176">
        <v>11.156991215906938</v>
      </c>
      <c r="I335" s="176">
        <v>14.000051454612729</v>
      </c>
      <c r="J335" s="176">
        <v>21.65845278000085</v>
      </c>
      <c r="K335" s="176">
        <v>27.235866126697196</v>
      </c>
      <c r="L335" s="176">
        <v>25.603655815958138</v>
      </c>
      <c r="M335" s="176">
        <v>33.213074798523976</v>
      </c>
      <c r="N335" s="176">
        <v>35.576573049074518</v>
      </c>
      <c r="O335" s="176">
        <v>25.960321025804802</v>
      </c>
      <c r="P335" s="176">
        <v>27.835839700644694</v>
      </c>
      <c r="Q335" s="176">
        <v>18.406939126107655</v>
      </c>
      <c r="R335" s="176">
        <v>12.334411296153723</v>
      </c>
      <c r="S335" s="176">
        <v>6.1235143602893958</v>
      </c>
      <c r="T335" s="177"/>
      <c r="U335" s="200">
        <v>0</v>
      </c>
    </row>
    <row r="336" spans="1:21" ht="12.75">
      <c r="A336" s="179" t="s">
        <v>282</v>
      </c>
      <c r="B336" s="207"/>
      <c r="C336" s="207"/>
      <c r="D336" s="211" t="s">
        <v>260</v>
      </c>
      <c r="E336" s="216"/>
      <c r="F336" s="216"/>
      <c r="G336" s="176">
        <f t="shared" si="28"/>
        <v>53717.917245934696</v>
      </c>
      <c r="H336" s="176">
        <v>6472.5636575859508</v>
      </c>
      <c r="I336" s="176">
        <v>3916.9039082710988</v>
      </c>
      <c r="J336" s="176">
        <v>4580.0494726342358</v>
      </c>
      <c r="K336" s="176">
        <v>4480.5616044796598</v>
      </c>
      <c r="L336" s="176">
        <v>3458.1053027524531</v>
      </c>
      <c r="M336" s="176">
        <v>2521.6687290912096</v>
      </c>
      <c r="N336" s="176">
        <v>2211.9015070531095</v>
      </c>
      <c r="O336" s="176">
        <v>3586.693973598497</v>
      </c>
      <c r="P336" s="176">
        <v>3822.0657551471154</v>
      </c>
      <c r="Q336" s="176">
        <v>4823.2776692345451</v>
      </c>
      <c r="R336" s="176">
        <v>6503.8289827916597</v>
      </c>
      <c r="S336" s="176">
        <v>7340.2966832951624</v>
      </c>
      <c r="T336" s="177"/>
      <c r="U336" s="200">
        <v>0</v>
      </c>
    </row>
    <row r="337" spans="1:21" ht="12.75">
      <c r="A337" s="179" t="s">
        <v>282</v>
      </c>
      <c r="B337" s="207"/>
      <c r="C337" s="207"/>
      <c r="D337" s="211" t="s">
        <v>261</v>
      </c>
      <c r="E337" s="213"/>
      <c r="F337" s="213"/>
      <c r="G337" s="176">
        <f t="shared" si="28"/>
        <v>34876.30993196716</v>
      </c>
      <c r="H337" s="176">
        <v>4196.7686526124562</v>
      </c>
      <c r="I337" s="176">
        <v>4021.9233339620696</v>
      </c>
      <c r="J337" s="176">
        <v>3005.960599777587</v>
      </c>
      <c r="K337" s="176">
        <v>2535.6980416835149</v>
      </c>
      <c r="L337" s="176">
        <v>2317.1614352456627</v>
      </c>
      <c r="M337" s="176">
        <v>1447.0233845206274</v>
      </c>
      <c r="N337" s="176">
        <v>1141.6653750115377</v>
      </c>
      <c r="O337" s="176">
        <v>1771.7017616568346</v>
      </c>
      <c r="P337" s="176">
        <v>1871.0292948103559</v>
      </c>
      <c r="Q337" s="176">
        <v>3008.5259597944655</v>
      </c>
      <c r="R337" s="176">
        <v>4461.6420743551798</v>
      </c>
      <c r="S337" s="176">
        <v>5097.2100185368718</v>
      </c>
      <c r="T337" s="177"/>
      <c r="U337" s="200">
        <v>0</v>
      </c>
    </row>
    <row r="338" spans="1:21" ht="12.75">
      <c r="A338" s="179" t="s">
        <v>282</v>
      </c>
      <c r="B338" s="210"/>
      <c r="C338" s="207"/>
      <c r="D338" s="211" t="s">
        <v>262</v>
      </c>
      <c r="E338" s="213"/>
      <c r="F338" s="213"/>
      <c r="G338" s="176">
        <f t="shared" si="28"/>
        <v>59075.751808686342</v>
      </c>
      <c r="H338" s="176">
        <v>6316.8783715616264</v>
      </c>
      <c r="I338" s="176">
        <v>7659.6038378960302</v>
      </c>
      <c r="J338" s="176">
        <v>5185.2339341160214</v>
      </c>
      <c r="K338" s="176">
        <v>4460.0387243446303</v>
      </c>
      <c r="L338" s="176">
        <v>3840.4241127679034</v>
      </c>
      <c r="M338" s="176">
        <v>2348.827597954009</v>
      </c>
      <c r="N338" s="176">
        <v>1787.4145917602166</v>
      </c>
      <c r="O338" s="176">
        <v>2997.3826772211487</v>
      </c>
      <c r="P338" s="176">
        <v>3138.7981481515858</v>
      </c>
      <c r="Q338" s="176">
        <v>4507.0970471542487</v>
      </c>
      <c r="R338" s="176">
        <v>7650.4647428358994</v>
      </c>
      <c r="S338" s="176">
        <v>9183.588022923017</v>
      </c>
      <c r="T338" s="177"/>
      <c r="U338" s="200">
        <v>0</v>
      </c>
    </row>
    <row r="339" spans="1:21" ht="12.75">
      <c r="A339" s="179" t="s">
        <v>282</v>
      </c>
      <c r="B339" s="210"/>
      <c r="C339" s="207"/>
      <c r="D339" s="211" t="s">
        <v>263</v>
      </c>
      <c r="E339" s="213"/>
      <c r="F339" s="213"/>
      <c r="G339" s="176">
        <f>SUM(H339:S339)</f>
        <v>12386.840841498679</v>
      </c>
      <c r="H339" s="176">
        <v>0</v>
      </c>
      <c r="I339" s="176">
        <v>0</v>
      </c>
      <c r="J339" s="176">
        <v>419.43636275966327</v>
      </c>
      <c r="K339" s="176">
        <v>1335.5103912869324</v>
      </c>
      <c r="L339" s="176">
        <v>1130.9229299408582</v>
      </c>
      <c r="M339" s="176">
        <v>863.40398068072886</v>
      </c>
      <c r="N339" s="176">
        <v>783.39681515432528</v>
      </c>
      <c r="O339" s="176">
        <v>1305.527746089663</v>
      </c>
      <c r="P339" s="176">
        <v>1410.2265017785239</v>
      </c>
      <c r="Q339" s="176">
        <v>1551.9626427110707</v>
      </c>
      <c r="R339" s="176">
        <v>1720.0738913171513</v>
      </c>
      <c r="S339" s="176">
        <v>1866.3795797797632</v>
      </c>
      <c r="T339" s="177"/>
      <c r="U339" s="200">
        <v>0</v>
      </c>
    </row>
    <row r="340" spans="1:21" ht="12.75">
      <c r="A340" s="179" t="s">
        <v>282</v>
      </c>
      <c r="B340" s="210"/>
      <c r="C340" s="207"/>
      <c r="D340" s="211" t="s">
        <v>264</v>
      </c>
      <c r="E340" s="213"/>
      <c r="F340" s="213"/>
      <c r="G340" s="176">
        <f t="shared" si="28"/>
        <v>27200.672593965646</v>
      </c>
      <c r="H340" s="176">
        <v>3560.3990334254904</v>
      </c>
      <c r="I340" s="176">
        <v>2354.1988204893487</v>
      </c>
      <c r="J340" s="176">
        <v>2303.6131276565225</v>
      </c>
      <c r="K340" s="176">
        <v>2011.6430907355182</v>
      </c>
      <c r="L340" s="176">
        <v>2114.0971564096103</v>
      </c>
      <c r="M340" s="176">
        <v>1583.6288054194167</v>
      </c>
      <c r="N340" s="176">
        <v>1293.3422860094893</v>
      </c>
      <c r="O340" s="176">
        <v>1652.0116833693389</v>
      </c>
      <c r="P340" s="176">
        <v>1676.142101028104</v>
      </c>
      <c r="Q340" s="176">
        <v>1853.2321096932599</v>
      </c>
      <c r="R340" s="176">
        <v>2830.9549461261449</v>
      </c>
      <c r="S340" s="176">
        <v>3967.4094336033977</v>
      </c>
      <c r="T340" s="177"/>
      <c r="U340" s="200">
        <v>0</v>
      </c>
    </row>
    <row r="341" spans="1:21" ht="12.75">
      <c r="A341" s="179" t="s">
        <v>282</v>
      </c>
      <c r="B341" s="210"/>
      <c r="C341" s="207"/>
      <c r="D341" s="211" t="s">
        <v>265</v>
      </c>
      <c r="E341" s="213"/>
      <c r="F341" s="213"/>
      <c r="G341" s="176">
        <f t="shared" si="28"/>
        <v>10207.327004658662</v>
      </c>
      <c r="H341" s="176">
        <v>1321.0802411919899</v>
      </c>
      <c r="I341" s="176">
        <v>873.90592324982595</v>
      </c>
      <c r="J341" s="176">
        <v>851.29868810108269</v>
      </c>
      <c r="K341" s="176">
        <v>800.31215776561896</v>
      </c>
      <c r="L341" s="176">
        <v>821.7168804064504</v>
      </c>
      <c r="M341" s="176">
        <v>576.88533379559192</v>
      </c>
      <c r="N341" s="176">
        <v>444.68912542581273</v>
      </c>
      <c r="O341" s="176">
        <v>613.20121153453067</v>
      </c>
      <c r="P341" s="176">
        <v>615.76657155140936</v>
      </c>
      <c r="Q341" s="176">
        <v>720.30499223921538</v>
      </c>
      <c r="R341" s="176">
        <v>1039.2113093374455</v>
      </c>
      <c r="S341" s="176">
        <v>1528.95457005969</v>
      </c>
      <c r="T341" s="177"/>
      <c r="U341" s="200">
        <v>0</v>
      </c>
    </row>
    <row r="342" spans="1:21" ht="12.75">
      <c r="A342" s="179" t="s">
        <v>282</v>
      </c>
      <c r="B342" s="210"/>
      <c r="C342" s="207"/>
      <c r="D342" s="211" t="s">
        <v>266</v>
      </c>
      <c r="E342" s="213"/>
      <c r="F342" s="213"/>
      <c r="G342" s="176">
        <f t="shared" si="28"/>
        <v>23749.141026256446</v>
      </c>
      <c r="H342" s="176">
        <v>1129.7204174329463</v>
      </c>
      <c r="I342" s="176">
        <v>2436.3705085299939</v>
      </c>
      <c r="J342" s="176">
        <v>1951.4372978393967</v>
      </c>
      <c r="K342" s="176">
        <v>2645.6076849066608</v>
      </c>
      <c r="L342" s="176">
        <v>2332.0725903437701</v>
      </c>
      <c r="M342" s="176">
        <v>2232.5847221891941</v>
      </c>
      <c r="N342" s="176">
        <v>2099.7471738151953</v>
      </c>
      <c r="O342" s="176">
        <v>2148.9700191390548</v>
      </c>
      <c r="P342" s="176">
        <v>1676.2222685286315</v>
      </c>
      <c r="Q342" s="176">
        <v>1250.6931757288812</v>
      </c>
      <c r="R342" s="176">
        <v>1844.4136846352396</v>
      </c>
      <c r="S342" s="176">
        <v>2001.3014831674759</v>
      </c>
      <c r="T342" s="177"/>
      <c r="U342" s="200">
        <v>0</v>
      </c>
    </row>
    <row r="343" spans="1:21" ht="12.75">
      <c r="A343" s="179" t="s">
        <v>282</v>
      </c>
      <c r="B343" s="210"/>
      <c r="C343" s="207"/>
      <c r="D343" s="211" t="s">
        <v>267</v>
      </c>
      <c r="E343" s="213"/>
      <c r="F343" s="213"/>
      <c r="G343" s="176">
        <f t="shared" si="28"/>
        <v>26767.768091117363</v>
      </c>
      <c r="H343" s="176">
        <v>2600.6337171107562</v>
      </c>
      <c r="I343" s="176">
        <v>3400.224367371628</v>
      </c>
      <c r="J343" s="176">
        <v>2371.4348331027522</v>
      </c>
      <c r="K343" s="176">
        <v>2275.4743349713845</v>
      </c>
      <c r="L343" s="176">
        <v>2065.9164885926075</v>
      </c>
      <c r="M343" s="176">
        <v>1385.3745766150116</v>
      </c>
      <c r="N343" s="176">
        <v>1035.2831018116001</v>
      </c>
      <c r="O343" s="176">
        <v>1637.9823707770338</v>
      </c>
      <c r="P343" s="176">
        <v>1693.6186161430899</v>
      </c>
      <c r="Q343" s="176">
        <v>1230.0099605927969</v>
      </c>
      <c r="R343" s="176">
        <v>3067.7697426842574</v>
      </c>
      <c r="S343" s="176">
        <v>4004.0459813444463</v>
      </c>
      <c r="T343" s="177"/>
      <c r="U343" s="200">
        <v>0</v>
      </c>
    </row>
    <row r="344" spans="1:21" ht="12.75">
      <c r="A344" s="179" t="s">
        <v>282</v>
      </c>
      <c r="B344" s="210"/>
      <c r="C344" s="207"/>
      <c r="D344" s="211" t="s">
        <v>268</v>
      </c>
      <c r="E344" s="213"/>
      <c r="F344" s="213"/>
      <c r="G344" s="176">
        <f t="shared" si="28"/>
        <v>23540.465022383461</v>
      </c>
      <c r="H344" s="176">
        <v>761.19041750821918</v>
      </c>
      <c r="I344" s="176">
        <v>2620.7557597431482</v>
      </c>
      <c r="J344" s="176">
        <v>1602.4681680433696</v>
      </c>
      <c r="K344" s="176">
        <v>2420.5775109260844</v>
      </c>
      <c r="L344" s="176">
        <v>2440.0582135542568</v>
      </c>
      <c r="M344" s="176">
        <v>2248.7785572957405</v>
      </c>
      <c r="N344" s="176">
        <v>2898.0551440676277</v>
      </c>
      <c r="O344" s="176">
        <v>2154.8222466775592</v>
      </c>
      <c r="P344" s="176">
        <v>1614.5734606230158</v>
      </c>
      <c r="Q344" s="176">
        <v>1816.5955619522115</v>
      </c>
      <c r="R344" s="176">
        <v>1317.1520336661445</v>
      </c>
      <c r="S344" s="176">
        <v>1645.4379483260873</v>
      </c>
      <c r="T344" s="177"/>
      <c r="U344" s="200">
        <v>0</v>
      </c>
    </row>
    <row r="345" spans="1:21" ht="12.75">
      <c r="A345" s="179" t="s">
        <v>282</v>
      </c>
      <c r="B345" s="210"/>
      <c r="C345" s="207"/>
      <c r="D345" s="211" t="s">
        <v>269</v>
      </c>
      <c r="E345" s="213"/>
      <c r="F345" s="213"/>
      <c r="G345" s="176">
        <f t="shared" si="28"/>
        <v>38869.533300740404</v>
      </c>
      <c r="H345" s="176">
        <v>2874.4057314120273</v>
      </c>
      <c r="I345" s="176">
        <v>3997.3119113001399</v>
      </c>
      <c r="J345" s="176">
        <v>3427.3209825499093</v>
      </c>
      <c r="K345" s="176">
        <v>3684.9793292451609</v>
      </c>
      <c r="L345" s="176">
        <v>3195.5567385250265</v>
      </c>
      <c r="M345" s="176">
        <v>2698.4380677542558</v>
      </c>
      <c r="N345" s="176">
        <v>2523.5927491038688</v>
      </c>
      <c r="O345" s="176">
        <v>2938.4595643334669</v>
      </c>
      <c r="P345" s="176">
        <v>2715.0327403634396</v>
      </c>
      <c r="Q345" s="176">
        <v>2854.6043587817453</v>
      </c>
      <c r="R345" s="176">
        <v>3737.3287070895917</v>
      </c>
      <c r="S345" s="176">
        <v>4222.5024202817713</v>
      </c>
      <c r="T345" s="177"/>
      <c r="U345" s="200">
        <v>0</v>
      </c>
    </row>
    <row r="346" spans="1:21" ht="12.75">
      <c r="A346" s="179" t="s">
        <v>282</v>
      </c>
      <c r="B346" s="210"/>
      <c r="C346" s="207"/>
      <c r="D346" s="211" t="s">
        <v>270</v>
      </c>
      <c r="E346" s="213"/>
      <c r="F346" s="213"/>
      <c r="G346" s="176">
        <f t="shared" si="28"/>
        <v>19835.844655509074</v>
      </c>
      <c r="H346" s="176">
        <v>1450.3904195427806</v>
      </c>
      <c r="I346" s="176">
        <v>2044.9927709549409</v>
      </c>
      <c r="J346" s="176">
        <v>1632.6913157422214</v>
      </c>
      <c r="K346" s="176">
        <v>1899.3284224965487</v>
      </c>
      <c r="L346" s="176">
        <v>1547.8741001841702</v>
      </c>
      <c r="M346" s="176">
        <v>1367.8178939994982</v>
      </c>
      <c r="N346" s="176">
        <v>1407.2603042590079</v>
      </c>
      <c r="O346" s="176">
        <v>1482.2169172521817</v>
      </c>
      <c r="P346" s="176">
        <v>1358.8391339404229</v>
      </c>
      <c r="Q346" s="176">
        <v>1475.1621772057654</v>
      </c>
      <c r="R346" s="176">
        <v>1977.4917355108207</v>
      </c>
      <c r="S346" s="176">
        <v>2191.7794644207174</v>
      </c>
      <c r="T346" s="177"/>
      <c r="U346" s="200">
        <v>0</v>
      </c>
    </row>
    <row r="347" spans="1:21" ht="12.75">
      <c r="A347" s="179" t="s">
        <v>282</v>
      </c>
      <c r="B347" s="207"/>
      <c r="C347" s="207"/>
      <c r="D347" s="211" t="s">
        <v>271</v>
      </c>
      <c r="E347" s="213"/>
      <c r="F347" s="213"/>
      <c r="G347" s="176">
        <f t="shared" si="28"/>
        <v>8219.0126565766368</v>
      </c>
      <c r="H347" s="176">
        <v>755.25802246918727</v>
      </c>
      <c r="I347" s="176">
        <v>1058.3713419635083</v>
      </c>
      <c r="J347" s="176">
        <v>733.77313232782842</v>
      </c>
      <c r="K347" s="176">
        <v>692.48686955618723</v>
      </c>
      <c r="L347" s="176">
        <v>614.64422654402495</v>
      </c>
      <c r="M347" s="176">
        <v>431.7821578408919</v>
      </c>
      <c r="N347" s="176">
        <v>330.04959967154696</v>
      </c>
      <c r="O347" s="176">
        <v>528.5443309775344</v>
      </c>
      <c r="P347" s="176">
        <v>547.38369360148715</v>
      </c>
      <c r="Q347" s="176">
        <v>379.35261249593401</v>
      </c>
      <c r="R347" s="176">
        <v>934.67288864963962</v>
      </c>
      <c r="S347" s="176">
        <v>1212.6937804788658</v>
      </c>
      <c r="T347" s="177"/>
      <c r="U347" s="200">
        <v>0</v>
      </c>
    </row>
    <row r="348" spans="1:21" ht="12.75">
      <c r="A348" s="179" t="s">
        <v>282</v>
      </c>
      <c r="B348" s="215"/>
      <c r="C348" s="207"/>
      <c r="D348" s="211" t="s">
        <v>272</v>
      </c>
      <c r="E348" s="213"/>
      <c r="F348" s="213"/>
      <c r="G348" s="176">
        <f t="shared" si="28"/>
        <v>51172.919774189999</v>
      </c>
      <c r="H348" s="176">
        <v>1326.6117987283847</v>
      </c>
      <c r="I348" s="176">
        <v>2233.4665646949961</v>
      </c>
      <c r="J348" s="176">
        <v>3204.1346610814644</v>
      </c>
      <c r="K348" s="176">
        <v>4999.4858353938998</v>
      </c>
      <c r="L348" s="176">
        <v>4126.9427596530404</v>
      </c>
      <c r="M348" s="176">
        <v>3642.4103864650806</v>
      </c>
      <c r="N348" s="176">
        <v>3190.0251809886317</v>
      </c>
      <c r="O348" s="176">
        <v>4376.263686293436</v>
      </c>
      <c r="P348" s="176">
        <v>3582.0442585679043</v>
      </c>
      <c r="Q348" s="176">
        <v>6163.2774405510154</v>
      </c>
      <c r="R348" s="176">
        <v>7290.3523304665559</v>
      </c>
      <c r="S348" s="176">
        <v>7037.904871305589</v>
      </c>
      <c r="T348" s="177"/>
      <c r="U348" s="200">
        <v>0</v>
      </c>
    </row>
    <row r="349" spans="1:21" ht="12.75">
      <c r="A349" s="179" t="s">
        <v>282</v>
      </c>
      <c r="B349" s="207"/>
      <c r="C349" s="207"/>
      <c r="D349" s="211" t="s">
        <v>273</v>
      </c>
      <c r="E349" s="213"/>
      <c r="F349" s="213"/>
      <c r="G349" s="176">
        <f t="shared" si="28"/>
        <v>23774.393788922593</v>
      </c>
      <c r="H349" s="176">
        <v>3162.6880633087685</v>
      </c>
      <c r="I349" s="176">
        <v>2090.608078755065</v>
      </c>
      <c r="J349" s="176">
        <v>2001.3014831674759</v>
      </c>
      <c r="K349" s="176">
        <v>1769.0562341394284</v>
      </c>
      <c r="L349" s="176">
        <v>1842.4094971220532</v>
      </c>
      <c r="M349" s="176">
        <v>1365.4128689836746</v>
      </c>
      <c r="N349" s="176">
        <v>1017.4859166945043</v>
      </c>
      <c r="O349" s="176">
        <v>1349.1388663766004</v>
      </c>
      <c r="P349" s="176">
        <v>1379.682684077562</v>
      </c>
      <c r="Q349" s="176">
        <v>1616.4173131351474</v>
      </c>
      <c r="R349" s="176">
        <v>2455.2900386544738</v>
      </c>
      <c r="S349" s="176">
        <v>3724.9027445078355</v>
      </c>
      <c r="T349" s="177"/>
      <c r="U349" s="200">
        <v>0</v>
      </c>
    </row>
    <row r="350" spans="1:21" ht="12.75">
      <c r="A350" s="179" t="s">
        <v>282</v>
      </c>
      <c r="B350" s="215"/>
      <c r="C350" s="207"/>
      <c r="D350" s="211" t="s">
        <v>274</v>
      </c>
      <c r="E350" s="213"/>
      <c r="F350" s="213"/>
      <c r="G350" s="176">
        <f t="shared" si="28"/>
        <v>31777.836036580884</v>
      </c>
      <c r="H350" s="176">
        <v>3563.8462359481709</v>
      </c>
      <c r="I350" s="176">
        <v>3781.9820048833858</v>
      </c>
      <c r="J350" s="176">
        <v>2810.9932384948074</v>
      </c>
      <c r="K350" s="176">
        <v>2222.804287124844</v>
      </c>
      <c r="L350" s="176">
        <v>1940.2940152660799</v>
      </c>
      <c r="M350" s="176">
        <v>1237.3853706413231</v>
      </c>
      <c r="N350" s="176">
        <v>975.23764391653367</v>
      </c>
      <c r="O350" s="176">
        <v>1864.4555597671042</v>
      </c>
      <c r="P350" s="176">
        <v>1917.4462776157543</v>
      </c>
      <c r="Q350" s="176">
        <v>2689.4593076951805</v>
      </c>
      <c r="R350" s="176">
        <v>4079.5637668413124</v>
      </c>
      <c r="S350" s="176">
        <v>4694.368328386392</v>
      </c>
      <c r="T350" s="177"/>
      <c r="U350" s="200">
        <v>0</v>
      </c>
    </row>
    <row r="351" spans="1:21" ht="12.75">
      <c r="A351" s="179" t="s">
        <v>282</v>
      </c>
      <c r="B351" s="207"/>
      <c r="C351" s="210"/>
      <c r="D351" s="211" t="s">
        <v>275</v>
      </c>
      <c r="E351" s="207"/>
      <c r="F351" s="207"/>
      <c r="G351" s="176">
        <f t="shared" si="28"/>
        <v>6595.0595983919075</v>
      </c>
      <c r="H351" s="176">
        <v>709.72288216959078</v>
      </c>
      <c r="I351" s="176">
        <v>771.61219257678886</v>
      </c>
      <c r="J351" s="176">
        <v>590.0328038820951</v>
      </c>
      <c r="K351" s="176">
        <v>463.36815304871061</v>
      </c>
      <c r="L351" s="176">
        <v>418.15368275122393</v>
      </c>
      <c r="M351" s="176">
        <v>267.11811175749199</v>
      </c>
      <c r="N351" s="176">
        <v>205.7098063534587</v>
      </c>
      <c r="O351" s="176">
        <v>406.68973017579737</v>
      </c>
      <c r="P351" s="176">
        <v>428.81596032137594</v>
      </c>
      <c r="Q351" s="176">
        <v>575.12164878398789</v>
      </c>
      <c r="R351" s="176">
        <v>838.79255801879913</v>
      </c>
      <c r="S351" s="176">
        <v>919.92206855258723</v>
      </c>
      <c r="T351" s="177"/>
      <c r="U351" s="200">
        <v>0</v>
      </c>
    </row>
    <row r="352" spans="1:21" ht="12.75">
      <c r="A352" s="179" t="s">
        <v>282</v>
      </c>
      <c r="B352" s="207"/>
      <c r="C352" s="210"/>
      <c r="D352" s="211" t="s">
        <v>276</v>
      </c>
      <c r="E352" s="207"/>
      <c r="F352" s="207"/>
      <c r="G352" s="176">
        <f t="shared" si="28"/>
        <v>59976.03283960971</v>
      </c>
      <c r="H352" s="176">
        <v>4495.3925920772399</v>
      </c>
      <c r="I352" s="176">
        <v>6975.2940533936435</v>
      </c>
      <c r="J352" s="176">
        <v>5971.9977842924991</v>
      </c>
      <c r="K352" s="176">
        <v>4598.6483327566066</v>
      </c>
      <c r="L352" s="176">
        <v>4089.9053744093544</v>
      </c>
      <c r="M352" s="176">
        <v>3182.2489334374682</v>
      </c>
      <c r="N352" s="176">
        <v>2429.1554334825223</v>
      </c>
      <c r="O352" s="176">
        <v>3681.9329642251178</v>
      </c>
      <c r="P352" s="176">
        <v>3442.7131426511814</v>
      </c>
      <c r="Q352" s="176">
        <v>3338.5755594660127</v>
      </c>
      <c r="R352" s="176">
        <v>7728.3875533485898</v>
      </c>
      <c r="S352" s="176">
        <v>10041.781116069462</v>
      </c>
      <c r="T352" s="177"/>
      <c r="U352" s="200">
        <v>0</v>
      </c>
    </row>
    <row r="353" spans="1:21" ht="12.75">
      <c r="A353" s="179" t="s">
        <v>282</v>
      </c>
      <c r="B353" s="207"/>
      <c r="C353" s="210"/>
      <c r="D353" s="211" t="s">
        <v>277</v>
      </c>
      <c r="E353" s="207"/>
      <c r="F353" s="207"/>
      <c r="G353" s="176">
        <f t="shared" si="28"/>
        <v>24243.124346081582</v>
      </c>
      <c r="H353" s="176">
        <v>0</v>
      </c>
      <c r="I353" s="176">
        <v>0</v>
      </c>
      <c r="J353" s="176">
        <v>432.42349784511157</v>
      </c>
      <c r="K353" s="176">
        <v>232.08491402699258</v>
      </c>
      <c r="L353" s="176">
        <v>569.3495887460108</v>
      </c>
      <c r="M353" s="176">
        <v>422.56289528023416</v>
      </c>
      <c r="N353" s="176">
        <v>2789.0185249252258</v>
      </c>
      <c r="O353" s="176">
        <v>2609.6124771698319</v>
      </c>
      <c r="P353" s="176">
        <v>2761.1290531667282</v>
      </c>
      <c r="Q353" s="176">
        <v>2550.2885267795123</v>
      </c>
      <c r="R353" s="176">
        <v>5411.3062856034539</v>
      </c>
      <c r="S353" s="176">
        <v>6465.3485825384796</v>
      </c>
      <c r="T353" s="177"/>
      <c r="U353" s="200">
        <v>0</v>
      </c>
    </row>
    <row r="354" spans="1:21" ht="12.75">
      <c r="A354" s="179"/>
      <c r="B354" s="207"/>
      <c r="C354" s="210"/>
      <c r="D354" s="211"/>
      <c r="E354" s="207"/>
      <c r="F354" s="207"/>
      <c r="G354" s="149" t="s">
        <v>124</v>
      </c>
      <c r="H354" s="149" t="s">
        <v>124</v>
      </c>
      <c r="I354" s="149" t="s">
        <v>124</v>
      </c>
      <c r="J354" s="149" t="s">
        <v>124</v>
      </c>
      <c r="K354" s="149" t="s">
        <v>124</v>
      </c>
      <c r="L354" s="149" t="s">
        <v>124</v>
      </c>
      <c r="M354" s="149" t="s">
        <v>124</v>
      </c>
      <c r="N354" s="149" t="s">
        <v>124</v>
      </c>
      <c r="O354" s="149" t="s">
        <v>124</v>
      </c>
      <c r="P354" s="149" t="s">
        <v>124</v>
      </c>
      <c r="Q354" s="149" t="s">
        <v>124</v>
      </c>
      <c r="R354" s="149" t="s">
        <v>124</v>
      </c>
      <c r="S354" s="149" t="s">
        <v>124</v>
      </c>
      <c r="T354" s="177"/>
      <c r="U354" s="200" t="e">
        <v>#VALUE!</v>
      </c>
    </row>
    <row r="355" spans="1:21" ht="12.75">
      <c r="A355" s="179"/>
      <c r="B355" s="215" t="s">
        <v>278</v>
      </c>
      <c r="C355" s="210"/>
      <c r="D355" s="211"/>
      <c r="E355" s="207"/>
      <c r="F355" s="207"/>
      <c r="G355" s="150">
        <f>SUM(H355:S355)</f>
        <v>552336.52875568729</v>
      </c>
      <c r="H355" s="181">
        <v>46439.698876007016</v>
      </c>
      <c r="I355" s="181">
        <v>51806.462062459614</v>
      </c>
      <c r="J355" s="181">
        <v>44665.071109846001</v>
      </c>
      <c r="K355" s="181">
        <v>43683.19110400584</v>
      </c>
      <c r="L355" s="181">
        <v>39274.78162380396</v>
      </c>
      <c r="M355" s="181">
        <v>31144.943692446213</v>
      </c>
      <c r="N355" s="181">
        <v>30219.897402886665</v>
      </c>
      <c r="O355" s="181">
        <v>38763.295496890431</v>
      </c>
      <c r="P355" s="181">
        <v>36860.175741885207</v>
      </c>
      <c r="Q355" s="181">
        <v>44151.528282487096</v>
      </c>
      <c r="R355" s="181">
        <v>66445.226752078146</v>
      </c>
      <c r="S355" s="181">
        <v>78882.256610891112</v>
      </c>
      <c r="T355" s="177"/>
      <c r="U355" s="200">
        <v>0</v>
      </c>
    </row>
    <row r="356" spans="1:21" ht="12.75">
      <c r="A356" s="179"/>
      <c r="B356" s="207"/>
      <c r="C356" s="210"/>
      <c r="D356" s="211"/>
      <c r="E356" s="207"/>
      <c r="F356" s="207"/>
      <c r="G356" s="149" t="s">
        <v>124</v>
      </c>
      <c r="H356" s="149" t="s">
        <v>124</v>
      </c>
      <c r="I356" s="149" t="s">
        <v>124</v>
      </c>
      <c r="J356" s="149" t="s">
        <v>124</v>
      </c>
      <c r="K356" s="149" t="s">
        <v>124</v>
      </c>
      <c r="L356" s="149" t="s">
        <v>124</v>
      </c>
      <c r="M356" s="149" t="s">
        <v>124</v>
      </c>
      <c r="N356" s="149" t="s">
        <v>124</v>
      </c>
      <c r="O356" s="149" t="s">
        <v>124</v>
      </c>
      <c r="P356" s="149" t="s">
        <v>124</v>
      </c>
      <c r="Q356" s="149" t="s">
        <v>124</v>
      </c>
      <c r="R356" s="149" t="s">
        <v>124</v>
      </c>
      <c r="S356" s="149" t="s">
        <v>124</v>
      </c>
      <c r="T356" s="177"/>
      <c r="U356" s="200" t="e">
        <v>#VALUE!</v>
      </c>
    </row>
    <row r="357" spans="1:21" ht="12.75">
      <c r="A357" s="179"/>
      <c r="B357" s="213" t="s">
        <v>279</v>
      </c>
      <c r="C357" s="210"/>
      <c r="D357" s="210"/>
      <c r="E357" s="210"/>
      <c r="F357" s="210"/>
      <c r="G357" s="150">
        <f>SUM(H357:S357)</f>
        <v>4606956.9666062249</v>
      </c>
      <c r="H357" s="182">
        <v>419593.80715014954</v>
      </c>
      <c r="I357" s="182">
        <v>383929.57952116115</v>
      </c>
      <c r="J357" s="182">
        <v>356130.35708125657</v>
      </c>
      <c r="K357" s="182">
        <v>324564.16709397599</v>
      </c>
      <c r="L357" s="182">
        <v>324584.89680602372</v>
      </c>
      <c r="M357" s="182">
        <v>407407.56726538797</v>
      </c>
      <c r="N357" s="182">
        <v>453584.57512649777</v>
      </c>
      <c r="O357" s="182">
        <v>409829.48975665536</v>
      </c>
      <c r="P357" s="182">
        <v>354596.19979671022</v>
      </c>
      <c r="Q357" s="182">
        <v>350919.59611088911</v>
      </c>
      <c r="R357" s="182">
        <v>377491.25597788405</v>
      </c>
      <c r="S357" s="182">
        <v>444325.47491963278</v>
      </c>
      <c r="T357" s="174"/>
      <c r="U357" s="200">
        <v>0</v>
      </c>
    </row>
    <row r="358" spans="1:21" ht="12.75">
      <c r="A358" s="179"/>
      <c r="B358" s="213"/>
      <c r="C358" s="210"/>
      <c r="D358" s="210"/>
      <c r="E358" s="210"/>
      <c r="F358" s="210"/>
      <c r="G358" s="222" t="s">
        <v>280</v>
      </c>
      <c r="H358" s="189" t="s">
        <v>280</v>
      </c>
      <c r="I358" s="189" t="s">
        <v>280</v>
      </c>
      <c r="J358" s="189" t="s">
        <v>280</v>
      </c>
      <c r="K358" s="189" t="s">
        <v>280</v>
      </c>
      <c r="L358" s="189" t="s">
        <v>280</v>
      </c>
      <c r="M358" s="189" t="s">
        <v>280</v>
      </c>
      <c r="N358" s="189" t="s">
        <v>280</v>
      </c>
      <c r="O358" s="189" t="s">
        <v>280</v>
      </c>
      <c r="P358" s="189" t="s">
        <v>280</v>
      </c>
      <c r="Q358" s="189" t="s">
        <v>280</v>
      </c>
      <c r="R358" s="189" t="s">
        <v>280</v>
      </c>
      <c r="S358" s="189" t="s">
        <v>280</v>
      </c>
      <c r="T358" s="174"/>
      <c r="U358" s="146"/>
    </row>
    <row r="359" spans="1:21" s="192" customFormat="1" ht="12.75">
      <c r="B359" s="162"/>
      <c r="C359" s="163"/>
      <c r="D359" s="190" t="s">
        <v>244</v>
      </c>
      <c r="E359" s="162"/>
      <c r="F359" s="162"/>
      <c r="G359" s="191">
        <f>SUM(H359:S359)</f>
        <v>0</v>
      </c>
      <c r="H359" s="192">
        <v>0</v>
      </c>
      <c r="I359" s="192">
        <v>0</v>
      </c>
      <c r="J359" s="192">
        <v>0</v>
      </c>
      <c r="K359" s="192">
        <v>0</v>
      </c>
      <c r="L359" s="192">
        <v>0</v>
      </c>
      <c r="M359" s="192">
        <v>0</v>
      </c>
      <c r="N359" s="192">
        <v>0</v>
      </c>
      <c r="O359" s="192">
        <v>0</v>
      </c>
      <c r="P359" s="192">
        <v>0</v>
      </c>
      <c r="Q359" s="192">
        <v>0</v>
      </c>
      <c r="R359" s="192">
        <v>0</v>
      </c>
      <c r="S359" s="192">
        <v>0</v>
      </c>
      <c r="T359" s="193"/>
      <c r="U359" s="167"/>
    </row>
    <row r="360" spans="1:21" s="192" customFormat="1" ht="12" customHeight="1">
      <c r="B360" s="162"/>
      <c r="C360" s="162"/>
      <c r="D360" s="190" t="s">
        <v>244</v>
      </c>
      <c r="E360" s="194"/>
      <c r="F360" s="194"/>
      <c r="G360" s="191">
        <f>SUM(H360:S360)</f>
        <v>0</v>
      </c>
      <c r="H360" s="191">
        <v>0</v>
      </c>
      <c r="I360" s="191">
        <v>0</v>
      </c>
      <c r="J360" s="191">
        <v>0</v>
      </c>
      <c r="K360" s="191">
        <v>0</v>
      </c>
      <c r="L360" s="191">
        <v>0</v>
      </c>
      <c r="M360" s="191">
        <v>0</v>
      </c>
      <c r="N360" s="191">
        <v>0</v>
      </c>
      <c r="O360" s="191">
        <v>0</v>
      </c>
      <c r="P360" s="191">
        <v>0</v>
      </c>
      <c r="Q360" s="191">
        <v>0</v>
      </c>
      <c r="R360" s="191">
        <v>0</v>
      </c>
      <c r="S360" s="191">
        <v>0</v>
      </c>
      <c r="T360" s="193"/>
      <c r="U360" s="167"/>
    </row>
    <row r="361" spans="1:21" ht="12" customHeight="1">
      <c r="D361" s="160"/>
      <c r="E361" s="160"/>
      <c r="F361" s="160"/>
      <c r="U361" s="146"/>
    </row>
    <row r="362" spans="1:21" s="179" customFormat="1" ht="12" customHeight="1">
      <c r="B362" s="127"/>
      <c r="C362" s="127"/>
      <c r="D362" s="160"/>
      <c r="E362" s="160"/>
      <c r="F362" s="160"/>
      <c r="G362" s="197"/>
      <c r="S362" s="198"/>
      <c r="T362" s="198"/>
      <c r="U362" s="146"/>
    </row>
    <row r="363" spans="1:21" s="179" customFormat="1" ht="12" customHeight="1">
      <c r="B363" s="127"/>
      <c r="C363" s="143"/>
      <c r="D363" s="127"/>
      <c r="E363" s="127"/>
      <c r="F363" s="127"/>
      <c r="G363" s="197"/>
      <c r="H363" s="197"/>
      <c r="I363" s="197"/>
      <c r="J363" s="197"/>
      <c r="K363" s="197"/>
      <c r="L363" s="197"/>
      <c r="M363" s="197"/>
      <c r="N363" s="197"/>
      <c r="O363" s="197"/>
      <c r="P363" s="197"/>
      <c r="Q363" s="197"/>
      <c r="R363" s="197"/>
      <c r="S363" s="197"/>
      <c r="T363" s="198"/>
      <c r="U363" s="146"/>
    </row>
  </sheetData>
  <pageMargins left="0.75" right="0.75" top="1" bottom="1" header="0.5" footer="0.5"/>
  <pageSetup scale="45" fitToHeight="5" orientation="landscape" r:id="rId1"/>
  <headerFooter alignWithMargins="0">
    <oddHeader>&amp;CConfidential per WAC 480-07-160</oddHeader>
  </headerFooter>
  <rowBreaks count="1" manualBreakCount="1">
    <brk id="262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6840-3FD6-44C4-A807-70CAC8D5EF6A}">
  <dimension ref="A1:I48"/>
  <sheetViews>
    <sheetView workbookViewId="0">
      <selection activeCell="J22" sqref="J22"/>
    </sheetView>
  </sheetViews>
  <sheetFormatPr defaultRowHeight="15"/>
  <cols>
    <col min="1" max="1" width="32.28515625" bestFit="1" customWidth="1"/>
    <col min="2" max="2" width="20.5703125" bestFit="1" customWidth="1"/>
    <col min="3" max="3" width="13.7109375" bestFit="1" customWidth="1"/>
  </cols>
  <sheetData>
    <row r="1" spans="1:9">
      <c r="A1" s="201" t="s">
        <v>296</v>
      </c>
      <c r="B1" s="201" t="s">
        <v>343</v>
      </c>
      <c r="C1" s="201" t="s">
        <v>344</v>
      </c>
      <c r="E1" t="s">
        <v>346</v>
      </c>
    </row>
    <row r="2" spans="1:9">
      <c r="A2" s="202" t="s">
        <v>297</v>
      </c>
      <c r="B2" s="205">
        <v>636</v>
      </c>
      <c r="C2" s="52">
        <f>B2*$F$2</f>
        <v>48.45131049769892</v>
      </c>
      <c r="F2" s="206">
        <v>7.6181305813992017E-2</v>
      </c>
      <c r="I2" s="206"/>
    </row>
    <row r="3" spans="1:9">
      <c r="A3" s="202" t="s">
        <v>298</v>
      </c>
      <c r="B3" s="205">
        <v>17986</v>
      </c>
      <c r="C3" s="52">
        <f t="shared" ref="C3:C25" si="0">B3*$F$2</f>
        <v>1370.1969663704604</v>
      </c>
    </row>
    <row r="4" spans="1:9">
      <c r="A4" s="202" t="s">
        <v>299</v>
      </c>
      <c r="B4" s="205">
        <v>15352</v>
      </c>
      <c r="C4" s="52">
        <f t="shared" si="0"/>
        <v>1169.5354068564054</v>
      </c>
    </row>
    <row r="5" spans="1:9">
      <c r="A5" s="202" t="s">
        <v>300</v>
      </c>
      <c r="B5" s="205">
        <v>62388</v>
      </c>
      <c r="C5" s="52">
        <f t="shared" si="0"/>
        <v>4752.7993071233341</v>
      </c>
    </row>
    <row r="6" spans="1:9">
      <c r="A6" s="202" t="s">
        <v>301</v>
      </c>
      <c r="B6" s="205">
        <v>78903</v>
      </c>
      <c r="C6" s="52">
        <f t="shared" si="0"/>
        <v>6010.933572641412</v>
      </c>
    </row>
    <row r="7" spans="1:9">
      <c r="A7" s="202" t="s">
        <v>302</v>
      </c>
      <c r="B7" s="205">
        <v>13418</v>
      </c>
      <c r="C7" s="52">
        <f t="shared" si="0"/>
        <v>1022.2007614121449</v>
      </c>
    </row>
    <row r="8" spans="1:9">
      <c r="A8" s="202" t="s">
        <v>303</v>
      </c>
      <c r="B8" s="205">
        <v>8223</v>
      </c>
      <c r="C8" s="52">
        <f t="shared" si="0"/>
        <v>626.4388777084564</v>
      </c>
    </row>
    <row r="9" spans="1:9">
      <c r="A9" s="202" t="s">
        <v>304</v>
      </c>
      <c r="B9" s="205">
        <v>12240</v>
      </c>
      <c r="C9" s="52">
        <f t="shared" si="0"/>
        <v>932.45918316326231</v>
      </c>
    </row>
    <row r="10" spans="1:9">
      <c r="A10" s="202" t="s">
        <v>305</v>
      </c>
      <c r="B10" s="205">
        <v>75595</v>
      </c>
      <c r="C10" s="52">
        <f t="shared" si="0"/>
        <v>5758.9258130087264</v>
      </c>
    </row>
    <row r="11" spans="1:9">
      <c r="A11" s="202" t="s">
        <v>306</v>
      </c>
      <c r="B11" s="205">
        <v>154397</v>
      </c>
      <c r="C11" s="52">
        <f t="shared" si="0"/>
        <v>11762.165073762926</v>
      </c>
    </row>
    <row r="12" spans="1:9">
      <c r="A12" s="202" t="s">
        <v>307</v>
      </c>
      <c r="B12" s="205">
        <v>83259</v>
      </c>
      <c r="C12" s="52">
        <f t="shared" si="0"/>
        <v>6342.7793407671616</v>
      </c>
    </row>
    <row r="13" spans="1:9">
      <c r="A13" s="202" t="s">
        <v>308</v>
      </c>
      <c r="B13" s="205">
        <v>101281</v>
      </c>
      <c r="C13" s="52">
        <f t="shared" si="0"/>
        <v>7715.7188341469255</v>
      </c>
    </row>
    <row r="14" spans="1:9">
      <c r="A14" s="202" t="s">
        <v>309</v>
      </c>
      <c r="B14" s="205">
        <v>465720</v>
      </c>
      <c r="C14" s="52">
        <f t="shared" si="0"/>
        <v>35479.157743692362</v>
      </c>
    </row>
    <row r="15" spans="1:9">
      <c r="A15" s="202" t="s">
        <v>310</v>
      </c>
      <c r="B15" s="205">
        <v>4727</v>
      </c>
      <c r="C15" s="52">
        <f t="shared" si="0"/>
        <v>360.10903258274027</v>
      </c>
    </row>
    <row r="16" spans="1:9">
      <c r="A16" s="203" t="s">
        <v>311</v>
      </c>
      <c r="B16" s="205">
        <v>153144</v>
      </c>
      <c r="C16" s="52">
        <f t="shared" si="0"/>
        <v>11666.709897577994</v>
      </c>
    </row>
    <row r="17" spans="1:3">
      <c r="A17" s="202" t="s">
        <v>312</v>
      </c>
      <c r="B17" s="205">
        <v>10632</v>
      </c>
      <c r="C17" s="52">
        <f t="shared" si="0"/>
        <v>809.95964341436309</v>
      </c>
    </row>
    <row r="18" spans="1:3">
      <c r="A18" s="68" t="s">
        <v>313</v>
      </c>
      <c r="B18" s="205">
        <v>981</v>
      </c>
      <c r="C18" s="52">
        <f t="shared" si="0"/>
        <v>74.733861003526172</v>
      </c>
    </row>
    <row r="19" spans="1:3">
      <c r="A19" s="202" t="s">
        <v>314</v>
      </c>
      <c r="B19" s="205">
        <v>37049</v>
      </c>
      <c r="C19" s="52">
        <f t="shared" si="0"/>
        <v>2822.4411991025904</v>
      </c>
    </row>
    <row r="20" spans="1:3">
      <c r="A20" s="202" t="s">
        <v>315</v>
      </c>
      <c r="B20" s="205">
        <v>31580</v>
      </c>
      <c r="C20" s="52">
        <f t="shared" si="0"/>
        <v>2405.805637605868</v>
      </c>
    </row>
    <row r="21" spans="1:3">
      <c r="A21" s="202" t="s">
        <v>316</v>
      </c>
      <c r="B21" s="205">
        <v>591285</v>
      </c>
      <c r="C21" s="52">
        <f t="shared" si="0"/>
        <v>45044.863408226272</v>
      </c>
    </row>
    <row r="22" spans="1:3">
      <c r="A22" s="202" t="s">
        <v>317</v>
      </c>
      <c r="B22" s="205">
        <v>144207</v>
      </c>
      <c r="C22" s="52">
        <f t="shared" si="0"/>
        <v>10985.877567518346</v>
      </c>
    </row>
    <row r="23" spans="1:3">
      <c r="A23" s="202" t="s">
        <v>318</v>
      </c>
      <c r="B23" s="205">
        <v>3080</v>
      </c>
      <c r="C23" s="52">
        <f t="shared" si="0"/>
        <v>234.63842190709542</v>
      </c>
    </row>
    <row r="24" spans="1:3">
      <c r="A24" s="202" t="s">
        <v>319</v>
      </c>
      <c r="B24" s="205">
        <v>-53</v>
      </c>
      <c r="C24" s="52">
        <f t="shared" si="0"/>
        <v>-4.0376092081415766</v>
      </c>
    </row>
    <row r="25" spans="1:3">
      <c r="A25" s="202" t="s">
        <v>320</v>
      </c>
      <c r="B25" s="205">
        <v>514935</v>
      </c>
      <c r="C25" s="52">
        <f t="shared" si="0"/>
        <v>39228.420709327977</v>
      </c>
    </row>
    <row r="26" spans="1:3">
      <c r="A26" s="202"/>
      <c r="B26" s="205"/>
    </row>
    <row r="27" spans="1:3">
      <c r="A27" s="227" t="s">
        <v>119</v>
      </c>
      <c r="B27" s="228">
        <f>SUM(B2:B26)</f>
        <v>2580965</v>
      </c>
      <c r="C27" s="228">
        <f>SUM(C2:C26)</f>
        <v>196621.2839602099</v>
      </c>
    </row>
    <row r="28" spans="1:3">
      <c r="A28" s="202"/>
      <c r="B28" s="205"/>
    </row>
    <row r="29" spans="1:3">
      <c r="A29" s="201" t="s">
        <v>321</v>
      </c>
      <c r="B29" s="201" t="s">
        <v>343</v>
      </c>
      <c r="C29" s="201" t="s">
        <v>344</v>
      </c>
    </row>
    <row r="30" spans="1:3">
      <c r="A30" s="202" t="s">
        <v>322</v>
      </c>
      <c r="B30" s="205">
        <v>29846</v>
      </c>
      <c r="C30" s="52">
        <f t="shared" ref="C30:C46" si="1">B30*$F$2</f>
        <v>2273.7072533244059</v>
      </c>
    </row>
    <row r="31" spans="1:3">
      <c r="A31" s="202" t="s">
        <v>323</v>
      </c>
      <c r="B31" s="205">
        <v>28399</v>
      </c>
      <c r="C31" s="52">
        <f t="shared" si="1"/>
        <v>2163.4729038115593</v>
      </c>
    </row>
    <row r="32" spans="1:3">
      <c r="A32" s="202" t="s">
        <v>324</v>
      </c>
      <c r="B32" s="205">
        <v>24171</v>
      </c>
      <c r="C32" s="52">
        <f t="shared" si="1"/>
        <v>1841.378342830001</v>
      </c>
    </row>
    <row r="33" spans="1:3">
      <c r="A33" s="202" t="s">
        <v>325</v>
      </c>
      <c r="B33" s="205">
        <v>63239</v>
      </c>
      <c r="C33" s="52">
        <f t="shared" si="1"/>
        <v>4817.6295983710415</v>
      </c>
    </row>
    <row r="34" spans="1:3">
      <c r="A34" s="202" t="s">
        <v>326</v>
      </c>
      <c r="B34" s="205">
        <v>4908.6589999999997</v>
      </c>
      <c r="C34" s="52">
        <f t="shared" si="1"/>
        <v>373.9480524156042</v>
      </c>
    </row>
    <row r="35" spans="1:3">
      <c r="A35" s="202" t="s">
        <v>327</v>
      </c>
      <c r="B35" s="205">
        <v>384.32900000000001</v>
      </c>
      <c r="C35" s="52">
        <f t="shared" si="1"/>
        <v>29.278685082185739</v>
      </c>
    </row>
    <row r="36" spans="1:3">
      <c r="A36" s="202" t="s">
        <v>328</v>
      </c>
      <c r="B36" s="205">
        <v>3992.337</v>
      </c>
      <c r="C36" s="52">
        <f t="shared" si="1"/>
        <v>304.14144590951543</v>
      </c>
    </row>
    <row r="37" spans="1:3">
      <c r="A37" s="202" t="s">
        <v>329</v>
      </c>
      <c r="B37" s="205">
        <v>-4527</v>
      </c>
      <c r="C37" s="52">
        <f t="shared" si="1"/>
        <v>-344.87277141994184</v>
      </c>
    </row>
    <row r="38" spans="1:3">
      <c r="A38" s="202" t="s">
        <v>330</v>
      </c>
      <c r="B38" s="205">
        <v>27399</v>
      </c>
      <c r="C38" s="52">
        <f t="shared" si="1"/>
        <v>2087.2915979975674</v>
      </c>
    </row>
    <row r="39" spans="1:3">
      <c r="A39" s="202" t="s">
        <v>331</v>
      </c>
      <c r="B39" s="205">
        <v>719.18600000000004</v>
      </c>
      <c r="C39" s="52">
        <f t="shared" si="1"/>
        <v>54.788528603141664</v>
      </c>
    </row>
    <row r="40" spans="1:3">
      <c r="A40" s="202" t="s">
        <v>332</v>
      </c>
      <c r="B40" s="205">
        <v>6483.5739999999996</v>
      </c>
      <c r="C40" s="52">
        <f t="shared" si="1"/>
        <v>493.92713366164747</v>
      </c>
    </row>
    <row r="41" spans="1:3">
      <c r="A41" s="202" t="s">
        <v>333</v>
      </c>
      <c r="B41" s="205">
        <v>261.55</v>
      </c>
      <c r="C41" s="52">
        <f t="shared" si="1"/>
        <v>19.925220535649611</v>
      </c>
    </row>
    <row r="42" spans="1:3">
      <c r="A42" s="202" t="s">
        <v>334</v>
      </c>
      <c r="B42" s="205">
        <v>15498</v>
      </c>
      <c r="C42" s="52">
        <f t="shared" si="1"/>
        <v>1180.6578775052483</v>
      </c>
    </row>
    <row r="43" spans="1:3">
      <c r="A43" s="202" t="s">
        <v>335</v>
      </c>
      <c r="B43" s="205">
        <v>3326.1390000000001</v>
      </c>
      <c r="C43" s="52">
        <f t="shared" si="1"/>
        <v>253.38961233884561</v>
      </c>
    </row>
    <row r="44" spans="1:3">
      <c r="A44" s="202" t="s">
        <v>336</v>
      </c>
      <c r="B44" s="205">
        <v>201.19</v>
      </c>
      <c r="C44" s="52">
        <f t="shared" si="1"/>
        <v>15.326916916717053</v>
      </c>
    </row>
    <row r="45" spans="1:3">
      <c r="A45" s="202" t="s">
        <v>337</v>
      </c>
      <c r="B45" s="205">
        <v>348.46299999999997</v>
      </c>
      <c r="C45" s="52">
        <f t="shared" si="1"/>
        <v>26.546366367861097</v>
      </c>
    </row>
    <row r="46" spans="1:3">
      <c r="A46" s="202" t="s">
        <v>338</v>
      </c>
      <c r="B46" s="205">
        <v>3706.4609999999993</v>
      </c>
      <c r="C46" s="52">
        <f t="shared" si="1"/>
        <v>282.36303892863464</v>
      </c>
    </row>
    <row r="47" spans="1:3">
      <c r="A47" s="202"/>
      <c r="B47" s="205">
        <v>0</v>
      </c>
    </row>
    <row r="48" spans="1:3">
      <c r="A48" s="204" t="s">
        <v>119</v>
      </c>
      <c r="B48" s="205">
        <f>SUM(B30:B47)</f>
        <v>208356.88799999995</v>
      </c>
      <c r="C48" s="205">
        <f>SUM(C30:C47)</f>
        <v>15872.899803179685</v>
      </c>
    </row>
  </sheetData>
  <conditionalFormatting sqref="A2:A26 A30:A4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68" customWidth="1"/>
    <col min="2" max="2" width="34.7109375" style="6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68" customWidth="1"/>
    <col min="8" max="8" width="13.42578125" style="68" customWidth="1"/>
    <col min="9" max="9" width="28.85546875" style="68" customWidth="1"/>
    <col min="11" max="16384" width="9.140625" style="68"/>
  </cols>
  <sheetData>
    <row r="2" spans="2:13">
      <c r="B2" s="73" t="s">
        <v>76</v>
      </c>
    </row>
    <row r="3" spans="2:13">
      <c r="B3" s="74" t="s">
        <v>99</v>
      </c>
      <c r="C3" s="75">
        <v>2013</v>
      </c>
      <c r="D3" s="75">
        <v>2014</v>
      </c>
      <c r="E3" s="75">
        <v>2015</v>
      </c>
      <c r="M3" s="67"/>
    </row>
    <row r="4" spans="2:13">
      <c r="B4" s="68" t="s">
        <v>77</v>
      </c>
      <c r="C4" s="76">
        <v>249411.34980000003</v>
      </c>
      <c r="D4" s="76">
        <v>588540.53559999994</v>
      </c>
      <c r="E4" s="76">
        <v>652575.45380000002</v>
      </c>
      <c r="F4" s="87" t="s">
        <v>100</v>
      </c>
      <c r="M4" s="67"/>
    </row>
    <row r="5" spans="2:13">
      <c r="B5" s="68" t="s">
        <v>40</v>
      </c>
      <c r="C5" s="76">
        <v>10737153.304823698</v>
      </c>
      <c r="D5" s="76">
        <v>9865275.1750967987</v>
      </c>
      <c r="E5" s="76">
        <v>9651660.6989069991</v>
      </c>
      <c r="F5" s="87" t="s">
        <v>100</v>
      </c>
      <c r="M5" s="67"/>
    </row>
    <row r="6" spans="2:13">
      <c r="B6" s="68" t="s">
        <v>39</v>
      </c>
      <c r="C6" s="76">
        <v>746836.73800000001</v>
      </c>
      <c r="D6" s="76">
        <v>1169354.4140000001</v>
      </c>
      <c r="E6" s="76">
        <v>489137.44500000001</v>
      </c>
      <c r="F6" s="87" t="s">
        <v>100</v>
      </c>
      <c r="M6" s="67"/>
    </row>
    <row r="7" spans="2:13">
      <c r="B7" s="68" t="s">
        <v>78</v>
      </c>
      <c r="C7" s="76">
        <v>1165015.3759999999</v>
      </c>
      <c r="D7" s="76">
        <v>1049272.4750000001</v>
      </c>
      <c r="E7" s="76">
        <v>1081686.5190000001</v>
      </c>
      <c r="F7" s="87" t="s">
        <v>100</v>
      </c>
      <c r="M7" s="67"/>
    </row>
    <row r="8" spans="2:13">
      <c r="B8" s="68" t="s">
        <v>79</v>
      </c>
      <c r="C8" s="86">
        <f>(C17*H47)</f>
        <v>6689.799422</v>
      </c>
      <c r="F8" s="87"/>
      <c r="M8" s="67"/>
    </row>
    <row r="9" spans="2:13">
      <c r="C9" s="76"/>
      <c r="D9" s="76"/>
      <c r="E9" s="76"/>
      <c r="F9" s="87"/>
      <c r="J9" s="68"/>
      <c r="M9" s="67"/>
    </row>
    <row r="10" spans="2:13">
      <c r="B10" s="74" t="s">
        <v>98</v>
      </c>
      <c r="C10" s="75">
        <v>2013</v>
      </c>
      <c r="D10" s="75">
        <v>2014</v>
      </c>
      <c r="E10" s="75">
        <v>2015</v>
      </c>
      <c r="F10" s="87"/>
      <c r="J10" s="68"/>
    </row>
    <row r="11" spans="2:13">
      <c r="B11" s="68" t="s">
        <v>77</v>
      </c>
      <c r="C11" s="82">
        <v>222792</v>
      </c>
      <c r="D11" s="82">
        <v>540252</v>
      </c>
      <c r="E11" s="82">
        <v>615241</v>
      </c>
      <c r="F11" s="87" t="s">
        <v>106</v>
      </c>
      <c r="J11" s="68"/>
    </row>
    <row r="12" spans="2:13">
      <c r="B12" s="68" t="s">
        <v>80</v>
      </c>
      <c r="C12" s="83">
        <v>9936388</v>
      </c>
      <c r="D12" s="83">
        <v>9364549</v>
      </c>
      <c r="E12" s="83">
        <v>9195773</v>
      </c>
      <c r="F12" s="87" t="s">
        <v>101</v>
      </c>
      <c r="J12" s="68"/>
    </row>
    <row r="13" spans="2:13">
      <c r="B13" s="68" t="s">
        <v>39</v>
      </c>
      <c r="C13" s="83">
        <v>1674194</v>
      </c>
      <c r="D13" s="83">
        <v>1558872</v>
      </c>
      <c r="E13" s="83">
        <v>698027</v>
      </c>
      <c r="F13" s="87" t="s">
        <v>101</v>
      </c>
      <c r="J13" s="68"/>
    </row>
    <row r="14" spans="2:13" hidden="1">
      <c r="B14" s="68" t="s">
        <v>81</v>
      </c>
      <c r="C14" s="83">
        <v>1293909</v>
      </c>
      <c r="D14" s="83">
        <v>1164903</v>
      </c>
      <c r="E14" s="83">
        <v>1202753</v>
      </c>
      <c r="F14" s="87" t="s">
        <v>82</v>
      </c>
      <c r="J14" s="68"/>
    </row>
    <row r="15" spans="2:13" hidden="1">
      <c r="B15" s="68" t="s">
        <v>83</v>
      </c>
      <c r="C15" s="83">
        <v>1293909</v>
      </c>
      <c r="D15" s="83">
        <v>1164903</v>
      </c>
      <c r="E15" s="83">
        <v>1202753</v>
      </c>
      <c r="F15" s="87" t="s">
        <v>82</v>
      </c>
      <c r="J15" s="68"/>
    </row>
    <row r="16" spans="2:13">
      <c r="B16" s="68" t="s">
        <v>78</v>
      </c>
      <c r="C16" s="83">
        <f>SUM(C14:C15)</f>
        <v>2587818</v>
      </c>
      <c r="D16" s="83">
        <f>SUM(D14:D15)</f>
        <v>2329806</v>
      </c>
      <c r="E16" s="83">
        <f>SUM(E14:E15)</f>
        <v>2405506</v>
      </c>
      <c r="F16" s="87" t="s">
        <v>103</v>
      </c>
      <c r="J16" s="68"/>
    </row>
    <row r="17" spans="2:10">
      <c r="B17" s="68" t="s">
        <v>79</v>
      </c>
      <c r="C17" s="83">
        <v>6124</v>
      </c>
      <c r="D17" s="83"/>
      <c r="E17" s="83"/>
      <c r="F17" s="87" t="s">
        <v>102</v>
      </c>
      <c r="J17" s="68"/>
    </row>
    <row r="18" spans="2:10">
      <c r="F18" s="87"/>
      <c r="J18" s="68"/>
    </row>
    <row r="19" spans="2:10" hidden="1">
      <c r="B19" s="68" t="s">
        <v>84</v>
      </c>
      <c r="F19" s="87"/>
      <c r="J19" s="68"/>
    </row>
    <row r="20" spans="2:10" hidden="1">
      <c r="B20" s="77"/>
      <c r="C20" s="84">
        <v>1157889</v>
      </c>
      <c r="D20" s="84">
        <v>1157889</v>
      </c>
      <c r="E20" s="84">
        <v>1157889</v>
      </c>
      <c r="F20" s="88"/>
      <c r="J20" s="68"/>
    </row>
    <row r="21" spans="2:10" hidden="1">
      <c r="B21" s="5"/>
      <c r="C21" s="85">
        <v>2377702</v>
      </c>
      <c r="D21" s="85">
        <v>2377702</v>
      </c>
      <c r="E21" s="85">
        <v>2377702</v>
      </c>
      <c r="F21" s="89"/>
      <c r="J21" s="68"/>
    </row>
    <row r="22" spans="2:10" hidden="1">
      <c r="B22" s="68" t="s">
        <v>85</v>
      </c>
      <c r="C22" s="76">
        <f t="shared" ref="C22:E22" si="0">SUM(C20:C21)</f>
        <v>3535591</v>
      </c>
      <c r="D22" s="76">
        <f t="shared" si="0"/>
        <v>3535591</v>
      </c>
      <c r="E22" s="76">
        <f t="shared" si="0"/>
        <v>3535591</v>
      </c>
      <c r="F22" s="87"/>
      <c r="J22" s="68"/>
    </row>
    <row r="23" spans="2:10" hidden="1">
      <c r="B23" s="68" t="s">
        <v>86</v>
      </c>
      <c r="F23" s="87"/>
      <c r="J23" s="68"/>
    </row>
    <row r="24" spans="2:10" hidden="1">
      <c r="B24" s="68" t="s">
        <v>87</v>
      </c>
      <c r="F24" s="87"/>
      <c r="J24" s="68"/>
    </row>
    <row r="25" spans="2:10" hidden="1">
      <c r="F25" s="87"/>
      <c r="J25" s="68"/>
    </row>
    <row r="26" spans="2:10" hidden="1">
      <c r="F26" s="87"/>
      <c r="J26" s="68"/>
    </row>
    <row r="27" spans="2:10" hidden="1">
      <c r="F27" s="87"/>
      <c r="J27" s="68"/>
    </row>
    <row r="28" spans="2:10" hidden="1">
      <c r="B28" s="68" t="s">
        <v>88</v>
      </c>
      <c r="C28" s="76">
        <v>2151957</v>
      </c>
      <c r="F28" s="87"/>
      <c r="J28" s="68"/>
    </row>
    <row r="29" spans="2:10" hidden="1">
      <c r="C29" s="82">
        <f>C28*$H46</f>
        <v>215195.7</v>
      </c>
      <c r="F29" s="87"/>
      <c r="J29" s="68"/>
    </row>
    <row r="30" spans="2:10" hidden="1">
      <c r="B30" s="68" t="s">
        <v>89</v>
      </c>
      <c r="C30" s="76">
        <v>2155070</v>
      </c>
      <c r="D30" s="76">
        <v>5055530</v>
      </c>
      <c r="F30" s="87"/>
      <c r="J30" s="68"/>
    </row>
    <row r="31" spans="2:10" hidden="1">
      <c r="C31" s="3">
        <f>C30*0.1</f>
        <v>215507</v>
      </c>
      <c r="D31" s="82">
        <f>D30*0.1</f>
        <v>505553</v>
      </c>
      <c r="F31" s="87"/>
      <c r="J31" s="68"/>
    </row>
    <row r="32" spans="2:10" hidden="1">
      <c r="F32" s="87"/>
      <c r="J32" s="68"/>
    </row>
    <row r="33" spans="2:10" hidden="1">
      <c r="F33" s="87"/>
      <c r="J33" s="68"/>
    </row>
    <row r="34" spans="2:10" hidden="1">
      <c r="F34" s="87"/>
      <c r="J34" s="68"/>
    </row>
    <row r="35" spans="2:10" hidden="1">
      <c r="F35" s="87"/>
      <c r="J35" s="68"/>
    </row>
    <row r="36" spans="2:10" s="79" customFormat="1">
      <c r="B36" s="78" t="s">
        <v>90</v>
      </c>
      <c r="C36" s="75">
        <v>2013</v>
      </c>
      <c r="D36" s="75">
        <v>2014</v>
      </c>
      <c r="E36" s="75">
        <v>2015</v>
      </c>
      <c r="F36" s="90"/>
    </row>
    <row r="37" spans="2:10" s="79" customFormat="1">
      <c r="B37" s="68" t="s">
        <v>77</v>
      </c>
      <c r="C37" s="91">
        <f>(C4*$H51)/C11</f>
        <v>2238.9614510395349</v>
      </c>
      <c r="D37" s="81">
        <f>(D4*$H51)/D11</f>
        <v>2178.7630054122887</v>
      </c>
      <c r="E37" s="81">
        <f>(E4*$H51)/E11</f>
        <v>2121.3652984765322</v>
      </c>
      <c r="F37" s="90"/>
    </row>
    <row r="38" spans="2:10">
      <c r="B38" s="68" t="s">
        <v>40</v>
      </c>
      <c r="C38" s="91">
        <f>(C5*$H51)/C12</f>
        <v>2161.1783486763397</v>
      </c>
      <c r="D38" s="81">
        <f>(D5*$H51)/D12</f>
        <v>2106.9407987713657</v>
      </c>
      <c r="E38" s="81">
        <f>(E5*$H51)/E12</f>
        <v>2099.1515773403712</v>
      </c>
      <c r="F38" s="87"/>
      <c r="J38" s="68"/>
    </row>
    <row r="39" spans="2:10">
      <c r="B39" s="68" t="s">
        <v>39</v>
      </c>
      <c r="C39" s="91">
        <f>(C6*$H51)/C13</f>
        <v>892.17466792976199</v>
      </c>
      <c r="D39" s="81">
        <f>(D6*$H51)/D13</f>
        <v>1500.2571269482037</v>
      </c>
      <c r="E39" s="81">
        <f>(E6*$H51)/E13</f>
        <v>1401.485744820759</v>
      </c>
      <c r="F39" s="87"/>
      <c r="J39" s="68"/>
    </row>
    <row r="40" spans="2:10">
      <c r="B40" s="68" t="s">
        <v>78</v>
      </c>
      <c r="C40" s="91">
        <f>(C7*$H51)/C16</f>
        <v>900.38432069024952</v>
      </c>
      <c r="D40" s="81">
        <f>(D7*$H51)/D16</f>
        <v>900.73806574452988</v>
      </c>
      <c r="E40" s="81">
        <f>(E7*$H51)/E16</f>
        <v>899.34219162205375</v>
      </c>
      <c r="F40" s="87"/>
      <c r="J40" s="68"/>
    </row>
    <row r="41" spans="2:10">
      <c r="B41" s="68" t="s">
        <v>79</v>
      </c>
      <c r="C41" s="91">
        <f>(C8*$H51)/C17</f>
        <v>2184.7809999999999</v>
      </c>
      <c r="D41" s="80"/>
      <c r="E41" s="80"/>
      <c r="F41" s="87"/>
      <c r="J41" s="68"/>
    </row>
    <row r="43" spans="2:10">
      <c r="B43" s="73" t="s">
        <v>95</v>
      </c>
      <c r="J43" s="68"/>
    </row>
    <row r="44" spans="2:10">
      <c r="B44" s="74" t="s">
        <v>97</v>
      </c>
      <c r="C44" s="75">
        <v>2013</v>
      </c>
      <c r="D44" s="75">
        <v>2014</v>
      </c>
      <c r="E44" s="75">
        <v>2015</v>
      </c>
      <c r="F44" s="68"/>
      <c r="G44" s="92" t="s">
        <v>91</v>
      </c>
      <c r="H44" s="93"/>
      <c r="I44"/>
      <c r="J44" s="67"/>
    </row>
    <row r="45" spans="2:10">
      <c r="B45" s="68" t="s">
        <v>96</v>
      </c>
      <c r="C45" s="83">
        <v>62089</v>
      </c>
      <c r="D45" s="83">
        <v>66234</v>
      </c>
      <c r="E45" s="83">
        <v>45774</v>
      </c>
      <c r="F45" s="68"/>
      <c r="G45" s="94" t="s">
        <v>40</v>
      </c>
      <c r="H45" s="95">
        <v>0.66669999999999996</v>
      </c>
      <c r="I45"/>
      <c r="J45" s="67"/>
    </row>
    <row r="46" spans="2:10">
      <c r="B46" s="68" t="s">
        <v>37</v>
      </c>
      <c r="C46" s="83">
        <v>227258</v>
      </c>
      <c r="D46" s="83">
        <v>216762</v>
      </c>
      <c r="E46" s="83">
        <v>186746</v>
      </c>
      <c r="F46" s="68"/>
      <c r="G46" s="94" t="s">
        <v>93</v>
      </c>
      <c r="H46" s="97">
        <v>0.1</v>
      </c>
      <c r="I46"/>
      <c r="J46" s="67"/>
    </row>
    <row r="47" spans="2:10">
      <c r="B47" s="68" t="s">
        <v>38</v>
      </c>
      <c r="C47" s="83">
        <v>206164</v>
      </c>
      <c r="D47" s="83">
        <v>215245</v>
      </c>
      <c r="E47" s="83">
        <v>188567</v>
      </c>
      <c r="F47" s="68"/>
      <c r="G47" s="98" t="s">
        <v>79</v>
      </c>
      <c r="H47" s="99">
        <v>1.0923905</v>
      </c>
      <c r="I47" s="100" t="s">
        <v>105</v>
      </c>
      <c r="J47" s="68"/>
    </row>
    <row r="48" spans="2:10">
      <c r="B48" s="68" t="s">
        <v>42</v>
      </c>
      <c r="C48" s="83">
        <v>485852</v>
      </c>
      <c r="D48" s="83">
        <v>542156</v>
      </c>
      <c r="E48" s="83">
        <v>436619</v>
      </c>
      <c r="F48" s="68"/>
      <c r="G48" s="101" t="s">
        <v>107</v>
      </c>
      <c r="H48" s="102"/>
      <c r="I48" s="5"/>
      <c r="J48" s="67"/>
    </row>
    <row r="49" spans="2:10">
      <c r="B49" s="68" t="s">
        <v>46</v>
      </c>
      <c r="C49" s="83">
        <v>1925</v>
      </c>
      <c r="D49" s="83">
        <v>2498</v>
      </c>
      <c r="E49" s="83">
        <v>2396</v>
      </c>
      <c r="F49" s="68"/>
      <c r="G49" s="94" t="s">
        <v>92</v>
      </c>
      <c r="H49" s="103">
        <v>0.90718500000000002</v>
      </c>
      <c r="I49" s="5"/>
      <c r="J49" s="67"/>
    </row>
    <row r="50" spans="2:10">
      <c r="B50" s="68" t="s">
        <v>47</v>
      </c>
      <c r="C50" s="83">
        <v>37778</v>
      </c>
      <c r="D50" s="83">
        <v>41246</v>
      </c>
      <c r="E50" s="83">
        <v>31575</v>
      </c>
      <c r="F50" s="68"/>
      <c r="G50" s="94" t="s">
        <v>104</v>
      </c>
      <c r="H50" s="103">
        <v>1.1023099999999999</v>
      </c>
      <c r="I50" s="5"/>
      <c r="J50" s="67"/>
    </row>
    <row r="51" spans="2:10">
      <c r="B51" s="68" t="s">
        <v>48</v>
      </c>
      <c r="C51" s="83">
        <v>39381</v>
      </c>
      <c r="D51" s="83">
        <v>44892</v>
      </c>
      <c r="E51" s="83">
        <v>32142</v>
      </c>
      <c r="G51" s="96" t="s">
        <v>94</v>
      </c>
      <c r="H51" s="104">
        <v>2000</v>
      </c>
      <c r="J51" s="68"/>
    </row>
    <row r="52" spans="2:10">
      <c r="B52" s="68" t="s">
        <v>49</v>
      </c>
      <c r="C52" s="83">
        <v>67577</v>
      </c>
      <c r="D52" s="83">
        <v>65390</v>
      </c>
      <c r="E52" s="83">
        <v>60539</v>
      </c>
      <c r="J52" s="68"/>
    </row>
    <row r="53" spans="2:10">
      <c r="B53" s="68" t="s">
        <v>50</v>
      </c>
      <c r="C53" s="83">
        <v>83609</v>
      </c>
      <c r="D53" s="83">
        <v>86439</v>
      </c>
      <c r="E53" s="83">
        <v>77098</v>
      </c>
      <c r="J53" s="68"/>
    </row>
    <row r="54" spans="2:10">
      <c r="B54" s="68" t="s">
        <v>51</v>
      </c>
      <c r="C54" s="83">
        <v>16334</v>
      </c>
      <c r="D54" s="83">
        <v>16187</v>
      </c>
      <c r="E54" s="83">
        <v>16857</v>
      </c>
      <c r="J54" s="68"/>
    </row>
    <row r="55" spans="2:10">
      <c r="B55" s="68" t="s">
        <v>52</v>
      </c>
      <c r="C55" s="83">
        <v>9864</v>
      </c>
      <c r="D55" s="83">
        <v>7396</v>
      </c>
      <c r="E55" s="83">
        <v>9699</v>
      </c>
      <c r="J55" s="68"/>
    </row>
    <row r="56" spans="2:10">
      <c r="B56" s="68" t="s">
        <v>53</v>
      </c>
      <c r="C56" s="83">
        <v>15766</v>
      </c>
      <c r="D56" s="83">
        <v>24132</v>
      </c>
      <c r="E56" s="83">
        <v>7941</v>
      </c>
      <c r="J56" s="68"/>
    </row>
    <row r="57" spans="2:10">
      <c r="B57" s="68" t="s">
        <v>54</v>
      </c>
      <c r="C57" s="83">
        <v>85349</v>
      </c>
      <c r="D57" s="83">
        <v>85550</v>
      </c>
      <c r="E57" s="83">
        <v>82043</v>
      </c>
      <c r="J57" s="68"/>
    </row>
    <row r="58" spans="2:10">
      <c r="B58" s="68" t="s">
        <v>55</v>
      </c>
      <c r="C58" s="83">
        <v>166834</v>
      </c>
      <c r="D58" s="83">
        <v>172588</v>
      </c>
      <c r="E58" s="83">
        <v>160121</v>
      </c>
      <c r="J58" s="68"/>
    </row>
    <row r="59" spans="2:10">
      <c r="B59" s="68" t="s">
        <v>56</v>
      </c>
      <c r="C59" s="83">
        <v>123888</v>
      </c>
      <c r="D59" s="83">
        <v>140861</v>
      </c>
      <c r="E59" s="83">
        <v>123550</v>
      </c>
      <c r="J59" s="68"/>
    </row>
    <row r="60" spans="2:10">
      <c r="B60" s="68" t="s">
        <v>57</v>
      </c>
      <c r="C60" s="83">
        <v>150001</v>
      </c>
      <c r="D60" s="83">
        <v>173729</v>
      </c>
      <c r="E60" s="83">
        <v>136640</v>
      </c>
      <c r="J60" s="68"/>
    </row>
    <row r="61" spans="2:10">
      <c r="B61" s="68" t="s">
        <v>58</v>
      </c>
      <c r="C61" s="83">
        <v>460852</v>
      </c>
      <c r="D61" s="83">
        <v>579582</v>
      </c>
      <c r="E61" s="83">
        <v>398837</v>
      </c>
      <c r="J61" s="68"/>
    </row>
    <row r="62" spans="2:10">
      <c r="B62" s="68" t="s">
        <v>59</v>
      </c>
      <c r="C62" s="83">
        <v>20789</v>
      </c>
      <c r="D62" s="83">
        <v>23728</v>
      </c>
      <c r="E62" s="83">
        <v>6378</v>
      </c>
      <c r="J62" s="68"/>
    </row>
    <row r="63" spans="2:10">
      <c r="B63" s="68" t="s">
        <v>69</v>
      </c>
      <c r="C63" s="83">
        <v>215139</v>
      </c>
      <c r="D63" s="83">
        <v>206474</v>
      </c>
      <c r="E63" s="83">
        <v>166763</v>
      </c>
      <c r="J63" s="68"/>
    </row>
    <row r="64" spans="2:10">
      <c r="B64" s="68" t="s">
        <v>68</v>
      </c>
      <c r="C64" s="83">
        <v>33745</v>
      </c>
      <c r="D64" s="83">
        <v>35937</v>
      </c>
      <c r="E64" s="83">
        <v>27781</v>
      </c>
      <c r="J64" s="68"/>
    </row>
    <row r="65" spans="2:10">
      <c r="B65" s="68" t="s">
        <v>67</v>
      </c>
      <c r="C65" s="83">
        <v>4178</v>
      </c>
      <c r="D65" s="83">
        <v>4567</v>
      </c>
      <c r="E65" s="83">
        <v>1219</v>
      </c>
      <c r="J65" s="68"/>
    </row>
    <row r="66" spans="2:10">
      <c r="B66" s="68" t="s">
        <v>66</v>
      </c>
      <c r="C66" s="83">
        <v>53119</v>
      </c>
      <c r="D66" s="83">
        <v>70420</v>
      </c>
      <c r="E66" s="83">
        <v>44735</v>
      </c>
      <c r="J66" s="68"/>
    </row>
    <row r="67" spans="2:10">
      <c r="B67" s="68" t="s">
        <v>65</v>
      </c>
      <c r="C67" s="83">
        <v>45782</v>
      </c>
      <c r="D67" s="83">
        <v>54071</v>
      </c>
      <c r="E67" s="83">
        <v>34278</v>
      </c>
      <c r="J67" s="68"/>
    </row>
    <row r="68" spans="2:10">
      <c r="B68" s="68" t="s">
        <v>64</v>
      </c>
      <c r="C68" s="83">
        <v>574493</v>
      </c>
      <c r="D68" s="83">
        <v>811753</v>
      </c>
      <c r="E68" s="83">
        <v>583525</v>
      </c>
      <c r="J68" s="68"/>
    </row>
    <row r="69" spans="2:10">
      <c r="B69" s="68" t="s">
        <v>63</v>
      </c>
      <c r="C69" s="83">
        <v>195898</v>
      </c>
      <c r="D69" s="83">
        <v>226366</v>
      </c>
      <c r="E69" s="83">
        <v>183992</v>
      </c>
      <c r="J69" s="68"/>
    </row>
    <row r="70" spans="2:10">
      <c r="B70" s="68" t="s">
        <v>62</v>
      </c>
      <c r="C70" s="83">
        <v>5340</v>
      </c>
      <c r="D70" s="83">
        <v>2354</v>
      </c>
      <c r="E70" s="83">
        <v>3490</v>
      </c>
      <c r="J70" s="68"/>
    </row>
    <row r="71" spans="2:10">
      <c r="B71" s="68" t="s">
        <v>61</v>
      </c>
      <c r="C71" s="83">
        <v>926</v>
      </c>
      <c r="D71" s="83">
        <v>55</v>
      </c>
      <c r="E71" s="83">
        <v>-21</v>
      </c>
      <c r="J71" s="68"/>
    </row>
    <row r="72" spans="2:10">
      <c r="B72" s="68" t="s">
        <v>60</v>
      </c>
      <c r="C72" s="83">
        <v>506285</v>
      </c>
      <c r="D72" s="83">
        <v>671963</v>
      </c>
      <c r="E72" s="83">
        <v>482067</v>
      </c>
      <c r="J72" s="68"/>
    </row>
    <row r="73" spans="2:10">
      <c r="J73" s="68"/>
    </row>
    <row r="74" spans="2:10">
      <c r="J74" s="68"/>
    </row>
    <row r="75" spans="2:10">
      <c r="J75" s="68"/>
    </row>
    <row r="76" spans="2:10">
      <c r="J76" s="68"/>
    </row>
    <row r="77" spans="2:10">
      <c r="J77" s="68"/>
    </row>
    <row r="78" spans="2:10">
      <c r="J78" s="68"/>
    </row>
    <row r="79" spans="2:10">
      <c r="J79" s="68"/>
    </row>
    <row r="80" spans="2:10">
      <c r="J80" s="68"/>
    </row>
    <row r="81" spans="10:10">
      <c r="J81" s="68"/>
    </row>
    <row r="82" spans="10:10">
      <c r="J82" s="68"/>
    </row>
    <row r="83" spans="10:10">
      <c r="J83" s="68"/>
    </row>
    <row r="84" spans="10:10">
      <c r="J84" s="68"/>
    </row>
    <row r="85" spans="10:10">
      <c r="J85" s="68"/>
    </row>
    <row r="86" spans="10:10">
      <c r="J86" s="68"/>
    </row>
    <row r="87" spans="10:10">
      <c r="J87" s="68"/>
    </row>
    <row r="88" spans="10:10">
      <c r="J88" s="68"/>
    </row>
    <row r="89" spans="10:10">
      <c r="J89" s="68"/>
    </row>
    <row r="90" spans="10:10">
      <c r="J90" s="68"/>
    </row>
    <row r="91" spans="10:10">
      <c r="J91" s="6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AFE5843-13E2-4A8A-A253-D58956CD81B8}"/>
</file>

<file path=customXml/itemProps2.xml><?xml version="1.0" encoding="utf-8"?>
<ds:datastoreItem xmlns:ds="http://schemas.openxmlformats.org/officeDocument/2006/customXml" ds:itemID="{90FE684C-12BF-4FF1-8557-3EE40F165084}"/>
</file>

<file path=customXml/itemProps3.xml><?xml version="1.0" encoding="utf-8"?>
<ds:datastoreItem xmlns:ds="http://schemas.openxmlformats.org/officeDocument/2006/customXml" ds:itemID="{0463D771-63B1-4425-AA00-22BCFC52C8DF}"/>
</file>

<file path=customXml/itemProps4.xml><?xml version="1.0" encoding="utf-8"?>
<ds:datastoreItem xmlns:ds="http://schemas.openxmlformats.org/officeDocument/2006/customXml" ds:itemID="{B7A6ED01-E977-4B87-9032-46D9B2919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2021</vt:lpstr>
      <vt:lpstr>Known Resources</vt:lpstr>
      <vt:lpstr>Unknown Resources</vt:lpstr>
      <vt:lpstr>WIJAM NPC</vt:lpstr>
      <vt:lpstr>Hydro Allocation Detail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 (PacifiCorp)</cp:lastModifiedBy>
  <dcterms:created xsi:type="dcterms:W3CDTF">2016-02-08T23:38:12Z</dcterms:created>
  <dcterms:modified xsi:type="dcterms:W3CDTF">2022-05-27T22:40:28Z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