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I-937 RPS Reports\2020 Compliance Report\July 20th 2nd Revised Filing\"/>
    </mc:Choice>
  </mc:AlternateContent>
  <xr:revisionPtr revIDLastSave="0" documentId="13_ncr:1_{C5A8182F-9720-4EDC-BF74-D623DF9F275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(2)(a)(i) One Time (all)" sheetId="4" r:id="rId1"/>
    <sheet name="(2)(a)(ii)Annual-2020, estimate" sheetId="10" r:id="rId2"/>
    <sheet name="(2)(a)(ii)Annual-2019 actual" sheetId="6" r:id="rId3"/>
    <sheet name="(2)(a)(iii)(A) and (B)" sheetId="9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4" l="1"/>
  <c r="D32" i="10" l="1"/>
  <c r="C55" i="10"/>
  <c r="C44" i="9" s="1"/>
  <c r="B55" i="10"/>
  <c r="F34" i="4"/>
  <c r="C34" i="4"/>
  <c r="G33" i="4"/>
  <c r="C42" i="9"/>
  <c r="C43" i="9"/>
  <c r="B41" i="9"/>
  <c r="B42" i="9"/>
  <c r="B43" i="9"/>
  <c r="B32" i="10" l="1"/>
  <c r="B44" i="9" s="1"/>
  <c r="F44" i="9"/>
  <c r="B43" i="4"/>
  <c r="B45" i="4" l="1"/>
  <c r="B46" i="4"/>
  <c r="B48" i="4"/>
  <c r="B50" i="4"/>
  <c r="B54" i="4"/>
  <c r="D54" i="4"/>
  <c r="E54" i="4"/>
  <c r="F54" i="4" l="1"/>
  <c r="C54" i="4"/>
  <c r="G54" i="4"/>
  <c r="H54" i="4" s="1"/>
  <c r="C17" i="9" l="1"/>
  <c r="G25" i="4"/>
  <c r="E25" i="6" s="1"/>
  <c r="E33" i="6" s="1"/>
  <c r="E25" i="10" l="1"/>
  <c r="D28" i="10"/>
  <c r="D33" i="10" s="1"/>
  <c r="D25" i="10"/>
  <c r="G25" i="10" s="1"/>
  <c r="D25" i="6" l="1"/>
  <c r="C54" i="10"/>
  <c r="C39" i="6"/>
  <c r="B54" i="10"/>
  <c r="G25" i="6" l="1"/>
  <c r="F33" i="6" l="1"/>
  <c r="C33" i="6"/>
  <c r="F33" i="10"/>
  <c r="C33" i="10"/>
  <c r="B59" i="6"/>
  <c r="C14" i="9" l="1"/>
  <c r="C40" i="6"/>
  <c r="G45" i="10"/>
  <c r="F54" i="10"/>
  <c r="B25" i="10" s="1"/>
  <c r="D59" i="6" l="1"/>
  <c r="B25" i="6" s="1"/>
  <c r="F39" i="9" l="1"/>
  <c r="D28" i="6" l="1"/>
  <c r="D33" i="6" s="1"/>
  <c r="G27" i="4"/>
  <c r="B27" i="6" s="1"/>
  <c r="G26" i="4"/>
  <c r="B26" i="6" s="1"/>
  <c r="G28" i="6" l="1"/>
  <c r="G33" i="6" s="1"/>
  <c r="B16" i="9"/>
  <c r="D16" i="9" s="1"/>
  <c r="F16" i="9" s="1"/>
  <c r="H27" i="4"/>
  <c r="B38" i="9"/>
  <c r="D38" i="9" s="1"/>
  <c r="F38" i="9" s="1"/>
  <c r="H26" i="4"/>
  <c r="B37" i="9"/>
  <c r="D37" i="9" s="1"/>
  <c r="F37" i="9" s="1"/>
  <c r="B15" i="9"/>
  <c r="D17" i="9"/>
  <c r="F17" i="9" s="1"/>
  <c r="B28" i="6"/>
  <c r="D15" i="9" l="1"/>
  <c r="F15" i="9" s="1"/>
  <c r="C39" i="10"/>
  <c r="F39" i="10" s="1"/>
  <c r="D34" i="6"/>
  <c r="G28" i="10" l="1"/>
  <c r="G33" i="10" s="1"/>
  <c r="C40" i="10"/>
  <c r="F40" i="10" l="1"/>
  <c r="C41" i="10"/>
  <c r="F37" i="10" l="1"/>
  <c r="F41" i="10" s="1"/>
  <c r="E41" i="6" l="1"/>
  <c r="E43" i="6" s="1"/>
  <c r="F41" i="6"/>
  <c r="E28" i="10"/>
  <c r="E26" i="10"/>
  <c r="E27" i="10"/>
  <c r="B26" i="10"/>
  <c r="B27" i="10"/>
  <c r="B28" i="10"/>
  <c r="G41" i="10"/>
  <c r="E41" i="10"/>
  <c r="D41" i="10"/>
  <c r="B41" i="10"/>
  <c r="G34" i="10"/>
  <c r="G43" i="10" s="1"/>
  <c r="F34" i="10"/>
  <c r="D34" i="10"/>
  <c r="D43" i="10" s="1"/>
  <c r="C34" i="10"/>
  <c r="C43" i="10" s="1"/>
  <c r="G41" i="6"/>
  <c r="D41" i="6"/>
  <c r="B41" i="6"/>
  <c r="C41" i="6"/>
  <c r="F43" i="10" l="1"/>
  <c r="H28" i="4" l="1"/>
  <c r="G43" i="6"/>
  <c r="F43" i="6"/>
  <c r="B39" i="9" l="1"/>
  <c r="D43" i="6" l="1"/>
  <c r="C34" i="6"/>
  <c r="C43" i="6" s="1"/>
  <c r="G16" i="4"/>
  <c r="G24" i="4"/>
  <c r="G23" i="4"/>
  <c r="G22" i="4"/>
  <c r="B11" i="9" s="1"/>
  <c r="G21" i="4"/>
  <c r="G20" i="4"/>
  <c r="G19" i="4"/>
  <c r="B19" i="6" s="1"/>
  <c r="G18" i="4"/>
  <c r="B18" i="6" s="1"/>
  <c r="G17" i="4"/>
  <c r="B17" i="6" s="1"/>
  <c r="G34" i="4" l="1"/>
  <c r="E16" i="10"/>
  <c r="B16" i="10"/>
  <c r="H16" i="4"/>
  <c r="B27" i="9"/>
  <c r="D27" i="9" s="1"/>
  <c r="F27" i="9" s="1"/>
  <c r="B5" i="9"/>
  <c r="D5" i="9" s="1"/>
  <c r="F5" i="9" s="1"/>
  <c r="B16" i="6"/>
  <c r="H25" i="4"/>
  <c r="B36" i="9"/>
  <c r="D36" i="9" s="1"/>
  <c r="F36" i="9" s="1"/>
  <c r="B20" i="10"/>
  <c r="E20" i="10"/>
  <c r="H20" i="4"/>
  <c r="B31" i="9"/>
  <c r="D31" i="9" s="1"/>
  <c r="F31" i="9" s="1"/>
  <c r="B9" i="9"/>
  <c r="D9" i="9" s="1"/>
  <c r="F9" i="9" s="1"/>
  <c r="E21" i="10"/>
  <c r="B21" i="10"/>
  <c r="H21" i="4"/>
  <c r="B32" i="9"/>
  <c r="D32" i="9" s="1"/>
  <c r="F32" i="9" s="1"/>
  <c r="B10" i="9"/>
  <c r="D10" i="9" s="1"/>
  <c r="F10" i="9" s="1"/>
  <c r="E22" i="10"/>
  <c r="B22" i="10"/>
  <c r="H22" i="4"/>
  <c r="B33" i="9"/>
  <c r="D33" i="9" s="1"/>
  <c r="F33" i="9" s="1"/>
  <c r="D11" i="9"/>
  <c r="F11" i="9" s="1"/>
  <c r="B23" i="10"/>
  <c r="E23" i="10"/>
  <c r="H23" i="4"/>
  <c r="B34" i="9"/>
  <c r="D34" i="9" s="1"/>
  <c r="F34" i="9" s="1"/>
  <c r="B12" i="9"/>
  <c r="D12" i="9" s="1"/>
  <c r="F12" i="9" s="1"/>
  <c r="B20" i="6"/>
  <c r="B24" i="10"/>
  <c r="E24" i="10"/>
  <c r="H24" i="4"/>
  <c r="B35" i="9"/>
  <c r="D35" i="9" s="1"/>
  <c r="F35" i="9" s="1"/>
  <c r="B13" i="9"/>
  <c r="D13" i="9" s="1"/>
  <c r="F13" i="9" s="1"/>
  <c r="B21" i="6"/>
  <c r="E17" i="10"/>
  <c r="B17" i="10"/>
  <c r="H17" i="4"/>
  <c r="B6" i="9"/>
  <c r="D6" i="9" s="1"/>
  <c r="F6" i="9" s="1"/>
  <c r="B28" i="9"/>
  <c r="D28" i="9" s="1"/>
  <c r="F28" i="9" s="1"/>
  <c r="B22" i="6"/>
  <c r="B18" i="10"/>
  <c r="E18" i="10"/>
  <c r="H18" i="4"/>
  <c r="B7" i="9"/>
  <c r="D7" i="9" s="1"/>
  <c r="F7" i="9" s="1"/>
  <c r="B29" i="9"/>
  <c r="D29" i="9" s="1"/>
  <c r="F29" i="9" s="1"/>
  <c r="B23" i="6"/>
  <c r="E19" i="10"/>
  <c r="B19" i="10"/>
  <c r="H19" i="4"/>
  <c r="B30" i="9"/>
  <c r="D30" i="9" s="1"/>
  <c r="F30" i="9" s="1"/>
  <c r="B8" i="9"/>
  <c r="D8" i="9" s="1"/>
  <c r="F8" i="9" s="1"/>
  <c r="B24" i="6"/>
  <c r="B33" i="6" l="1"/>
  <c r="H34" i="4"/>
  <c r="B33" i="10"/>
  <c r="E33" i="10"/>
  <c r="B34" i="6"/>
  <c r="B43" i="6" s="1"/>
  <c r="D46" i="6" s="1"/>
  <c r="B47" i="6" s="1"/>
  <c r="B34" i="10"/>
  <c r="B43" i="10" s="1"/>
  <c r="D46" i="10" s="1"/>
  <c r="B47" i="10" s="1"/>
  <c r="B14" i="9"/>
  <c r="D14" i="9" s="1"/>
  <c r="G37" i="4"/>
  <c r="G46" i="6"/>
  <c r="E47" i="6" s="1"/>
  <c r="F14" i="9" l="1"/>
  <c r="E34" i="10"/>
  <c r="E43" i="10" s="1"/>
  <c r="G46" i="10" s="1"/>
  <c r="E4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  <author>jwg3596</author>
    <author>Gall, James</author>
  </authors>
  <commentList>
    <comment ref="A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These costs represent the cost per qualifing MWh, rather than the incremental MWh from the project</t>
        </r>
      </text>
    </comment>
    <comment ref="A2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WAC 480-109-210 (2) (G): Legacy resources. Any eligible resource that the utility acquired prior to March 31, 1999, is deemed to have an incremental cost of zero.</t>
        </r>
      </text>
    </comment>
    <comment ref="A2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100% allocated to WA State customers
</t>
        </r>
      </text>
    </comment>
    <comment ref="A30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2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6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The Production/Transmission Ratio (“P/T Ratio”) is a jurisdictional allocation used to allocate production and transmission costs between the Company’s Washington and Idaho electric service territories.  The Company files its P/T Ratio annually with the WUTC within its annual required Commission Basis Report.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</author>
    <author>Gall, James</author>
    <author>James Gall</author>
  </authors>
  <commentList>
    <comment ref="B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Avista:</t>
        </r>
        <r>
          <rPr>
            <sz val="9"/>
            <color indexed="81"/>
            <rFont val="Tahoma"/>
            <family val="2"/>
          </rPr>
          <t xml:space="preserve">
Adjusted for expected production</t>
        </r>
      </text>
    </comment>
    <comment ref="A2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2" shapeId="0" xr:uid="{00000000-0006-0000-0100-000005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Washington- No value assumed for hydro in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2" shapeId="0" xr:uid="{00000000-0006-0000-0100-000007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Gall, James</author>
    <author>James Gall</author>
  </authors>
  <commentList>
    <comment ref="E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Columns E through G are values from the 2017 filing estimate as a comparison to this year's actual</t>
        </r>
      </text>
    </comment>
    <comment ref="B25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adjusted for actual production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</commentList>
</comments>
</file>

<file path=xl/sharedStrings.xml><?xml version="1.0" encoding="utf-8"?>
<sst xmlns="http://schemas.openxmlformats.org/spreadsheetml/2006/main" count="214" uniqueCount="97">
  <si>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</si>
  <si>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</si>
  <si>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</si>
  <si>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</si>
  <si>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>Kettle Falls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</si>
  <si>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</si>
  <si>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</si>
  <si>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One Time Calculation of Incremental Cost for Each (All) Eligible Resource(s)</t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</si>
  <si>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</si>
  <si>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</si>
  <si>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</si>
  <si>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Annual Revenue Requirement (most recent rate case)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</si>
  <si>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</si>
  <si>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</si>
  <si>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</si>
  <si>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</si>
  <si>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</si>
  <si>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</si>
  <si>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</si>
  <si>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revenue from REC sales</t>
  </si>
  <si>
    <t>Total Incremental Cost ($/MWh) Multiplied by Number of Megawatt-hours Needed for Target Year Compliance</t>
  </si>
  <si>
    <t>Little Falls 4</t>
  </si>
  <si>
    <t>Long Lake 3</t>
  </si>
  <si>
    <t>Cabinet Gorge 2</t>
  </si>
  <si>
    <t>Cabinet Gorge 3</t>
  </si>
  <si>
    <t>Cabinet Gorge 4</t>
  </si>
  <si>
    <t>Noxon Rapids 1</t>
  </si>
  <si>
    <t>Noxon Rapids 2</t>
  </si>
  <si>
    <t>Noxon Rapids 3</t>
  </si>
  <si>
    <t>Noxon Rapids 4</t>
  </si>
  <si>
    <t>Palouse Wind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</si>
  <si>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</si>
  <si>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</si>
  <si>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</si>
  <si>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</si>
  <si>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</si>
  <si>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</si>
  <si>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</si>
  <si>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</si>
  <si>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Washington Share:</t>
  </si>
  <si>
    <t>$</t>
  </si>
  <si>
    <t>Total</t>
  </si>
  <si>
    <t>Nine Mile Falls 1</t>
  </si>
  <si>
    <t>Nine Mile Falls 2</t>
  </si>
  <si>
    <t>Washington Share</t>
  </si>
  <si>
    <t>Total Annual Cost ($)</t>
  </si>
  <si>
    <t>EWEB/Stateline</t>
  </si>
  <si>
    <t>ALL AVAILABLE RESOURCES BASED ON ACTUAL RESULTS</t>
  </si>
  <si>
    <t>TARGET YEAR: BASED ON EXPECTED COMPLIANCE RESOURCES</t>
  </si>
  <si>
    <t>WA Share of WA/ID Resources</t>
  </si>
  <si>
    <t>Washington Only Resources</t>
  </si>
  <si>
    <t>Total WA Only Resources</t>
  </si>
  <si>
    <t>Total WA Share of Costs</t>
  </si>
  <si>
    <t>Revenue from REC sales</t>
  </si>
  <si>
    <t xml:space="preserve">CALCULATION 1: </t>
  </si>
  <si>
    <t>CALCULATION 2:</t>
  </si>
  <si>
    <t>Palouse</t>
  </si>
  <si>
    <t xml:space="preserve">Idaho Transferred REC Value Hydro </t>
  </si>
  <si>
    <t>Idaho Transferred REC Value Palouse</t>
  </si>
  <si>
    <t>Idaho Transferred REC Value Kettle Falls</t>
  </si>
  <si>
    <t>NOTES</t>
  </si>
  <si>
    <t>RECS Already Sold</t>
  </si>
  <si>
    <t>REC Price</t>
  </si>
  <si>
    <t>TARGET YEAR: FORCAST SUBJECT TO CHANGE</t>
  </si>
  <si>
    <t>ALL AVAILABLE RESOURCES ESTIMATED</t>
  </si>
  <si>
    <t>Resources</t>
  </si>
  <si>
    <t>Palouse Generation</t>
  </si>
  <si>
    <t>Avg REC Price</t>
  </si>
  <si>
    <t>RECs in one time calculation</t>
  </si>
  <si>
    <t>palouse scenarios</t>
  </si>
  <si>
    <t>Developer estimated MWh</t>
  </si>
  <si>
    <t>Developer estimated MWh w/ A.C.</t>
  </si>
  <si>
    <t>notes</t>
  </si>
  <si>
    <t>(this is the amount cell b25 is based on)</t>
  </si>
  <si>
    <t>Adjustment to cost if included curtailed gen adjusted for A.C.</t>
  </si>
  <si>
    <t>RECS Expected</t>
  </si>
  <si>
    <t>Boulder Community Solar</t>
  </si>
  <si>
    <t>Rathdrum Solar</t>
  </si>
  <si>
    <t>Adams-Neilson Solar Farm</t>
  </si>
  <si>
    <t>(used for c25 &amp; F25 calculation)</t>
  </si>
  <si>
    <t>2018 Actual Data: Annual Calculation of Revenue Requirement Ratio</t>
  </si>
  <si>
    <t>2019 Estimated Data: Annual Calculation of Revenue Requirement Ratio</t>
  </si>
  <si>
    <t>RECS Assumed used for 2019 Compliance</t>
  </si>
  <si>
    <t>Rattlesnake Flat Wind</t>
  </si>
  <si>
    <t>(iii)(A) &amp; (B) Annual Reporting Summary Data: 2019 and 2020</t>
  </si>
  <si>
    <t>RECS Assumed used for 2020 Compliance</t>
  </si>
  <si>
    <t>2019 Actual</t>
  </si>
  <si>
    <t>2019 Actual gen</t>
  </si>
  <si>
    <t>2019 Curtailed Gen</t>
  </si>
  <si>
    <t>Reduced by 5,444 MWhs for CARB</t>
  </si>
  <si>
    <t>2019 WA Rec's w/ Apprentice credits (A.C.)</t>
  </si>
  <si>
    <t>2019 WA Rec's w/ A.C. &amp; Curtailed gen</t>
  </si>
  <si>
    <t>2020 Expected Gen</t>
  </si>
  <si>
    <t>2020 Expected RECs</t>
  </si>
  <si>
    <t>Rattlesnake</t>
  </si>
  <si>
    <t>Grant PUD Fish Bypass</t>
  </si>
  <si>
    <t>Grant PUD Fish Bypasses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</si>
</sst>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%"/>
    <numFmt numFmtId="167" formatCode="_(* #,##0.0000_);_(* \(#,##0.00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21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/>
    <xf numFmtId="0" fontId="0" fillId="0" borderId="15" xfId="0" applyBorder="1"/>
    <xf numFmtId="0" fontId="0" fillId="0" borderId="16" xfId="0" applyBorder="1"/>
    <xf numFmtId="0" fontId="6" fillId="0" borderId="0" xfId="0" applyFont="1" applyBorder="1" applyAlignment="1"/>
    <xf numFmtId="0" fontId="0" fillId="0" borderId="0" xfId="0" applyBorder="1" applyAlignment="1"/>
    <xf numFmtId="0" fontId="3" fillId="0" borderId="0" xfId="0" applyFont="1"/>
    <xf numFmtId="165" fontId="0" fillId="0" borderId="15" xfId="1" applyNumberFormat="1" applyFont="1" applyBorder="1"/>
    <xf numFmtId="0" fontId="0" fillId="0" borderId="0" xfId="0"/>
    <xf numFmtId="0" fontId="2" fillId="0" borderId="0" xfId="0" applyFont="1"/>
    <xf numFmtId="0" fontId="0" fillId="0" borderId="15" xfId="0" applyBorder="1"/>
    <xf numFmtId="0" fontId="0" fillId="0" borderId="16" xfId="0" applyBorder="1"/>
    <xf numFmtId="0" fontId="1" fillId="0" borderId="18" xfId="0" applyFont="1" applyBorder="1" applyAlignment="1"/>
    <xf numFmtId="165" fontId="0" fillId="0" borderId="4" xfId="0" applyNumberFormat="1" applyBorder="1"/>
    <xf numFmtId="0" fontId="0" fillId="0" borderId="18" xfId="0" applyFill="1" applyBorder="1"/>
    <xf numFmtId="0" fontId="0" fillId="0" borderId="21" xfId="0" applyFill="1" applyBorder="1"/>
    <xf numFmtId="165" fontId="3" fillId="0" borderId="15" xfId="1" applyNumberFormat="1" applyFont="1" applyBorder="1"/>
    <xf numFmtId="165" fontId="3" fillId="0" borderId="15" xfId="1" applyNumberFormat="1" applyFont="1" applyFill="1" applyBorder="1"/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16" fontId="3" fillId="0" borderId="15" xfId="0" applyNumberFormat="1" applyFont="1" applyBorder="1"/>
    <xf numFmtId="165" fontId="3" fillId="0" borderId="15" xfId="1" applyNumberFormat="1" applyFont="1" applyBorder="1" applyAlignment="1">
      <alignment wrapText="1"/>
    </xf>
    <xf numFmtId="0" fontId="3" fillId="0" borderId="15" xfId="0" applyFont="1" applyBorder="1"/>
    <xf numFmtId="0" fontId="3" fillId="0" borderId="15" xfId="0" applyFont="1" applyFill="1" applyBorder="1"/>
    <xf numFmtId="0" fontId="0" fillId="0" borderId="28" xfId="0" applyBorder="1"/>
    <xf numFmtId="0" fontId="0" fillId="0" borderId="0" xfId="0" applyFont="1"/>
    <xf numFmtId="0" fontId="0" fillId="0" borderId="24" xfId="0" applyFont="1" applyFill="1" applyBorder="1" applyAlignment="1">
      <alignment horizontal="right" wrapText="1"/>
    </xf>
    <xf numFmtId="0" fontId="0" fillId="0" borderId="29" xfId="0" applyFont="1" applyFill="1" applyBorder="1" applyAlignment="1">
      <alignment horizontal="right" wrapText="1"/>
    </xf>
    <xf numFmtId="0" fontId="0" fillId="0" borderId="25" xfId="0" applyFont="1" applyBorder="1" applyAlignment="1">
      <alignment horizontal="right"/>
    </xf>
    <xf numFmtId="16" fontId="0" fillId="0" borderId="26" xfId="0" applyNumberFormat="1" applyFont="1" applyBorder="1"/>
    <xf numFmtId="165" fontId="0" fillId="0" borderId="27" xfId="0" applyNumberFormat="1" applyFont="1" applyBorder="1" applyAlignment="1">
      <alignment horizontal="right"/>
    </xf>
    <xf numFmtId="0" fontId="0" fillId="0" borderId="26" xfId="0" applyFont="1" applyBorder="1"/>
    <xf numFmtId="0" fontId="0" fillId="0" borderId="28" xfId="0" applyFont="1" applyBorder="1"/>
    <xf numFmtId="0" fontId="0" fillId="0" borderId="15" xfId="0" applyFont="1" applyBorder="1"/>
    <xf numFmtId="165" fontId="0" fillId="0" borderId="20" xfId="0" applyNumberFormat="1" applyFont="1" applyBorder="1"/>
    <xf numFmtId="0" fontId="0" fillId="0" borderId="20" xfId="0" applyFont="1" applyBorder="1"/>
    <xf numFmtId="0" fontId="0" fillId="0" borderId="0" xfId="0" applyFont="1" applyBorder="1"/>
    <xf numFmtId="0" fontId="12" fillId="0" borderId="0" xfId="0" applyFont="1"/>
    <xf numFmtId="10" fontId="13" fillId="0" borderId="19" xfId="0" applyNumberFormat="1" applyFont="1" applyFill="1" applyBorder="1"/>
    <xf numFmtId="0" fontId="0" fillId="0" borderId="15" xfId="0" applyFont="1" applyFill="1" applyBorder="1"/>
    <xf numFmtId="0" fontId="1" fillId="0" borderId="18" xfId="0" applyFont="1" applyFill="1" applyBorder="1" applyAlignment="1">
      <alignment horizontal="left" indent="1"/>
    </xf>
    <xf numFmtId="0" fontId="1" fillId="0" borderId="18" xfId="0" applyFont="1" applyBorder="1" applyAlignment="1">
      <alignment horizontal="left" indent="1"/>
    </xf>
    <xf numFmtId="0" fontId="0" fillId="0" borderId="7" xfId="0" applyFill="1" applyBorder="1"/>
    <xf numFmtId="165" fontId="0" fillId="0" borderId="8" xfId="0" applyNumberFormat="1" applyBorder="1"/>
    <xf numFmtId="165" fontId="0" fillId="0" borderId="0" xfId="0" applyNumberFormat="1" applyBorder="1"/>
    <xf numFmtId="0" fontId="1" fillId="0" borderId="18" xfId="0" applyFont="1" applyFill="1" applyBorder="1"/>
    <xf numFmtId="16" fontId="0" fillId="0" borderId="17" xfId="0" applyNumberFormat="1" applyBorder="1"/>
    <xf numFmtId="37" fontId="0" fillId="0" borderId="17" xfId="1" applyNumberFormat="1" applyFont="1" applyBorder="1"/>
    <xf numFmtId="37" fontId="0" fillId="0" borderId="17" xfId="0" applyNumberFormat="1" applyBorder="1"/>
    <xf numFmtId="37" fontId="0" fillId="0" borderId="15" xfId="1" applyNumberFormat="1" applyFont="1" applyBorder="1"/>
    <xf numFmtId="37" fontId="0" fillId="0" borderId="15" xfId="0" applyNumberFormat="1" applyBorder="1"/>
    <xf numFmtId="37" fontId="0" fillId="0" borderId="16" xfId="0" applyNumberFormat="1" applyBorder="1"/>
    <xf numFmtId="37" fontId="0" fillId="0" borderId="20" xfId="0" applyNumberFormat="1" applyBorder="1"/>
    <xf numFmtId="37" fontId="0" fillId="0" borderId="19" xfId="0" applyNumberFormat="1" applyBorder="1"/>
    <xf numFmtId="37" fontId="1" fillId="0" borderId="20" xfId="0" applyNumberFormat="1" applyFont="1" applyBorder="1"/>
    <xf numFmtId="37" fontId="1" fillId="0" borderId="19" xfId="0" applyNumberFormat="1" applyFont="1" applyBorder="1"/>
    <xf numFmtId="37" fontId="0" fillId="0" borderId="16" xfId="1" applyNumberFormat="1" applyFont="1" applyBorder="1"/>
    <xf numFmtId="37" fontId="0" fillId="0" borderId="22" xfId="0" applyNumberFormat="1" applyBorder="1"/>
    <xf numFmtId="37" fontId="0" fillId="0" borderId="23" xfId="0" applyNumberFormat="1" applyBorder="1"/>
    <xf numFmtId="37" fontId="0" fillId="0" borderId="15" xfId="1" applyNumberFormat="1" applyFont="1" applyBorder="1" applyAlignment="1">
      <alignment horizontal="right"/>
    </xf>
    <xf numFmtId="165" fontId="0" fillId="0" borderId="0" xfId="1" applyNumberFormat="1" applyFont="1"/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7" fontId="0" fillId="0" borderId="0" xfId="0" applyNumberFormat="1" applyBorder="1"/>
    <xf numFmtId="0" fontId="0" fillId="0" borderId="3" xfId="0" applyFill="1" applyBorder="1"/>
    <xf numFmtId="37" fontId="0" fillId="0" borderId="3" xfId="0" applyNumberFormat="1" applyBorder="1"/>
    <xf numFmtId="0" fontId="1" fillId="0" borderId="33" xfId="0" applyFont="1" applyFill="1" applyBorder="1"/>
    <xf numFmtId="37" fontId="0" fillId="0" borderId="33" xfId="0" applyNumberForma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  <xf numFmtId="43" fontId="0" fillId="0" borderId="15" xfId="0" applyNumberFormat="1" applyFont="1" applyBorder="1"/>
    <xf numFmtId="0" fontId="15" fillId="0" borderId="0" xfId="0" applyFont="1"/>
    <xf numFmtId="0" fontId="0" fillId="0" borderId="35" xfId="0" applyFont="1" applyFill="1" applyBorder="1"/>
    <xf numFmtId="0" fontId="0" fillId="0" borderId="26" xfId="0" applyFont="1" applyFill="1" applyBorder="1"/>
    <xf numFmtId="37" fontId="0" fillId="0" borderId="34" xfId="1" applyNumberFormat="1" applyFont="1" applyBorder="1"/>
    <xf numFmtId="37" fontId="0" fillId="0" borderId="34" xfId="0" applyNumberFormat="1" applyBorder="1"/>
    <xf numFmtId="37" fontId="0" fillId="0" borderId="34" xfId="1" applyNumberFormat="1" applyFont="1" applyBorder="1" applyAlignment="1">
      <alignment horizontal="right"/>
    </xf>
    <xf numFmtId="37" fontId="0" fillId="0" borderId="16" xfId="1" applyNumberFormat="1" applyFont="1" applyBorder="1" applyAlignment="1">
      <alignment horizontal="right"/>
    </xf>
    <xf numFmtId="37" fontId="0" fillId="0" borderId="36" xfId="0" applyNumberFormat="1" applyBorder="1"/>
    <xf numFmtId="165" fontId="0" fillId="0" borderId="15" xfId="0" applyNumberFormat="1" applyFont="1" applyBorder="1"/>
    <xf numFmtId="37" fontId="0" fillId="0" borderId="0" xfId="0" applyNumberFormat="1"/>
    <xf numFmtId="16" fontId="0" fillId="0" borderId="0" xfId="0" applyNumberFormat="1" applyFont="1" applyBorder="1"/>
    <xf numFmtId="164" fontId="0" fillId="0" borderId="0" xfId="1" applyNumberFormat="1" applyFont="1"/>
    <xf numFmtId="2" fontId="0" fillId="0" borderId="15" xfId="0" applyNumberFormat="1" applyFont="1" applyBorder="1"/>
    <xf numFmtId="2" fontId="0" fillId="0" borderId="15" xfId="1" applyNumberFormat="1" applyFont="1" applyBorder="1"/>
    <xf numFmtId="2" fontId="0" fillId="0" borderId="16" xfId="1" applyNumberFormat="1" applyFont="1" applyBorder="1"/>
    <xf numFmtId="2" fontId="0" fillId="0" borderId="16" xfId="1" applyNumberFormat="1" applyFont="1" applyBorder="1" applyAlignment="1">
      <alignment horizontal="right"/>
    </xf>
    <xf numFmtId="3" fontId="0" fillId="0" borderId="15" xfId="1" applyNumberFormat="1" applyFont="1" applyFill="1" applyBorder="1"/>
    <xf numFmtId="3" fontId="0" fillId="0" borderId="16" xfId="1" applyNumberFormat="1" applyFont="1" applyFill="1" applyBorder="1"/>
    <xf numFmtId="3" fontId="0" fillId="0" borderId="16" xfId="1" applyNumberFormat="1" applyFont="1" applyFill="1" applyBorder="1" applyAlignment="1">
      <alignment horizontal="right"/>
    </xf>
    <xf numFmtId="3" fontId="0" fillId="0" borderId="15" xfId="0" applyNumberFormat="1" applyFont="1" applyFill="1" applyBorder="1"/>
    <xf numFmtId="3" fontId="0" fillId="0" borderId="15" xfId="0" applyNumberFormat="1" applyFont="1" applyBorder="1"/>
    <xf numFmtId="4" fontId="0" fillId="0" borderId="15" xfId="1" applyNumberFormat="1" applyFont="1" applyFill="1" applyBorder="1"/>
    <xf numFmtId="4" fontId="0" fillId="0" borderId="16" xfId="1" applyNumberFormat="1" applyFont="1" applyFill="1" applyBorder="1"/>
    <xf numFmtId="4" fontId="0" fillId="0" borderId="16" xfId="1" applyNumberFormat="1" applyFont="1" applyFill="1" applyBorder="1" applyAlignment="1">
      <alignment horizontal="right"/>
    </xf>
    <xf numFmtId="4" fontId="0" fillId="0" borderId="15" xfId="0" applyNumberFormat="1" applyFont="1" applyFill="1" applyBorder="1"/>
    <xf numFmtId="4" fontId="0" fillId="0" borderId="15" xfId="0" applyNumberFormat="1" applyFont="1" applyBorder="1"/>
    <xf numFmtId="3" fontId="0" fillId="0" borderId="32" xfId="1" applyNumberFormat="1" applyFont="1" applyBorder="1"/>
    <xf numFmtId="3" fontId="0" fillId="0" borderId="27" xfId="0" applyNumberFormat="1" applyFont="1" applyBorder="1" applyAlignment="1">
      <alignment horizontal="right"/>
    </xf>
    <xf numFmtId="3" fontId="0" fillId="0" borderId="32" xfId="0" applyNumberFormat="1" applyFont="1" applyBorder="1"/>
    <xf numFmtId="3" fontId="0" fillId="0" borderId="15" xfId="1" applyNumberFormat="1" applyFont="1" applyBorder="1"/>
    <xf numFmtId="3" fontId="0" fillId="0" borderId="20" xfId="0" applyNumberFormat="1" applyFont="1" applyBorder="1" applyAlignment="1">
      <alignment wrapText="1"/>
    </xf>
    <xf numFmtId="3" fontId="0" fillId="0" borderId="19" xfId="0" applyNumberFormat="1" applyFont="1" applyBorder="1" applyAlignment="1">
      <alignment horizontal="right"/>
    </xf>
    <xf numFmtId="165" fontId="3" fillId="0" borderId="15" xfId="1" applyNumberFormat="1" applyFont="1" applyFill="1" applyBorder="1" applyAlignment="1">
      <alignment wrapText="1"/>
    </xf>
    <xf numFmtId="164" fontId="3" fillId="0" borderId="15" xfId="1" applyNumberFormat="1" applyFont="1" applyFill="1" applyBorder="1" applyAlignment="1">
      <alignment wrapText="1"/>
    </xf>
    <xf numFmtId="0" fontId="2" fillId="0" borderId="0" xfId="0" applyFont="1" applyFill="1"/>
    <xf numFmtId="0" fontId="3" fillId="0" borderId="15" xfId="0" applyFont="1" applyFill="1" applyBorder="1" applyAlignment="1">
      <alignment wrapText="1"/>
    </xf>
    <xf numFmtId="16" fontId="3" fillId="0" borderId="15" xfId="0" applyNumberFormat="1" applyFont="1" applyFill="1" applyBorder="1"/>
    <xf numFmtId="165" fontId="3" fillId="0" borderId="15" xfId="1" applyNumberFormat="1" applyFont="1" applyFill="1" applyBorder="1" applyAlignment="1">
      <alignment horizontal="right"/>
    </xf>
    <xf numFmtId="167" fontId="0" fillId="0" borderId="0" xfId="0" applyNumberFormat="1" applyFont="1"/>
    <xf numFmtId="165" fontId="0" fillId="0" borderId="13" xfId="1" applyNumberFormat="1" applyFont="1" applyFill="1" applyBorder="1"/>
    <xf numFmtId="165" fontId="3" fillId="0" borderId="0" xfId="0" applyNumberFormat="1" applyFont="1"/>
    <xf numFmtId="0" fontId="0" fillId="0" borderId="0" xfId="0" applyFill="1" applyBorder="1" applyAlignment="1"/>
    <xf numFmtId="0" fontId="0" fillId="0" borderId="0" xfId="0" applyFill="1"/>
    <xf numFmtId="0" fontId="0" fillId="0" borderId="2" xfId="0" applyFill="1" applyBorder="1"/>
    <xf numFmtId="165" fontId="0" fillId="0" borderId="4" xfId="0" applyNumberFormat="1" applyFill="1" applyBorder="1"/>
    <xf numFmtId="0" fontId="6" fillId="0" borderId="0" xfId="0" applyFont="1" applyFill="1" applyBorder="1" applyAlignment="1"/>
    <xf numFmtId="0" fontId="14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165" fontId="3" fillId="2" borderId="15" xfId="1" applyNumberFormat="1" applyFont="1" applyFill="1" applyBorder="1"/>
    <xf numFmtId="0" fontId="2" fillId="2" borderId="0" xfId="0" applyFont="1" applyFill="1"/>
    <xf numFmtId="0" fontId="0" fillId="2" borderId="0" xfId="0" applyFont="1" applyFill="1"/>
    <xf numFmtId="165" fontId="0" fillId="2" borderId="0" xfId="1" applyNumberFormat="1" applyFont="1" applyFill="1"/>
    <xf numFmtId="2" fontId="0" fillId="0" borderId="34" xfId="0" applyNumberFormat="1" applyFont="1" applyBorder="1"/>
    <xf numFmtId="3" fontId="0" fillId="0" borderId="34" xfId="0" applyNumberFormat="1" applyFont="1" applyBorder="1"/>
    <xf numFmtId="4" fontId="0" fillId="0" borderId="34" xfId="0" applyNumberFormat="1" applyFont="1" applyBorder="1"/>
    <xf numFmtId="3" fontId="0" fillId="0" borderId="34" xfId="1" applyNumberFormat="1" applyFont="1" applyBorder="1"/>
    <xf numFmtId="3" fontId="0" fillId="0" borderId="37" xfId="0" applyNumberFormat="1" applyFont="1" applyBorder="1"/>
    <xf numFmtId="3" fontId="0" fillId="0" borderId="38" xfId="0" applyNumberFormat="1" applyFont="1" applyBorder="1" applyAlignment="1">
      <alignment horizontal="right"/>
    </xf>
    <xf numFmtId="165" fontId="0" fillId="3" borderId="0" xfId="1" applyNumberFormat="1" applyFont="1" applyFill="1"/>
    <xf numFmtId="43" fontId="0" fillId="3" borderId="0" xfId="1" applyFont="1" applyFill="1"/>
    <xf numFmtId="165" fontId="0" fillId="3" borderId="0" xfId="0" applyNumberFormat="1" applyFill="1"/>
    <xf numFmtId="0" fontId="0" fillId="3" borderId="0" xfId="0" applyFill="1"/>
    <xf numFmtId="43" fontId="0" fillId="3" borderId="0" xfId="0" applyNumberFormat="1" applyFill="1"/>
    <xf numFmtId="43" fontId="0" fillId="3" borderId="0" xfId="1" applyNumberFormat="1" applyFont="1" applyFill="1"/>
    <xf numFmtId="165" fontId="0" fillId="3" borderId="0" xfId="1" applyNumberFormat="1" applyFont="1" applyFill="1" applyAlignment="1">
      <alignment horizontal="right"/>
    </xf>
    <xf numFmtId="37" fontId="0" fillId="0" borderId="39" xfId="0" applyNumberFormat="1" applyBorder="1"/>
    <xf numFmtId="165" fontId="3" fillId="0" borderId="15" xfId="0" applyNumberFormat="1" applyFont="1" applyFill="1" applyBorder="1"/>
    <xf numFmtId="0" fontId="0" fillId="0" borderId="0" xfId="0" quotePrefix="1" applyFill="1"/>
    <xf numFmtId="0" fontId="0" fillId="0" borderId="18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0" borderId="12" xfId="0" applyFont="1" applyBorder="1" applyAlignment="1">
      <alignment wrapText="1" shrinkToFit="1"/>
    </xf>
    <xf numFmtId="0" fontId="6" fillId="0" borderId="13" xfId="0" applyFont="1" applyBorder="1" applyAlignment="1">
      <alignment wrapText="1" shrinkToFit="1"/>
    </xf>
    <xf numFmtId="165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0" fillId="0" borderId="27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5" xfId="0" applyFont="1" applyBorder="1" applyAlignment="1">
      <alignment horizontal="right" wrapText="1"/>
    </xf>
    <xf numFmtId="0" fontId="0" fillId="0" borderId="15" xfId="0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right" wrapText="1"/>
    </xf>
    <xf numFmtId="0" fontId="0" fillId="0" borderId="17" xfId="0" applyFont="1" applyFill="1" applyBorder="1" applyAlignment="1">
      <alignment horizontal="right" wrapText="1"/>
    </xf>
    <xf numFmtId="0" fontId="0" fillId="0" borderId="30" xfId="0" applyFont="1" applyBorder="1" applyAlignment="1">
      <alignment horizontal="right" wrapText="1"/>
    </xf>
    <xf numFmtId="0" fontId="0" fillId="0" borderId="31" xfId="0" applyFont="1" applyBorder="1" applyAlignment="1">
      <alignment horizontal="right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166" fontId="0" fillId="0" borderId="5" xfId="2" applyNumberFormat="1" applyFont="1" applyFill="1" applyBorder="1" applyAlignment="1">
      <alignment wrapText="1"/>
    </xf>
    <xf numFmtId="166" fontId="0" fillId="0" borderId="0" xfId="2" applyNumberFormat="1" applyFont="1" applyFill="1" applyBorder="1" applyAlignment="1">
      <alignment wrapText="1"/>
    </xf>
    <xf numFmtId="166" fontId="0" fillId="0" borderId="6" xfId="2" applyNumberFormat="1" applyFont="1" applyFill="1" applyBorder="1" applyAlignment="1">
      <alignment wrapText="1"/>
    </xf>
    <xf numFmtId="166" fontId="0" fillId="0" borderId="7" xfId="2" applyNumberFormat="1" applyFont="1" applyFill="1" applyBorder="1" applyAlignment="1">
      <alignment wrapText="1"/>
    </xf>
    <xf numFmtId="166" fontId="0" fillId="0" borderId="8" xfId="2" applyNumberFormat="1" applyFont="1" applyFill="1" applyBorder="1" applyAlignment="1">
      <alignment wrapText="1"/>
    </xf>
    <xf numFmtId="166" fontId="0" fillId="0" borderId="9" xfId="2" applyNumberFormat="1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166" fontId="0" fillId="0" borderId="5" xfId="2" applyNumberFormat="1" applyFont="1" applyBorder="1" applyAlignment="1">
      <alignment wrapText="1"/>
    </xf>
    <xf numFmtId="166" fontId="0" fillId="0" borderId="0" xfId="2" applyNumberFormat="1" applyFont="1" applyBorder="1" applyAlignment="1">
      <alignment wrapText="1"/>
    </xf>
    <xf numFmtId="166" fontId="0" fillId="0" borderId="6" xfId="2" applyNumberFormat="1" applyFont="1" applyBorder="1" applyAlignment="1">
      <alignment wrapText="1"/>
    </xf>
    <xf numFmtId="166" fontId="0" fillId="0" borderId="7" xfId="2" applyNumberFormat="1" applyFont="1" applyBorder="1" applyAlignment="1">
      <alignment wrapText="1"/>
    </xf>
    <xf numFmtId="166" fontId="0" fillId="0" borderId="8" xfId="2" applyNumberFormat="1" applyFont="1" applyBorder="1" applyAlignment="1">
      <alignment wrapText="1"/>
    </xf>
    <xf numFmtId="166" fontId="0" fillId="0" borderId="9" xfId="2" applyNumberFormat="1" applyFont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6</xdr:row>
      <xdr:rowOff>0</xdr:rowOff>
    </xdr:from>
    <xdr:to>
      <xdr:col>4</xdr:col>
      <xdr:colOff>1504949</xdr:colOff>
      <xdr:row>10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A13" zoomScaleNormal="100" workbookViewId="0">
      <selection activeCell="B29" sqref="B29:H29"/>
    </sheetView>
  </sheetViews>
  <sheetFormatPr defaultRowHeight="15" x14ac:dyDescent="0.25"/>
  <cols>
    <col min="1" max="1" width="38.42578125" style="27" customWidth="1"/>
    <col min="2" max="7" width="18.85546875" style="27" customWidth="1"/>
    <col min="8" max="8" width="18" style="27" customWidth="1"/>
    <col min="9" max="9" width="17.28515625" style="27" customWidth="1"/>
    <col min="10" max="10" width="10.5703125" style="27" bestFit="1" customWidth="1"/>
    <col min="11" max="11" width="9.28515625" style="27" bestFit="1" customWidth="1"/>
    <col min="12" max="16384" width="9.140625" style="27"/>
  </cols>
  <sheetData>
    <row r="1" spans="1:12" ht="33" customHeight="1" thickBot="1" x14ac:dyDescent="0.45">
      <c r="A1" s="39" t="s">
        <v>7</v>
      </c>
    </row>
    <row r="2" spans="1:12" ht="15" customHeight="1" x14ac:dyDescent="0.25">
      <c r="A2" s="152" t="s">
        <v>0</v>
      </c>
      <c r="B2" s="153"/>
      <c r="C2" s="153"/>
      <c r="D2" s="153"/>
      <c r="E2" s="153"/>
      <c r="F2" s="153"/>
      <c r="G2" s="153"/>
      <c r="H2" s="154"/>
    </row>
    <row r="3" spans="1:12" x14ac:dyDescent="0.25">
      <c r="A3" s="155"/>
      <c r="B3" s="156"/>
      <c r="C3" s="156"/>
      <c r="D3" s="156"/>
      <c r="E3" s="156"/>
      <c r="F3" s="156"/>
      <c r="G3" s="156"/>
      <c r="H3" s="157"/>
    </row>
    <row r="4" spans="1:12" ht="0.75" customHeight="1" thickBot="1" x14ac:dyDescent="0.3">
      <c r="A4" s="155"/>
      <c r="B4" s="156"/>
      <c r="C4" s="156"/>
      <c r="D4" s="156"/>
      <c r="E4" s="156"/>
      <c r="F4" s="156"/>
      <c r="G4" s="156"/>
      <c r="H4" s="157"/>
    </row>
    <row r="5" spans="1:12" ht="15.75" hidden="1" customHeight="1" thickBot="1" x14ac:dyDescent="0.3">
      <c r="A5" s="155"/>
      <c r="B5" s="156"/>
      <c r="C5" s="156"/>
      <c r="D5" s="156"/>
      <c r="E5" s="156"/>
      <c r="F5" s="156"/>
      <c r="G5" s="156"/>
      <c r="H5" s="157"/>
    </row>
    <row r="6" spans="1:12" ht="15" customHeight="1" x14ac:dyDescent="0.25">
      <c r="A6" s="158" t="s">
        <v>6</v>
      </c>
      <c r="B6" s="159"/>
      <c r="C6" s="159"/>
      <c r="D6" s="159"/>
      <c r="E6" s="159"/>
      <c r="F6" s="159"/>
      <c r="G6" s="159"/>
      <c r="H6" s="160"/>
    </row>
    <row r="7" spans="1:12" x14ac:dyDescent="0.25">
      <c r="A7" s="161"/>
      <c r="B7" s="162"/>
      <c r="C7" s="162"/>
      <c r="D7" s="162"/>
      <c r="E7" s="162"/>
      <c r="F7" s="162"/>
      <c r="G7" s="162"/>
      <c r="H7" s="163"/>
    </row>
    <row r="8" spans="1:12" x14ac:dyDescent="0.25">
      <c r="A8" s="161"/>
      <c r="B8" s="162"/>
      <c r="C8" s="162"/>
      <c r="D8" s="162"/>
      <c r="E8" s="162"/>
      <c r="F8" s="162"/>
      <c r="G8" s="162"/>
      <c r="H8" s="163"/>
    </row>
    <row r="9" spans="1:12" x14ac:dyDescent="0.25">
      <c r="A9" s="161"/>
      <c r="B9" s="162"/>
      <c r="C9" s="162"/>
      <c r="D9" s="162"/>
      <c r="E9" s="162"/>
      <c r="F9" s="162"/>
      <c r="G9" s="162"/>
      <c r="H9" s="163"/>
    </row>
    <row r="10" spans="1:12" x14ac:dyDescent="0.25">
      <c r="A10" s="161"/>
      <c r="B10" s="162"/>
      <c r="C10" s="162"/>
      <c r="D10" s="162"/>
      <c r="E10" s="162"/>
      <c r="F10" s="162"/>
      <c r="G10" s="162"/>
      <c r="H10" s="163"/>
    </row>
    <row r="11" spans="1:12" ht="86.25" customHeight="1" thickBot="1" x14ac:dyDescent="0.3">
      <c r="A11" s="164"/>
      <c r="B11" s="165"/>
      <c r="C11" s="165"/>
      <c r="D11" s="165"/>
      <c r="E11" s="165"/>
      <c r="F11" s="165"/>
      <c r="G11" s="165"/>
      <c r="H11" s="166"/>
    </row>
    <row r="12" spans="1:12" ht="15.75" thickBot="1" x14ac:dyDescent="0.3"/>
    <row r="13" spans="1:12" x14ac:dyDescent="0.25">
      <c r="A13" s="168" t="s">
        <v>2</v>
      </c>
      <c r="B13" s="28" t="s">
        <v>3</v>
      </c>
      <c r="C13" s="28" t="s">
        <v>40</v>
      </c>
      <c r="D13" s="28" t="s">
        <v>33</v>
      </c>
      <c r="E13" s="28" t="s">
        <v>34</v>
      </c>
      <c r="F13" s="28" t="s">
        <v>34</v>
      </c>
      <c r="G13" s="29" t="s">
        <v>40</v>
      </c>
      <c r="H13" s="30" t="s">
        <v>40</v>
      </c>
    </row>
    <row r="14" spans="1:12" ht="15" customHeight="1" x14ac:dyDescent="0.25">
      <c r="A14" s="169"/>
      <c r="B14" s="170" t="s">
        <v>35</v>
      </c>
      <c r="C14" s="171" t="s">
        <v>45</v>
      </c>
      <c r="D14" s="172" t="s">
        <v>31</v>
      </c>
      <c r="E14" s="172" t="s">
        <v>32</v>
      </c>
      <c r="F14" s="172" t="s">
        <v>36</v>
      </c>
      <c r="G14" s="174" t="s">
        <v>37</v>
      </c>
      <c r="H14" s="167" t="s">
        <v>44</v>
      </c>
    </row>
    <row r="15" spans="1:12" ht="32.25" customHeight="1" x14ac:dyDescent="0.25">
      <c r="A15" s="169"/>
      <c r="B15" s="170"/>
      <c r="C15" s="171"/>
      <c r="D15" s="173"/>
      <c r="E15" s="173"/>
      <c r="F15" s="173"/>
      <c r="G15" s="175"/>
      <c r="H15" s="167"/>
    </row>
    <row r="16" spans="1:12" x14ac:dyDescent="0.25">
      <c r="A16" s="31" t="s">
        <v>21</v>
      </c>
      <c r="B16" s="89">
        <v>21.98760088690776</v>
      </c>
      <c r="C16" s="92">
        <v>106904.67166551256</v>
      </c>
      <c r="D16" s="97">
        <v>24.886676209781058</v>
      </c>
      <c r="E16" s="92">
        <v>141.72989845153248</v>
      </c>
      <c r="F16" s="92">
        <v>262730.00040611764</v>
      </c>
      <c r="G16" s="102">
        <f>C16-F16</f>
        <v>-155825.32874060509</v>
      </c>
      <c r="H16" s="103">
        <f t="shared" ref="H16:H28" si="0">G16*$G$36</f>
        <v>-102283.74578533319</v>
      </c>
      <c r="J16" s="87"/>
      <c r="K16" s="87"/>
      <c r="L16" s="86"/>
    </row>
    <row r="17" spans="1:15" x14ac:dyDescent="0.25">
      <c r="A17" s="33" t="s">
        <v>22</v>
      </c>
      <c r="B17" s="89">
        <v>6.1926865745684463</v>
      </c>
      <c r="C17" s="92">
        <v>87920.207028711826</v>
      </c>
      <c r="D17" s="97">
        <v>30.470651307883529</v>
      </c>
      <c r="E17" s="92">
        <v>149.48024651906192</v>
      </c>
      <c r="F17" s="92">
        <v>1105265.9148640644</v>
      </c>
      <c r="G17" s="102">
        <f t="shared" ref="G17:G27" si="1">C17-F17</f>
        <v>-1017345.7078353526</v>
      </c>
      <c r="H17" s="103">
        <f t="shared" si="0"/>
        <v>-667785.72262312542</v>
      </c>
      <c r="J17" s="87"/>
      <c r="K17" s="87"/>
      <c r="L17" s="38"/>
    </row>
    <row r="18" spans="1:15" x14ac:dyDescent="0.25">
      <c r="A18" s="33" t="s">
        <v>23</v>
      </c>
      <c r="B18" s="89">
        <v>21.898948298663917</v>
      </c>
      <c r="C18" s="92">
        <v>635250.92512515641</v>
      </c>
      <c r="D18" s="97">
        <v>35.439629398556704</v>
      </c>
      <c r="E18" s="92">
        <v>125.58040328426377</v>
      </c>
      <c r="F18" s="92">
        <v>3162909.7122512734</v>
      </c>
      <c r="G18" s="102">
        <f t="shared" si="1"/>
        <v>-2527658.7871261169</v>
      </c>
      <c r="H18" s="103">
        <f t="shared" si="0"/>
        <v>-1659155.2278695831</v>
      </c>
      <c r="J18" s="87"/>
      <c r="K18" s="87"/>
      <c r="L18" s="38"/>
    </row>
    <row r="19" spans="1:15" x14ac:dyDescent="0.25">
      <c r="A19" s="33" t="s">
        <v>24</v>
      </c>
      <c r="B19" s="89">
        <v>17.931516152005898</v>
      </c>
      <c r="C19" s="92">
        <v>821398.2451939655</v>
      </c>
      <c r="D19" s="97">
        <v>24.886676209781058</v>
      </c>
      <c r="E19" s="92">
        <v>141.72989845153248</v>
      </c>
      <c r="F19" s="92">
        <v>3549405.1369718444</v>
      </c>
      <c r="G19" s="102">
        <f t="shared" si="1"/>
        <v>-2728006.8917778786</v>
      </c>
      <c r="H19" s="103">
        <f t="shared" si="0"/>
        <v>-1790663.7237629995</v>
      </c>
      <c r="J19" s="87"/>
      <c r="K19" s="87"/>
      <c r="L19" s="38"/>
    </row>
    <row r="20" spans="1:15" x14ac:dyDescent="0.25">
      <c r="A20" s="33" t="s">
        <v>25</v>
      </c>
      <c r="B20" s="89">
        <v>22.708589659946956</v>
      </c>
      <c r="C20" s="92">
        <v>465906.65876672795</v>
      </c>
      <c r="D20" s="97">
        <v>59.174526475501438</v>
      </c>
      <c r="E20" s="92">
        <v>127.97436322695806</v>
      </c>
      <c r="F20" s="92">
        <v>2365838.7611225881</v>
      </c>
      <c r="G20" s="102">
        <f t="shared" si="1"/>
        <v>-1899932.1023558602</v>
      </c>
      <c r="H20" s="103">
        <f t="shared" si="0"/>
        <v>-1247115.4319863867</v>
      </c>
      <c r="J20" s="87"/>
      <c r="K20" s="87"/>
      <c r="L20" s="38"/>
    </row>
    <row r="21" spans="1:15" x14ac:dyDescent="0.25">
      <c r="A21" s="33" t="s">
        <v>26</v>
      </c>
      <c r="B21" s="89">
        <v>78.320827909577346</v>
      </c>
      <c r="C21" s="92">
        <v>1678784.6332489904</v>
      </c>
      <c r="D21" s="97">
        <v>62.936688211664844</v>
      </c>
      <c r="E21" s="92">
        <v>133.30170384463446</v>
      </c>
      <c r="F21" s="92">
        <v>2282141.9085580474</v>
      </c>
      <c r="G21" s="102">
        <f t="shared" si="1"/>
        <v>-603357.27530905697</v>
      </c>
      <c r="H21" s="103">
        <f t="shared" si="0"/>
        <v>-396043.71551286499</v>
      </c>
      <c r="J21" s="87"/>
      <c r="K21" s="87"/>
      <c r="L21" s="38"/>
    </row>
    <row r="22" spans="1:15" x14ac:dyDescent="0.25">
      <c r="A22" s="33" t="s">
        <v>27</v>
      </c>
      <c r="B22" s="89">
        <v>108.25979968562113</v>
      </c>
      <c r="C22" s="92">
        <v>834610.94835399883</v>
      </c>
      <c r="D22" s="97">
        <v>68.65780585105162</v>
      </c>
      <c r="E22" s="92">
        <v>139.56138875325837</v>
      </c>
      <c r="F22" s="92">
        <v>1506235.6743565341</v>
      </c>
      <c r="G22" s="102">
        <f t="shared" si="1"/>
        <v>-671624.72600253532</v>
      </c>
      <c r="H22" s="103">
        <f t="shared" si="0"/>
        <v>-440854.4701480642</v>
      </c>
      <c r="J22" s="87"/>
      <c r="K22" s="87"/>
      <c r="L22" s="38"/>
    </row>
    <row r="23" spans="1:15" x14ac:dyDescent="0.25">
      <c r="A23" s="33" t="s">
        <v>28</v>
      </c>
      <c r="B23" s="89">
        <v>56.305527815062071</v>
      </c>
      <c r="C23" s="92">
        <v>818040.09401332366</v>
      </c>
      <c r="D23" s="97">
        <v>65.536449480721032</v>
      </c>
      <c r="E23" s="92">
        <v>136.25894839012483</v>
      </c>
      <c r="F23" s="92">
        <v>1905965.0361046726</v>
      </c>
      <c r="G23" s="102">
        <f t="shared" si="1"/>
        <v>-1087924.942091349</v>
      </c>
      <c r="H23" s="103">
        <f t="shared" si="0"/>
        <v>-714113.93198876153</v>
      </c>
      <c r="J23" s="87"/>
      <c r="K23" s="87"/>
      <c r="L23" s="38"/>
    </row>
    <row r="24" spans="1:15" x14ac:dyDescent="0.25">
      <c r="A24" s="33" t="s">
        <v>29</v>
      </c>
      <c r="B24" s="89">
        <v>61.325729554193643</v>
      </c>
      <c r="C24" s="92">
        <v>737375.66412072093</v>
      </c>
      <c r="D24" s="97">
        <v>72.251623994533105</v>
      </c>
      <c r="E24" s="92">
        <v>143.17128574843883</v>
      </c>
      <c r="F24" s="92">
        <v>1870946.7446860233</v>
      </c>
      <c r="G24" s="102">
        <f t="shared" si="1"/>
        <v>-1133571.0805653024</v>
      </c>
      <c r="H24" s="103">
        <f t="shared" si="0"/>
        <v>-744076.05728306447</v>
      </c>
      <c r="J24" s="87"/>
      <c r="K24" s="87"/>
      <c r="L24" s="38"/>
    </row>
    <row r="25" spans="1:15" x14ac:dyDescent="0.25">
      <c r="A25" s="34" t="s">
        <v>30</v>
      </c>
      <c r="B25" s="90">
        <v>64.443246961558401</v>
      </c>
      <c r="C25" s="93">
        <v>26891394</v>
      </c>
      <c r="D25" s="98">
        <v>57.257693640773439</v>
      </c>
      <c r="E25" s="93">
        <v>202.7250461898401</v>
      </c>
      <c r="F25" s="92">
        <v>20638879.218978632</v>
      </c>
      <c r="G25" s="102">
        <f>C25-F25</f>
        <v>6252514.7810213678</v>
      </c>
      <c r="H25" s="103">
        <f t="shared" si="0"/>
        <v>4104150.7022624258</v>
      </c>
      <c r="J25" s="87"/>
      <c r="K25" s="87"/>
      <c r="L25" s="38"/>
      <c r="O25" s="114"/>
    </row>
    <row r="26" spans="1:15" x14ac:dyDescent="0.25">
      <c r="A26" s="34" t="s">
        <v>42</v>
      </c>
      <c r="B26" s="91">
        <v>264.68534703908637</v>
      </c>
      <c r="C26" s="94">
        <v>2330195.5036013974</v>
      </c>
      <c r="D26" s="99">
        <v>62.503855753996319</v>
      </c>
      <c r="E26" s="94">
        <v>205.97224819897124</v>
      </c>
      <c r="F26" s="92">
        <v>660841.04218187043</v>
      </c>
      <c r="G26" s="102">
        <f t="shared" si="1"/>
        <v>1669354.461419527</v>
      </c>
      <c r="H26" s="103">
        <f t="shared" si="0"/>
        <v>1095764.2684757775</v>
      </c>
      <c r="J26" s="87"/>
      <c r="K26" s="87"/>
      <c r="L26" s="38"/>
    </row>
    <row r="27" spans="1:15" x14ac:dyDescent="0.25">
      <c r="A27" s="34" t="s">
        <v>43</v>
      </c>
      <c r="B27" s="91">
        <v>264.68534703908637</v>
      </c>
      <c r="C27" s="94">
        <v>3479613.525692042</v>
      </c>
      <c r="D27" s="99">
        <v>62.503855753996319</v>
      </c>
      <c r="E27" s="94">
        <v>205.97224819897124</v>
      </c>
      <c r="F27" s="92">
        <v>932269.20795482607</v>
      </c>
      <c r="G27" s="102">
        <f t="shared" si="1"/>
        <v>2547344.3177372161</v>
      </c>
      <c r="H27" s="103">
        <f t="shared" si="0"/>
        <v>1672076.8101627086</v>
      </c>
      <c r="J27" s="87"/>
      <c r="K27" s="87"/>
      <c r="L27" s="38"/>
    </row>
    <row r="28" spans="1:15" x14ac:dyDescent="0.25">
      <c r="A28" s="33" t="s">
        <v>4</v>
      </c>
      <c r="B28" s="88">
        <v>0</v>
      </c>
      <c r="C28" s="95">
        <v>0</v>
      </c>
      <c r="D28" s="100">
        <v>0</v>
      </c>
      <c r="E28" s="95">
        <v>0</v>
      </c>
      <c r="F28" s="92">
        <v>0</v>
      </c>
      <c r="G28" s="104">
        <v>0</v>
      </c>
      <c r="H28" s="103">
        <f t="shared" si="0"/>
        <v>0</v>
      </c>
    </row>
    <row r="29" spans="1:15" x14ac:dyDescent="0.25">
      <c r="A29" s="78" t="s">
        <v>96</v>
      </c>
      <c r="B29" s="88">
        <v>0</v>
      </c>
      <c r="C29" s="95">
        <v>0</v>
      </c>
      <c r="D29" s="100">
        <v>0</v>
      </c>
      <c r="E29" s="95">
        <v>0</v>
      </c>
      <c r="F29" s="92">
        <v>0</v>
      </c>
      <c r="G29" s="104">
        <v>0</v>
      </c>
      <c r="H29" s="103">
        <f t="shared" ref="H29" si="2">G29*$G$36</f>
        <v>0</v>
      </c>
    </row>
    <row r="30" spans="1:15" x14ac:dyDescent="0.25">
      <c r="A30" s="78" t="s">
        <v>76</v>
      </c>
      <c r="B30" s="88">
        <v>0</v>
      </c>
      <c r="C30" s="95">
        <v>0</v>
      </c>
      <c r="D30" s="100">
        <v>0</v>
      </c>
      <c r="E30" s="95">
        <v>0</v>
      </c>
      <c r="F30" s="92">
        <v>0</v>
      </c>
      <c r="G30" s="104">
        <v>0</v>
      </c>
      <c r="H30" s="103">
        <v>0</v>
      </c>
    </row>
    <row r="31" spans="1:15" x14ac:dyDescent="0.25">
      <c r="A31" s="78" t="s">
        <v>77</v>
      </c>
      <c r="B31" s="88">
        <v>0</v>
      </c>
      <c r="C31" s="96">
        <v>0</v>
      </c>
      <c r="D31" s="101">
        <v>0</v>
      </c>
      <c r="E31" s="96">
        <v>0</v>
      </c>
      <c r="F31" s="105">
        <v>0</v>
      </c>
      <c r="G31" s="104">
        <v>0</v>
      </c>
      <c r="H31" s="103">
        <v>0</v>
      </c>
    </row>
    <row r="32" spans="1:15" ht="15.75" thickBot="1" x14ac:dyDescent="0.3">
      <c r="A32" s="77" t="s">
        <v>78</v>
      </c>
      <c r="B32" s="88">
        <v>0</v>
      </c>
      <c r="C32" s="96">
        <v>0</v>
      </c>
      <c r="D32" s="101">
        <v>0</v>
      </c>
      <c r="E32" s="96">
        <v>0</v>
      </c>
      <c r="F32" s="105">
        <v>0</v>
      </c>
      <c r="G32" s="104">
        <v>0</v>
      </c>
      <c r="H32" s="103">
        <v>0</v>
      </c>
    </row>
    <row r="33" spans="1:8" ht="15.75" thickBot="1" x14ac:dyDescent="0.3">
      <c r="A33" s="77" t="s">
        <v>83</v>
      </c>
      <c r="B33" s="129">
        <v>38.290507380895164</v>
      </c>
      <c r="C33" s="130">
        <v>18548843.237100784</v>
      </c>
      <c r="D33" s="131">
        <v>67.490183353292252</v>
      </c>
      <c r="E33" s="130">
        <v>99.412075567930003</v>
      </c>
      <c r="F33" s="132">
        <v>32148038</v>
      </c>
      <c r="G33" s="133">
        <f>C33-F33</f>
        <v>-13599194.762899216</v>
      </c>
      <c r="H33" s="134"/>
    </row>
    <row r="34" spans="1:8" ht="15.75" customHeight="1" thickBot="1" x14ac:dyDescent="0.3">
      <c r="A34" s="145" t="s">
        <v>38</v>
      </c>
      <c r="B34" s="146"/>
      <c r="C34" s="36">
        <f>SUM(C16:C33)</f>
        <v>57436238.313911319</v>
      </c>
      <c r="D34" s="37"/>
      <c r="E34" s="106"/>
      <c r="F34" s="106">
        <f>SUM(F16:F33)</f>
        <v>72391466.358436495</v>
      </c>
      <c r="G34" s="106">
        <f>SUM(G16:G33)</f>
        <v>-14955228.044525163</v>
      </c>
      <c r="H34" s="107">
        <f>SUM(H16:H33)</f>
        <v>-890100.24605927197</v>
      </c>
    </row>
    <row r="35" spans="1:8" ht="15.75" thickBot="1" x14ac:dyDescent="0.3"/>
    <row r="36" spans="1:8" ht="15.75" thickBot="1" x14ac:dyDescent="0.3">
      <c r="C36" s="38"/>
      <c r="D36" s="3"/>
      <c r="E36" s="3"/>
      <c r="F36" s="14" t="s">
        <v>39</v>
      </c>
      <c r="G36" s="40">
        <v>0.65639999999999998</v>
      </c>
    </row>
    <row r="37" spans="1:8" x14ac:dyDescent="0.25">
      <c r="F37" s="147" t="s">
        <v>5</v>
      </c>
      <c r="G37" s="149">
        <f>H34</f>
        <v>-890100.24605927197</v>
      </c>
    </row>
    <row r="38" spans="1:8" x14ac:dyDescent="0.25">
      <c r="F38" s="147"/>
      <c r="G38" s="150"/>
    </row>
    <row r="39" spans="1:8" ht="15.75" thickBot="1" x14ac:dyDescent="0.3">
      <c r="F39" s="148"/>
      <c r="G39" s="151"/>
    </row>
    <row r="42" spans="1:8" x14ac:dyDescent="0.25">
      <c r="A42" s="27" t="s">
        <v>69</v>
      </c>
      <c r="B42" s="74" t="s">
        <v>13</v>
      </c>
      <c r="C42" s="27" t="s">
        <v>72</v>
      </c>
    </row>
    <row r="43" spans="1:8" x14ac:dyDescent="0.25">
      <c r="A43" s="127" t="s">
        <v>87</v>
      </c>
      <c r="B43" s="128">
        <f>302136-5444</f>
        <v>296692</v>
      </c>
      <c r="C43" s="27" t="s">
        <v>89</v>
      </c>
    </row>
    <row r="44" spans="1:8" x14ac:dyDescent="0.25">
      <c r="A44" s="127" t="s">
        <v>88</v>
      </c>
      <c r="B44" s="128">
        <v>0</v>
      </c>
    </row>
    <row r="45" spans="1:8" x14ac:dyDescent="0.25">
      <c r="A45" s="127" t="s">
        <v>90</v>
      </c>
      <c r="B45" s="128">
        <f>B43*1.2</f>
        <v>356030.39999999997</v>
      </c>
      <c r="C45" s="27" t="s">
        <v>79</v>
      </c>
    </row>
    <row r="46" spans="1:8" x14ac:dyDescent="0.25">
      <c r="A46" s="127" t="s">
        <v>91</v>
      </c>
      <c r="B46" s="128">
        <f>(B43+B44)*1.2</f>
        <v>356030.39999999997</v>
      </c>
    </row>
    <row r="47" spans="1:8" x14ac:dyDescent="0.25">
      <c r="A47" s="127" t="s">
        <v>70</v>
      </c>
      <c r="B47" s="128">
        <v>349726.17979242501</v>
      </c>
    </row>
    <row r="48" spans="1:8" x14ac:dyDescent="0.25">
      <c r="A48" s="127" t="s">
        <v>71</v>
      </c>
      <c r="B48" s="128">
        <f>B47*1.2</f>
        <v>419671.41575091</v>
      </c>
      <c r="C48" s="27" t="s">
        <v>73</v>
      </c>
    </row>
    <row r="49" spans="1:8" x14ac:dyDescent="0.25">
      <c r="A49" s="127" t="s">
        <v>92</v>
      </c>
      <c r="B49" s="128">
        <v>349406</v>
      </c>
    </row>
    <row r="50" spans="1:8" x14ac:dyDescent="0.25">
      <c r="A50" s="127" t="s">
        <v>93</v>
      </c>
      <c r="B50" s="128">
        <f>B49*1.2</f>
        <v>419287.2</v>
      </c>
    </row>
    <row r="53" spans="1:8" x14ac:dyDescent="0.25">
      <c r="A53" s="76" t="s">
        <v>74</v>
      </c>
    </row>
    <row r="54" spans="1:8" x14ac:dyDescent="0.25">
      <c r="A54" s="35" t="s">
        <v>56</v>
      </c>
      <c r="B54" s="75">
        <f>B25</f>
        <v>64.443246961558401</v>
      </c>
      <c r="C54" s="9">
        <f>B54*B46</f>
        <v>22943754.99302242</v>
      </c>
      <c r="D54" s="75">
        <f>D25</f>
        <v>57.257693640773439</v>
      </c>
      <c r="E54" s="75">
        <f>E25</f>
        <v>202.7250461898401</v>
      </c>
      <c r="F54" s="84">
        <f>D54*B46</f>
        <v>20385479.570002023</v>
      </c>
      <c r="G54" s="9">
        <f t="shared" ref="G54" si="3">C54-F54</f>
        <v>2558275.4230203964</v>
      </c>
      <c r="H54" s="32">
        <f>G54*$G$36</f>
        <v>1679251.9876705881</v>
      </c>
    </row>
  </sheetData>
  <mergeCells count="13">
    <mergeCell ref="A34:B34"/>
    <mergeCell ref="F37:F39"/>
    <mergeCell ref="G37:G39"/>
    <mergeCell ref="A2:H5"/>
    <mergeCell ref="A6:H11"/>
    <mergeCell ref="H14:H15"/>
    <mergeCell ref="A13:A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topLeftCell="A30" workbookViewId="0">
      <selection activeCell="D33" sqref="D33"/>
    </sheetView>
  </sheetViews>
  <sheetFormatPr defaultRowHeight="15" x14ac:dyDescent="0.25"/>
  <cols>
    <col min="1" max="1" width="38.140625" style="10" customWidth="1"/>
    <col min="2" max="2" width="24" style="10" customWidth="1"/>
    <col min="3" max="3" width="23.42578125" style="10" customWidth="1"/>
    <col min="4" max="4" width="22.85546875" style="10" customWidth="1"/>
    <col min="5" max="5" width="24.28515625" style="10" customWidth="1"/>
    <col min="6" max="6" width="19.42578125" style="10" customWidth="1"/>
    <col min="7" max="7" width="31.140625" style="10" customWidth="1"/>
    <col min="8" max="8" width="18" style="10" customWidth="1"/>
    <col min="9" max="16384" width="9.140625" style="10"/>
  </cols>
  <sheetData>
    <row r="1" spans="1:7" ht="32.25" customHeight="1" thickBot="1" x14ac:dyDescent="0.4">
      <c r="A1" s="185" t="s">
        <v>81</v>
      </c>
      <c r="B1" s="186"/>
      <c r="C1" s="186"/>
      <c r="D1" s="186"/>
      <c r="E1" s="186"/>
      <c r="F1" s="186"/>
      <c r="G1" s="186"/>
    </row>
    <row r="2" spans="1:7" x14ac:dyDescent="0.25">
      <c r="A2" s="187" t="s">
        <v>8</v>
      </c>
      <c r="B2" s="153"/>
      <c r="C2" s="153"/>
      <c r="D2" s="153"/>
      <c r="E2" s="153"/>
      <c r="F2" s="153"/>
      <c r="G2" s="154"/>
    </row>
    <row r="3" spans="1:7" x14ac:dyDescent="0.25">
      <c r="A3" s="155"/>
      <c r="B3" s="156"/>
      <c r="C3" s="156"/>
      <c r="D3" s="156"/>
      <c r="E3" s="156"/>
      <c r="F3" s="156"/>
      <c r="G3" s="157"/>
    </row>
    <row r="4" spans="1:7" ht="0.75" customHeight="1" thickBot="1" x14ac:dyDescent="0.3">
      <c r="A4" s="155"/>
      <c r="B4" s="156"/>
      <c r="C4" s="156"/>
      <c r="D4" s="156"/>
      <c r="E4" s="156"/>
      <c r="F4" s="156"/>
      <c r="G4" s="157"/>
    </row>
    <row r="5" spans="1:7" ht="15.75" hidden="1" thickBot="1" x14ac:dyDescent="0.3">
      <c r="A5" s="188"/>
      <c r="B5" s="189"/>
      <c r="C5" s="189"/>
      <c r="D5" s="189"/>
      <c r="E5" s="189"/>
      <c r="F5" s="189"/>
      <c r="G5" s="190"/>
    </row>
    <row r="6" spans="1:7" x14ac:dyDescent="0.25">
      <c r="A6" s="191" t="s">
        <v>9</v>
      </c>
      <c r="B6" s="192"/>
      <c r="C6" s="192"/>
      <c r="D6" s="192"/>
      <c r="E6" s="192"/>
      <c r="F6" s="192"/>
      <c r="G6" s="193"/>
    </row>
    <row r="7" spans="1:7" x14ac:dyDescent="0.25">
      <c r="A7" s="194"/>
      <c r="B7" s="195"/>
      <c r="C7" s="195"/>
      <c r="D7" s="195"/>
      <c r="E7" s="195"/>
      <c r="F7" s="195"/>
      <c r="G7" s="196"/>
    </row>
    <row r="8" spans="1:7" x14ac:dyDescent="0.25">
      <c r="A8" s="194"/>
      <c r="B8" s="195"/>
      <c r="C8" s="195"/>
      <c r="D8" s="195"/>
      <c r="E8" s="195"/>
      <c r="F8" s="195"/>
      <c r="G8" s="196"/>
    </row>
    <row r="9" spans="1:7" x14ac:dyDescent="0.25">
      <c r="A9" s="194"/>
      <c r="B9" s="195"/>
      <c r="C9" s="195"/>
      <c r="D9" s="195"/>
      <c r="E9" s="195"/>
      <c r="F9" s="195"/>
      <c r="G9" s="196"/>
    </row>
    <row r="10" spans="1:7" x14ac:dyDescent="0.25">
      <c r="A10" s="194"/>
      <c r="B10" s="195"/>
      <c r="C10" s="195"/>
      <c r="D10" s="195"/>
      <c r="E10" s="195"/>
      <c r="F10" s="195"/>
      <c r="G10" s="196"/>
    </row>
    <row r="11" spans="1:7" ht="86.25" customHeight="1" thickBot="1" x14ac:dyDescent="0.3">
      <c r="A11" s="197"/>
      <c r="B11" s="186"/>
      <c r="C11" s="186"/>
      <c r="D11" s="186"/>
      <c r="E11" s="186"/>
      <c r="F11" s="186"/>
      <c r="G11" s="198"/>
    </row>
    <row r="12" spans="1:7" ht="15.75" thickBot="1" x14ac:dyDescent="0.3"/>
    <row r="13" spans="1:7" ht="15.75" thickBot="1" x14ac:dyDescent="0.3">
      <c r="A13" s="199" t="s">
        <v>2</v>
      </c>
      <c r="B13" s="200" t="s">
        <v>64</v>
      </c>
      <c r="C13" s="200"/>
      <c r="D13" s="200"/>
      <c r="E13" s="200" t="s">
        <v>63</v>
      </c>
      <c r="F13" s="200"/>
      <c r="G13" s="200"/>
    </row>
    <row r="14" spans="1:7" ht="15" customHeight="1" thickBot="1" x14ac:dyDescent="0.3">
      <c r="A14" s="199"/>
      <c r="B14" s="201" t="s">
        <v>10</v>
      </c>
      <c r="C14" s="201" t="s">
        <v>18</v>
      </c>
      <c r="D14" s="201" t="s">
        <v>53</v>
      </c>
      <c r="E14" s="201" t="s">
        <v>10</v>
      </c>
      <c r="F14" s="201" t="s">
        <v>18</v>
      </c>
      <c r="G14" s="201" t="s">
        <v>19</v>
      </c>
    </row>
    <row r="15" spans="1:7" ht="15.75" thickBot="1" x14ac:dyDescent="0.3">
      <c r="A15" s="199"/>
      <c r="B15" s="201"/>
      <c r="C15" s="201"/>
      <c r="D15" s="201"/>
      <c r="E15" s="201"/>
      <c r="F15" s="201"/>
      <c r="G15" s="201"/>
    </row>
    <row r="16" spans="1:7" x14ac:dyDescent="0.25">
      <c r="A16" s="48" t="s">
        <v>21</v>
      </c>
      <c r="B16" s="49">
        <f>'(2)(a)(i) One Time (all)'!G16</f>
        <v>-155825.32874060509</v>
      </c>
      <c r="C16" s="50"/>
      <c r="D16" s="50"/>
      <c r="E16" s="49">
        <f>'(2)(a)(i) One Time (all)'!G16</f>
        <v>-155825.32874060509</v>
      </c>
      <c r="F16" s="50"/>
      <c r="G16" s="50"/>
    </row>
    <row r="17" spans="1:7" x14ac:dyDescent="0.25">
      <c r="A17" s="12" t="s">
        <v>22</v>
      </c>
      <c r="B17" s="51">
        <f>'(2)(a)(i) One Time (all)'!G17</f>
        <v>-1017345.7078353526</v>
      </c>
      <c r="C17" s="52"/>
      <c r="D17" s="52"/>
      <c r="E17" s="51">
        <f>'(2)(a)(i) One Time (all)'!G17</f>
        <v>-1017345.7078353526</v>
      </c>
      <c r="F17" s="52"/>
      <c r="G17" s="52"/>
    </row>
    <row r="18" spans="1:7" x14ac:dyDescent="0.25">
      <c r="A18" s="12" t="s">
        <v>23</v>
      </c>
      <c r="B18" s="51">
        <f>'(2)(a)(i) One Time (all)'!G18</f>
        <v>-2527658.7871261169</v>
      </c>
      <c r="C18" s="52"/>
      <c r="D18" s="52"/>
      <c r="E18" s="51">
        <f>'(2)(a)(i) One Time (all)'!G18</f>
        <v>-2527658.7871261169</v>
      </c>
      <c r="F18" s="52"/>
      <c r="G18" s="52"/>
    </row>
    <row r="19" spans="1:7" x14ac:dyDescent="0.25">
      <c r="A19" s="12" t="s">
        <v>24</v>
      </c>
      <c r="B19" s="51">
        <f>'(2)(a)(i) One Time (all)'!G19</f>
        <v>-2728006.8917778786</v>
      </c>
      <c r="C19" s="52"/>
      <c r="D19" s="52"/>
      <c r="E19" s="51">
        <f>'(2)(a)(i) One Time (all)'!G19</f>
        <v>-2728006.8917778786</v>
      </c>
      <c r="F19" s="52"/>
      <c r="G19" s="52"/>
    </row>
    <row r="20" spans="1:7" x14ac:dyDescent="0.25">
      <c r="A20" s="12" t="s">
        <v>25</v>
      </c>
      <c r="B20" s="51">
        <f>'(2)(a)(i) One Time (all)'!G20</f>
        <v>-1899932.1023558602</v>
      </c>
      <c r="C20" s="52"/>
      <c r="D20" s="52"/>
      <c r="E20" s="51">
        <f>'(2)(a)(i) One Time (all)'!G20</f>
        <v>-1899932.1023558602</v>
      </c>
      <c r="F20" s="52"/>
      <c r="G20" s="52"/>
    </row>
    <row r="21" spans="1:7" x14ac:dyDescent="0.25">
      <c r="A21" s="12" t="s">
        <v>26</v>
      </c>
      <c r="B21" s="51">
        <f>'(2)(a)(i) One Time (all)'!G21</f>
        <v>-603357.27530905697</v>
      </c>
      <c r="C21" s="52"/>
      <c r="D21" s="52"/>
      <c r="E21" s="51">
        <f>'(2)(a)(i) One Time (all)'!G21</f>
        <v>-603357.27530905697</v>
      </c>
      <c r="F21" s="52"/>
      <c r="G21" s="52"/>
    </row>
    <row r="22" spans="1:7" x14ac:dyDescent="0.25">
      <c r="A22" s="12" t="s">
        <v>27</v>
      </c>
      <c r="B22" s="51">
        <f>'(2)(a)(i) One Time (all)'!G22</f>
        <v>-671624.72600253532</v>
      </c>
      <c r="C22" s="52"/>
      <c r="D22" s="52"/>
      <c r="E22" s="51">
        <f>'(2)(a)(i) One Time (all)'!G22</f>
        <v>-671624.72600253532</v>
      </c>
      <c r="F22" s="52"/>
      <c r="G22" s="52"/>
    </row>
    <row r="23" spans="1:7" x14ac:dyDescent="0.25">
      <c r="A23" s="12" t="s">
        <v>28</v>
      </c>
      <c r="B23" s="51">
        <f>'(2)(a)(i) One Time (all)'!G23</f>
        <v>-1087924.942091349</v>
      </c>
      <c r="C23" s="52"/>
      <c r="D23" s="52"/>
      <c r="E23" s="51">
        <f>'(2)(a)(i) One Time (all)'!G23</f>
        <v>-1087924.942091349</v>
      </c>
      <c r="F23" s="52"/>
      <c r="G23" s="52"/>
    </row>
    <row r="24" spans="1:7" x14ac:dyDescent="0.25">
      <c r="A24" s="12" t="s">
        <v>29</v>
      </c>
      <c r="B24" s="51">
        <f>'(2)(a)(i) One Time (all)'!G24</f>
        <v>-1133571.0805653024</v>
      </c>
      <c r="C24" s="52"/>
      <c r="D24" s="52"/>
      <c r="E24" s="51">
        <f>'(2)(a)(i) One Time (all)'!G24</f>
        <v>-1133571.0805653024</v>
      </c>
      <c r="F24" s="52"/>
      <c r="G24" s="52"/>
    </row>
    <row r="25" spans="1:7" x14ac:dyDescent="0.25">
      <c r="A25" s="12" t="s">
        <v>30</v>
      </c>
      <c r="B25" s="51">
        <f>'(2)(a)(i) One Time (all)'!G25*(C54/F54)</f>
        <v>6246790.505858697</v>
      </c>
      <c r="C25" s="52"/>
      <c r="D25" s="51">
        <f>D54*E54</f>
        <v>0</v>
      </c>
      <c r="E25" s="52">
        <f>'(2)(a)(i) One Time (all)'!G25</f>
        <v>6252514.7810213678</v>
      </c>
      <c r="F25" s="52"/>
      <c r="G25" s="52">
        <f>D25</f>
        <v>0</v>
      </c>
    </row>
    <row r="26" spans="1:7" x14ac:dyDescent="0.25">
      <c r="A26" s="34" t="s">
        <v>42</v>
      </c>
      <c r="B26" s="61">
        <f>'(2)(a)(i) One Time (all)'!G26</f>
        <v>1669354.461419527</v>
      </c>
      <c r="C26" s="53"/>
      <c r="D26" s="58"/>
      <c r="E26" s="61">
        <f>'(2)(a)(i) One Time (all)'!G26</f>
        <v>1669354.461419527</v>
      </c>
      <c r="F26" s="53"/>
      <c r="G26" s="53"/>
    </row>
    <row r="27" spans="1:7" x14ac:dyDescent="0.25">
      <c r="A27" s="34" t="s">
        <v>43</v>
      </c>
      <c r="B27" s="61">
        <f>'(2)(a)(i) One Time (all)'!G27</f>
        <v>2547344.3177372161</v>
      </c>
      <c r="C27" s="53"/>
      <c r="D27" s="58"/>
      <c r="E27" s="61">
        <f>'(2)(a)(i) One Time (all)'!G27</f>
        <v>2547344.3177372161</v>
      </c>
      <c r="F27" s="53"/>
      <c r="G27" s="53"/>
    </row>
    <row r="28" spans="1:7" x14ac:dyDescent="0.25">
      <c r="A28" s="13" t="s">
        <v>4</v>
      </c>
      <c r="B28" s="58">
        <f>'(2)(a)(i) One Time (all)'!G28</f>
        <v>0</v>
      </c>
      <c r="C28" s="53"/>
      <c r="D28" s="53">
        <f>D53*E53</f>
        <v>-42016</v>
      </c>
      <c r="E28" s="82">
        <f>'(2)(a)(i) One Time (all)'!G28</f>
        <v>0</v>
      </c>
      <c r="F28" s="53"/>
      <c r="G28" s="53">
        <f>D28</f>
        <v>-42016</v>
      </c>
    </row>
    <row r="29" spans="1:7" x14ac:dyDescent="0.25">
      <c r="A29" s="78" t="s">
        <v>76</v>
      </c>
      <c r="B29" s="51"/>
      <c r="C29" s="52"/>
      <c r="D29" s="52"/>
      <c r="E29" s="61"/>
      <c r="F29" s="52"/>
      <c r="G29" s="52"/>
    </row>
    <row r="30" spans="1:7" x14ac:dyDescent="0.25">
      <c r="A30" s="78" t="s">
        <v>77</v>
      </c>
      <c r="B30" s="51"/>
      <c r="C30" s="52"/>
      <c r="D30" s="52"/>
      <c r="E30" s="61"/>
      <c r="F30" s="52"/>
      <c r="G30" s="52"/>
    </row>
    <row r="31" spans="1:7" ht="15.75" thickBot="1" x14ac:dyDescent="0.3">
      <c r="A31" s="41" t="s">
        <v>78</v>
      </c>
      <c r="B31" s="51"/>
      <c r="C31" s="80"/>
      <c r="D31" s="80"/>
      <c r="E31" s="81"/>
      <c r="F31" s="80"/>
      <c r="G31" s="83"/>
    </row>
    <row r="32" spans="1:7" ht="15.75" thickBot="1" x14ac:dyDescent="0.3">
      <c r="A32" s="77" t="s">
        <v>83</v>
      </c>
      <c r="B32" s="79">
        <f>'(2)(a)(i) One Time (all)'!G33*(C55/F55)</f>
        <v>0</v>
      </c>
      <c r="C32" s="80"/>
      <c r="D32" s="80">
        <f>D55*E55</f>
        <v>0</v>
      </c>
      <c r="E32" s="81"/>
      <c r="F32" s="80"/>
      <c r="G32" s="142">
        <v>0</v>
      </c>
    </row>
    <row r="33" spans="1:7" ht="15.75" thickBot="1" x14ac:dyDescent="0.3">
      <c r="A33" s="16" t="s">
        <v>41</v>
      </c>
      <c r="B33" s="54">
        <f>SUM(B16:B32)</f>
        <v>-1361757.5567886173</v>
      </c>
      <c r="C33" s="54">
        <f t="shared" ref="C33:F33" si="0">SUM(C16:C31)</f>
        <v>0</v>
      </c>
      <c r="D33" s="54">
        <f>SUM(D16:D32)</f>
        <v>-42016</v>
      </c>
      <c r="E33" s="54">
        <f>SUM(E16:E32)</f>
        <v>-1356033.2816259465</v>
      </c>
      <c r="F33" s="54">
        <f t="shared" si="0"/>
        <v>0</v>
      </c>
      <c r="G33" s="55">
        <f>SUM(G16:G32)</f>
        <v>-42016</v>
      </c>
    </row>
    <row r="34" spans="1:7" ht="15.75" thickBot="1" x14ac:dyDescent="0.3">
      <c r="A34" s="42" t="s">
        <v>49</v>
      </c>
      <c r="B34" s="56">
        <f>B33*'(2)(a)(i) One Time (all)'!$G$36</f>
        <v>-893857.66027604835</v>
      </c>
      <c r="C34" s="56">
        <f>C33*'(2)(a)(i) One Time (all)'!$G$36</f>
        <v>0</v>
      </c>
      <c r="D34" s="56">
        <f>D33*'(2)(a)(i) One Time (all)'!$G$36</f>
        <v>-27579.3024</v>
      </c>
      <c r="E34" s="56">
        <f>E33*'(2)(a)(i) One Time (all)'!$G$36</f>
        <v>-890100.24605927127</v>
      </c>
      <c r="F34" s="56">
        <f>F33*'(2)(a)(i) One Time (all)'!$G$36</f>
        <v>0</v>
      </c>
      <c r="G34" s="57">
        <f>G33*'(2)(a)(i) One Time (all)'!$G$36</f>
        <v>-27579.3024</v>
      </c>
    </row>
    <row r="35" spans="1:7" x14ac:dyDescent="0.25">
      <c r="A35" s="67"/>
      <c r="B35" s="68"/>
      <c r="C35" s="68"/>
      <c r="D35" s="68"/>
      <c r="E35" s="68"/>
      <c r="F35" s="68"/>
      <c r="G35" s="66"/>
    </row>
    <row r="36" spans="1:7" x14ac:dyDescent="0.25">
      <c r="A36" s="69" t="s">
        <v>50</v>
      </c>
      <c r="B36" s="70"/>
      <c r="C36" s="70"/>
      <c r="D36" s="70"/>
      <c r="E36" s="70"/>
      <c r="F36" s="70"/>
      <c r="G36" s="66"/>
    </row>
    <row r="37" spans="1:7" x14ac:dyDescent="0.25">
      <c r="A37" s="41" t="s">
        <v>46</v>
      </c>
      <c r="B37" s="51"/>
      <c r="C37" s="51">
        <v>0</v>
      </c>
      <c r="D37" s="51"/>
      <c r="E37" s="52"/>
      <c r="F37" s="52">
        <f>C37</f>
        <v>0</v>
      </c>
      <c r="G37" s="52"/>
    </row>
    <row r="38" spans="1:7" x14ac:dyDescent="0.25">
      <c r="A38" s="26" t="s">
        <v>57</v>
      </c>
      <c r="B38" s="58"/>
      <c r="C38" s="58">
        <v>0</v>
      </c>
      <c r="D38" s="58"/>
      <c r="E38" s="53"/>
      <c r="F38" s="53">
        <v>0</v>
      </c>
      <c r="G38" s="53"/>
    </row>
    <row r="39" spans="1:7" x14ac:dyDescent="0.25">
      <c r="A39" s="26" t="s">
        <v>59</v>
      </c>
      <c r="B39" s="58"/>
      <c r="C39" s="58">
        <f>(C53*(1-'(2)(a)(i) One Time (all)'!$G$36))*E53</f>
        <v>859494.78399999999</v>
      </c>
      <c r="D39" s="58"/>
      <c r="E39" s="53"/>
      <c r="F39" s="53">
        <f>B53/C53*C39</f>
        <v>137440</v>
      </c>
      <c r="G39" s="53"/>
    </row>
    <row r="40" spans="1:7" ht="15.75" thickBot="1" x14ac:dyDescent="0.3">
      <c r="A40" s="26" t="s">
        <v>58</v>
      </c>
      <c r="B40" s="53"/>
      <c r="C40" s="58">
        <f>(C54*(1-'(2)(a)(i) One Time (all)'!$G$36))*E54</f>
        <v>1116519.88488</v>
      </c>
      <c r="D40" s="53"/>
      <c r="E40" s="58"/>
      <c r="F40" s="53">
        <f>B54/C54*C40</f>
        <v>1156177.922</v>
      </c>
      <c r="G40" s="53"/>
    </row>
    <row r="41" spans="1:7" ht="15.75" thickBot="1" x14ac:dyDescent="0.3">
      <c r="A41" s="43" t="s">
        <v>51</v>
      </c>
      <c r="B41" s="56">
        <f>SUM(B37:B40)</f>
        <v>0</v>
      </c>
      <c r="C41" s="56">
        <f>SUM(C37:C40)</f>
        <v>1976014.66888</v>
      </c>
      <c r="D41" s="56">
        <f t="shared" ref="D41:G41" si="1">SUM(D37:D40)</f>
        <v>0</v>
      </c>
      <c r="E41" s="56">
        <f t="shared" si="1"/>
        <v>0</v>
      </c>
      <c r="F41" s="56">
        <f>SUM(F37:F40)</f>
        <v>1293617.922</v>
      </c>
      <c r="G41" s="56">
        <f t="shared" si="1"/>
        <v>0</v>
      </c>
    </row>
    <row r="42" spans="1:7" ht="15.75" thickBot="1" x14ac:dyDescent="0.3">
      <c r="A42" s="17"/>
      <c r="B42" s="59"/>
      <c r="C42" s="59"/>
      <c r="D42" s="59"/>
      <c r="E42" s="59"/>
      <c r="F42" s="59"/>
      <c r="G42" s="60"/>
    </row>
    <row r="43" spans="1:7" ht="15.75" thickBot="1" x14ac:dyDescent="0.3">
      <c r="A43" s="47" t="s">
        <v>52</v>
      </c>
      <c r="B43" s="56">
        <f t="shared" ref="B43:G43" si="2">B34+B41</f>
        <v>-893857.66027604835</v>
      </c>
      <c r="C43" s="56">
        <f t="shared" si="2"/>
        <v>1976014.66888</v>
      </c>
      <c r="D43" s="56">
        <f t="shared" si="2"/>
        <v>-27579.3024</v>
      </c>
      <c r="E43" s="56">
        <f t="shared" si="2"/>
        <v>-890100.24605927127</v>
      </c>
      <c r="F43" s="56">
        <f t="shared" si="2"/>
        <v>1293617.922</v>
      </c>
      <c r="G43" s="56">
        <f t="shared" si="2"/>
        <v>-27579.3024</v>
      </c>
    </row>
    <row r="44" spans="1:7" ht="15.75" thickBot="1" x14ac:dyDescent="0.3">
      <c r="A44" s="44"/>
      <c r="B44" s="45"/>
      <c r="C44" s="45"/>
      <c r="D44" s="45"/>
      <c r="E44" s="46"/>
      <c r="F44" s="46"/>
      <c r="G44" s="45"/>
    </row>
    <row r="45" spans="1:7" ht="15.75" thickBot="1" x14ac:dyDescent="0.3">
      <c r="A45" s="176" t="s">
        <v>11</v>
      </c>
      <c r="B45" s="177"/>
      <c r="C45" s="178"/>
      <c r="D45" s="115">
        <v>530519000</v>
      </c>
      <c r="E45" s="117"/>
      <c r="F45" s="117"/>
      <c r="G45" s="115">
        <f>D45</f>
        <v>530519000</v>
      </c>
    </row>
    <row r="46" spans="1:7" x14ac:dyDescent="0.25">
      <c r="A46" s="118"/>
      <c r="B46" s="119" t="s">
        <v>54</v>
      </c>
      <c r="C46" s="67"/>
      <c r="D46" s="120">
        <f>SUM(B43:D43)*1.029768</f>
        <v>1085970.3753622309</v>
      </c>
      <c r="E46" s="119" t="s">
        <v>55</v>
      </c>
      <c r="F46" s="67"/>
      <c r="G46" s="120">
        <f>SUM(E43:G43)*1.029768</f>
        <v>387129.30704428919</v>
      </c>
    </row>
    <row r="47" spans="1:7" ht="15" customHeight="1" x14ac:dyDescent="0.25">
      <c r="A47" s="118"/>
      <c r="B47" s="179">
        <f>D46/D45</f>
        <v>2.0469961968604912E-3</v>
      </c>
      <c r="C47" s="180"/>
      <c r="D47" s="181"/>
      <c r="E47" s="179">
        <f>G46/G45</f>
        <v>7.297180818109987E-4</v>
      </c>
      <c r="F47" s="180"/>
      <c r="G47" s="181"/>
    </row>
    <row r="48" spans="1:7" ht="15.75" thickBot="1" x14ac:dyDescent="0.3">
      <c r="A48" s="118"/>
      <c r="B48" s="182"/>
      <c r="C48" s="183"/>
      <c r="D48" s="184"/>
      <c r="E48" s="182"/>
      <c r="F48" s="183"/>
      <c r="G48" s="184"/>
    </row>
    <row r="49" spans="1:7" x14ac:dyDescent="0.25">
      <c r="A49" s="118"/>
      <c r="B49" s="118"/>
      <c r="C49" s="118"/>
      <c r="D49" s="118"/>
      <c r="E49" s="118"/>
      <c r="F49" s="121"/>
      <c r="G49" s="117"/>
    </row>
    <row r="50" spans="1:7" x14ac:dyDescent="0.25">
      <c r="A50" s="118"/>
      <c r="B50" s="118"/>
      <c r="C50" s="118"/>
      <c r="D50" s="118"/>
      <c r="E50" s="118"/>
      <c r="F50" s="121"/>
      <c r="G50" s="117"/>
    </row>
    <row r="51" spans="1:7" x14ac:dyDescent="0.25">
      <c r="A51" s="122" t="s">
        <v>60</v>
      </c>
      <c r="B51" s="118"/>
      <c r="C51" s="118"/>
      <c r="D51" s="118"/>
      <c r="E51" s="118"/>
      <c r="F51" s="121"/>
      <c r="G51" s="117"/>
    </row>
    <row r="52" spans="1:7" s="64" customFormat="1" ht="30" x14ac:dyDescent="0.25">
      <c r="A52" s="123" t="s">
        <v>65</v>
      </c>
      <c r="B52" s="124" t="s">
        <v>85</v>
      </c>
      <c r="C52" s="124" t="s">
        <v>75</v>
      </c>
      <c r="D52" s="124" t="s">
        <v>61</v>
      </c>
      <c r="E52" s="124" t="s">
        <v>62</v>
      </c>
      <c r="F52" s="123" t="s">
        <v>68</v>
      </c>
      <c r="G52" s="123"/>
    </row>
    <row r="53" spans="1:7" x14ac:dyDescent="0.25">
      <c r="A53" s="118" t="s">
        <v>4</v>
      </c>
      <c r="B53" s="135">
        <v>50000</v>
      </c>
      <c r="C53" s="135">
        <v>312680</v>
      </c>
      <c r="D53" s="135">
        <v>-5252</v>
      </c>
      <c r="E53" s="136">
        <v>8</v>
      </c>
      <c r="F53" s="137"/>
      <c r="G53" s="118"/>
    </row>
    <row r="54" spans="1:7" x14ac:dyDescent="0.25">
      <c r="A54" s="118" t="s">
        <v>56</v>
      </c>
      <c r="B54" s="135">
        <f>'(2)(a)(iii)(A) and (B)'!E36</f>
        <v>434180</v>
      </c>
      <c r="C54" s="135">
        <f>'(2)(a)(i) One Time (all)'!B50</f>
        <v>419287.2</v>
      </c>
      <c r="D54" s="135">
        <v>0</v>
      </c>
      <c r="E54" s="136">
        <v>7.75</v>
      </c>
      <c r="F54" s="135">
        <f>'(2)(a)(i) One Time (all)'!B48</f>
        <v>419671.41575091</v>
      </c>
      <c r="G54" s="118"/>
    </row>
    <row r="55" spans="1:7" x14ac:dyDescent="0.25">
      <c r="A55" s="118" t="s">
        <v>94</v>
      </c>
      <c r="B55" s="144">
        <f>'(2)(a)(iii)(A) and (B)'!E44</f>
        <v>0</v>
      </c>
      <c r="C55" s="118">
        <f>'(2)(a)(iii)(A) and (B)'!E44</f>
        <v>0</v>
      </c>
      <c r="D55" s="118">
        <v>0</v>
      </c>
      <c r="E55" s="118">
        <v>0</v>
      </c>
      <c r="F55" s="118">
        <v>465731</v>
      </c>
      <c r="G55" s="118"/>
    </row>
    <row r="56" spans="1:7" x14ac:dyDescent="0.25">
      <c r="A56" s="118"/>
      <c r="B56" s="118"/>
      <c r="C56" s="118"/>
      <c r="D56" s="118"/>
      <c r="E56" s="118"/>
      <c r="F56" s="118"/>
      <c r="G56" s="118"/>
    </row>
  </sheetData>
  <mergeCells count="15">
    <mergeCell ref="A45:C45"/>
    <mergeCell ref="B47:D48"/>
    <mergeCell ref="E47:G48"/>
    <mergeCell ref="A1:G1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workbookViewId="0">
      <selection activeCell="D29" sqref="D29"/>
    </sheetView>
  </sheetViews>
  <sheetFormatPr defaultRowHeight="15" x14ac:dyDescent="0.25"/>
  <cols>
    <col min="1" max="1" width="37.140625" bestFit="1" customWidth="1"/>
    <col min="2" max="2" width="24" customWidth="1"/>
    <col min="3" max="3" width="23.42578125" customWidth="1"/>
    <col min="4" max="4" width="22.85546875" customWidth="1"/>
    <col min="5" max="5" width="24.28515625" customWidth="1"/>
    <col min="6" max="6" width="19.42578125" customWidth="1"/>
    <col min="7" max="7" width="31.140625" customWidth="1"/>
    <col min="8" max="8" width="18" customWidth="1"/>
    <col min="9" max="9" width="11.5703125" bestFit="1" customWidth="1"/>
  </cols>
  <sheetData>
    <row r="1" spans="1:7" ht="32.25" customHeight="1" thickBot="1" x14ac:dyDescent="0.4">
      <c r="A1" s="202" t="s">
        <v>80</v>
      </c>
      <c r="B1" s="203"/>
      <c r="C1" s="203"/>
      <c r="D1" s="203"/>
      <c r="E1" s="203"/>
      <c r="F1" s="203"/>
      <c r="G1" s="203"/>
    </row>
    <row r="2" spans="1:7" x14ac:dyDescent="0.25">
      <c r="A2" s="187" t="s">
        <v>8</v>
      </c>
      <c r="B2" s="153"/>
      <c r="C2" s="153"/>
      <c r="D2" s="153"/>
      <c r="E2" s="153"/>
      <c r="F2" s="153"/>
      <c r="G2" s="154"/>
    </row>
    <row r="3" spans="1:7" x14ac:dyDescent="0.25">
      <c r="A3" s="155"/>
      <c r="B3" s="156"/>
      <c r="C3" s="156"/>
      <c r="D3" s="156"/>
      <c r="E3" s="156"/>
      <c r="F3" s="156"/>
      <c r="G3" s="157"/>
    </row>
    <row r="4" spans="1:7" ht="0.75" customHeight="1" thickBot="1" x14ac:dyDescent="0.3">
      <c r="A4" s="155"/>
      <c r="B4" s="156"/>
      <c r="C4" s="156"/>
      <c r="D4" s="156"/>
      <c r="E4" s="156"/>
      <c r="F4" s="156"/>
      <c r="G4" s="157"/>
    </row>
    <row r="5" spans="1:7" ht="15.75" hidden="1" thickBot="1" x14ac:dyDescent="0.3">
      <c r="A5" s="188"/>
      <c r="B5" s="189"/>
      <c r="C5" s="189"/>
      <c r="D5" s="189"/>
      <c r="E5" s="189"/>
      <c r="F5" s="189"/>
      <c r="G5" s="190"/>
    </row>
    <row r="6" spans="1:7" x14ac:dyDescent="0.25">
      <c r="A6" s="191" t="s">
        <v>9</v>
      </c>
      <c r="B6" s="192"/>
      <c r="C6" s="192"/>
      <c r="D6" s="192"/>
      <c r="E6" s="192"/>
      <c r="F6" s="192"/>
      <c r="G6" s="193"/>
    </row>
    <row r="7" spans="1:7" x14ac:dyDescent="0.25">
      <c r="A7" s="194"/>
      <c r="B7" s="195"/>
      <c r="C7" s="195"/>
      <c r="D7" s="195"/>
      <c r="E7" s="195"/>
      <c r="F7" s="195"/>
      <c r="G7" s="196"/>
    </row>
    <row r="8" spans="1:7" x14ac:dyDescent="0.25">
      <c r="A8" s="194"/>
      <c r="B8" s="195"/>
      <c r="C8" s="195"/>
      <c r="D8" s="195"/>
      <c r="E8" s="195"/>
      <c r="F8" s="195"/>
      <c r="G8" s="196"/>
    </row>
    <row r="9" spans="1:7" x14ac:dyDescent="0.25">
      <c r="A9" s="194"/>
      <c r="B9" s="195"/>
      <c r="C9" s="195"/>
      <c r="D9" s="195"/>
      <c r="E9" s="195"/>
      <c r="F9" s="195"/>
      <c r="G9" s="196"/>
    </row>
    <row r="10" spans="1:7" x14ac:dyDescent="0.25">
      <c r="A10" s="194"/>
      <c r="B10" s="195"/>
      <c r="C10" s="195"/>
      <c r="D10" s="195"/>
      <c r="E10" s="195"/>
      <c r="F10" s="195"/>
      <c r="G10" s="196"/>
    </row>
    <row r="11" spans="1:7" ht="86.25" customHeight="1" thickBot="1" x14ac:dyDescent="0.3">
      <c r="A11" s="197"/>
      <c r="B11" s="186"/>
      <c r="C11" s="186"/>
      <c r="D11" s="186"/>
      <c r="E11" s="186"/>
      <c r="F11" s="186"/>
      <c r="G11" s="198"/>
    </row>
    <row r="12" spans="1:7" ht="15.75" thickBot="1" x14ac:dyDescent="0.3"/>
    <row r="13" spans="1:7" ht="15.75" thickBot="1" x14ac:dyDescent="0.3">
      <c r="A13" s="199" t="s">
        <v>2</v>
      </c>
      <c r="B13" s="200" t="s">
        <v>47</v>
      </c>
      <c r="C13" s="200"/>
      <c r="D13" s="200"/>
      <c r="E13" s="200" t="s">
        <v>48</v>
      </c>
      <c r="F13" s="200"/>
      <c r="G13" s="200"/>
    </row>
    <row r="14" spans="1:7" ht="15" customHeight="1" thickBot="1" x14ac:dyDescent="0.3">
      <c r="A14" s="199"/>
      <c r="B14" s="201" t="s">
        <v>10</v>
      </c>
      <c r="C14" s="201" t="s">
        <v>18</v>
      </c>
      <c r="D14" s="201" t="s">
        <v>53</v>
      </c>
      <c r="E14" s="201" t="s">
        <v>10</v>
      </c>
      <c r="F14" s="201" t="s">
        <v>18</v>
      </c>
      <c r="G14" s="201" t="s">
        <v>19</v>
      </c>
    </row>
    <row r="15" spans="1:7" ht="15.75" thickBot="1" x14ac:dyDescent="0.3">
      <c r="A15" s="199"/>
      <c r="B15" s="201"/>
      <c r="C15" s="201"/>
      <c r="D15" s="201"/>
      <c r="E15" s="201"/>
      <c r="F15" s="201"/>
      <c r="G15" s="201"/>
    </row>
    <row r="16" spans="1:7" x14ac:dyDescent="0.25">
      <c r="A16" s="48" t="s">
        <v>21</v>
      </c>
      <c r="B16" s="49">
        <f>'(2)(a)(i) One Time (all)'!G16</f>
        <v>-155825.32874060509</v>
      </c>
      <c r="C16" s="50"/>
      <c r="D16" s="50"/>
      <c r="E16" s="49">
        <v>-155825.32874060509</v>
      </c>
      <c r="F16" s="50"/>
      <c r="G16" s="50"/>
    </row>
    <row r="17" spans="1:9" x14ac:dyDescent="0.25">
      <c r="A17" s="4" t="s">
        <v>22</v>
      </c>
      <c r="B17" s="51">
        <f>'(2)(a)(i) One Time (all)'!G17</f>
        <v>-1017345.7078353526</v>
      </c>
      <c r="C17" s="52"/>
      <c r="D17" s="52"/>
      <c r="E17" s="51">
        <v>-1017345.7078353526</v>
      </c>
      <c r="F17" s="52"/>
      <c r="G17" s="52"/>
      <c r="H17" s="10"/>
    </row>
    <row r="18" spans="1:9" x14ac:dyDescent="0.25">
      <c r="A18" s="4" t="s">
        <v>23</v>
      </c>
      <c r="B18" s="51">
        <f>'(2)(a)(i) One Time (all)'!G18</f>
        <v>-2527658.7871261169</v>
      </c>
      <c r="C18" s="52"/>
      <c r="D18" s="52"/>
      <c r="E18" s="51">
        <v>-2527658.7871261169</v>
      </c>
      <c r="F18" s="52"/>
      <c r="G18" s="52"/>
      <c r="H18" s="10"/>
    </row>
    <row r="19" spans="1:9" x14ac:dyDescent="0.25">
      <c r="A19" s="4" t="s">
        <v>24</v>
      </c>
      <c r="B19" s="51">
        <f>'(2)(a)(i) One Time (all)'!G19</f>
        <v>-2728006.8917778786</v>
      </c>
      <c r="C19" s="52"/>
      <c r="D19" s="52"/>
      <c r="E19" s="51">
        <v>-2728006.8917778786</v>
      </c>
      <c r="F19" s="52"/>
      <c r="G19" s="52"/>
      <c r="H19" s="10"/>
    </row>
    <row r="20" spans="1:9" x14ac:dyDescent="0.25">
      <c r="A20" s="4" t="s">
        <v>25</v>
      </c>
      <c r="B20" s="51">
        <f>'(2)(a)(i) One Time (all)'!G20</f>
        <v>-1899932.1023558602</v>
      </c>
      <c r="C20" s="52"/>
      <c r="D20" s="52"/>
      <c r="E20" s="51">
        <v>-1899932.1023558602</v>
      </c>
      <c r="F20" s="52"/>
      <c r="G20" s="52"/>
      <c r="H20" s="10"/>
    </row>
    <row r="21" spans="1:9" x14ac:dyDescent="0.25">
      <c r="A21" s="4" t="s">
        <v>26</v>
      </c>
      <c r="B21" s="51">
        <f>'(2)(a)(i) One Time (all)'!G21</f>
        <v>-603357.27530905697</v>
      </c>
      <c r="C21" s="52"/>
      <c r="D21" s="52"/>
      <c r="E21" s="51">
        <v>-603357.27530905697</v>
      </c>
      <c r="F21" s="52"/>
      <c r="G21" s="52"/>
      <c r="H21" s="10"/>
    </row>
    <row r="22" spans="1:9" x14ac:dyDescent="0.25">
      <c r="A22" s="4" t="s">
        <v>27</v>
      </c>
      <c r="B22" s="51">
        <f>'(2)(a)(i) One Time (all)'!G22</f>
        <v>-671624.72600253532</v>
      </c>
      <c r="C22" s="52"/>
      <c r="D22" s="52"/>
      <c r="E22" s="51">
        <v>-671624.72600253532</v>
      </c>
      <c r="F22" s="52"/>
      <c r="G22" s="52"/>
      <c r="H22" s="10"/>
    </row>
    <row r="23" spans="1:9" x14ac:dyDescent="0.25">
      <c r="A23" s="4" t="s">
        <v>28</v>
      </c>
      <c r="B23" s="51">
        <f>'(2)(a)(i) One Time (all)'!G23</f>
        <v>-1087924.942091349</v>
      </c>
      <c r="C23" s="52"/>
      <c r="D23" s="52"/>
      <c r="E23" s="51">
        <v>-1087924.942091349</v>
      </c>
      <c r="F23" s="52"/>
      <c r="G23" s="52"/>
      <c r="H23" s="10"/>
    </row>
    <row r="24" spans="1:9" x14ac:dyDescent="0.25">
      <c r="A24" s="4" t="s">
        <v>29</v>
      </c>
      <c r="B24" s="51">
        <f>'(2)(a)(i) One Time (all)'!G24</f>
        <v>-1133571.0805653024</v>
      </c>
      <c r="C24" s="52"/>
      <c r="D24" s="52"/>
      <c r="E24" s="51">
        <v>-1133571.0805653024</v>
      </c>
      <c r="F24" s="52"/>
      <c r="G24" s="52"/>
      <c r="H24" s="10"/>
    </row>
    <row r="25" spans="1:9" x14ac:dyDescent="0.25">
      <c r="A25" s="4" t="s">
        <v>30</v>
      </c>
      <c r="B25" s="51">
        <f>'(2)(a)(i) One Time (all)'!G25*($B$59/$D$59)</f>
        <v>5304353.0127251055</v>
      </c>
      <c r="C25" s="52"/>
      <c r="D25" s="51">
        <f>-D54*E54</f>
        <v>-1609.25</v>
      </c>
      <c r="E25" s="51">
        <f>'(2)(a)(i) One Time (all)'!G25</f>
        <v>6252514.7810213678</v>
      </c>
      <c r="F25" s="52"/>
      <c r="G25" s="52">
        <f>D25</f>
        <v>-1609.25</v>
      </c>
      <c r="H25" s="10"/>
      <c r="I25" s="85"/>
    </row>
    <row r="26" spans="1:9" s="10" customFormat="1" x14ac:dyDescent="0.25">
      <c r="A26" s="34" t="s">
        <v>42</v>
      </c>
      <c r="B26" s="51">
        <f>'(2)(a)(i) One Time (all)'!G26</f>
        <v>1669354.461419527</v>
      </c>
      <c r="C26" s="53"/>
      <c r="D26" s="51"/>
      <c r="E26" s="51">
        <v>1669354.461419527</v>
      </c>
      <c r="F26" s="53"/>
      <c r="G26" s="52"/>
    </row>
    <row r="27" spans="1:9" s="10" customFormat="1" x14ac:dyDescent="0.25">
      <c r="A27" s="34" t="s">
        <v>43</v>
      </c>
      <c r="B27" s="51">
        <f>'(2)(a)(i) One Time (all)'!G27</f>
        <v>2547344.3177372161</v>
      </c>
      <c r="C27" s="53"/>
      <c r="D27" s="51"/>
      <c r="E27" s="51">
        <v>2547344.3177372161</v>
      </c>
      <c r="F27" s="53"/>
      <c r="G27" s="52"/>
      <c r="I27" s="85"/>
    </row>
    <row r="28" spans="1:9" x14ac:dyDescent="0.25">
      <c r="A28" s="5" t="s">
        <v>4</v>
      </c>
      <c r="B28" s="51">
        <f>'(2)(a)(i) One Time (all)'!G28</f>
        <v>0</v>
      </c>
      <c r="C28" s="53"/>
      <c r="D28" s="51">
        <f>-D53*E53</f>
        <v>-150432.06</v>
      </c>
      <c r="E28" s="51">
        <v>0</v>
      </c>
      <c r="F28" s="53"/>
      <c r="G28" s="52">
        <f>D28</f>
        <v>-150432.06</v>
      </c>
      <c r="H28" s="10"/>
      <c r="I28" s="62"/>
    </row>
    <row r="29" spans="1:9" s="10" customFormat="1" x14ac:dyDescent="0.25">
      <c r="A29" s="78" t="s">
        <v>76</v>
      </c>
      <c r="B29" s="51"/>
      <c r="C29" s="52"/>
      <c r="D29" s="52"/>
      <c r="E29" s="61"/>
      <c r="F29" s="52"/>
      <c r="G29" s="52"/>
      <c r="I29" s="62"/>
    </row>
    <row r="30" spans="1:9" s="10" customFormat="1" x14ac:dyDescent="0.25">
      <c r="A30" s="78" t="s">
        <v>77</v>
      </c>
      <c r="B30" s="51"/>
      <c r="C30" s="52"/>
      <c r="D30" s="52"/>
      <c r="E30" s="61"/>
      <c r="F30" s="52"/>
      <c r="G30" s="52"/>
      <c r="I30" s="62"/>
    </row>
    <row r="31" spans="1:9" s="10" customFormat="1" ht="15.75" thickBot="1" x14ac:dyDescent="0.3">
      <c r="A31" s="77" t="s">
        <v>78</v>
      </c>
      <c r="B31" s="79"/>
      <c r="C31" s="80"/>
      <c r="D31" s="80"/>
      <c r="E31" s="81"/>
      <c r="F31" s="80"/>
      <c r="G31" s="83"/>
      <c r="I31" s="62"/>
    </row>
    <row r="32" spans="1:9" s="10" customFormat="1" ht="15.75" thickBot="1" x14ac:dyDescent="0.3">
      <c r="A32" s="77" t="s">
        <v>96</v>
      </c>
      <c r="B32" s="79">
        <v>0</v>
      </c>
      <c r="C32" s="80"/>
      <c r="D32" s="80"/>
      <c r="E32" s="81"/>
      <c r="F32" s="80"/>
      <c r="G32" s="142"/>
      <c r="I32" s="62"/>
    </row>
    <row r="33" spans="1:9" s="10" customFormat="1" ht="15.75" thickBot="1" x14ac:dyDescent="0.3">
      <c r="A33" s="16" t="s">
        <v>41</v>
      </c>
      <c r="B33" s="54">
        <f>SUM(B16:B32)</f>
        <v>-2304195.0499222092</v>
      </c>
      <c r="C33" s="54">
        <f t="shared" ref="C33:F33" si="0">SUM(C16:C31)</f>
        <v>0</v>
      </c>
      <c r="D33" s="54">
        <f>SUM(D16:D32)</f>
        <v>-152041.31</v>
      </c>
      <c r="E33" s="54">
        <f>SUM(E16:E32)</f>
        <v>-1356033.2816259465</v>
      </c>
      <c r="F33" s="54">
        <f t="shared" si="0"/>
        <v>0</v>
      </c>
      <c r="G33" s="55">
        <f>SUM(G16:G32)</f>
        <v>-152041.31</v>
      </c>
      <c r="I33" s="62"/>
    </row>
    <row r="34" spans="1:9" s="10" customFormat="1" ht="15.75" thickBot="1" x14ac:dyDescent="0.3">
      <c r="A34" s="42" t="s">
        <v>49</v>
      </c>
      <c r="B34" s="56">
        <f>B33*'(2)(a)(i) One Time (all)'!$G$36</f>
        <v>-1512473.630768938</v>
      </c>
      <c r="C34" s="56">
        <f>C33*'(2)(a)(i) One Time (all)'!$G$36</f>
        <v>0</v>
      </c>
      <c r="D34" s="56">
        <f>D33*'(2)(a)(i) One Time (all)'!$G$36</f>
        <v>-99799.915884000002</v>
      </c>
      <c r="E34" s="56">
        <v>-769620.81985370815</v>
      </c>
      <c r="F34" s="56">
        <v>0</v>
      </c>
      <c r="G34" s="57">
        <v>-1441310.0149770002</v>
      </c>
    </row>
    <row r="35" spans="1:9" s="10" customFormat="1" x14ac:dyDescent="0.25">
      <c r="A35" s="71"/>
      <c r="B35" s="68"/>
      <c r="C35" s="68"/>
      <c r="D35" s="68"/>
      <c r="E35" s="68"/>
      <c r="F35" s="68"/>
      <c r="G35" s="66"/>
    </row>
    <row r="36" spans="1:9" s="10" customFormat="1" x14ac:dyDescent="0.25">
      <c r="A36" s="72" t="s">
        <v>50</v>
      </c>
      <c r="B36" s="70"/>
      <c r="C36" s="70"/>
      <c r="D36" s="70"/>
      <c r="E36" s="70"/>
      <c r="F36" s="70"/>
      <c r="G36" s="66"/>
    </row>
    <row r="37" spans="1:9" s="10" customFormat="1" x14ac:dyDescent="0.25">
      <c r="A37" s="41" t="s">
        <v>46</v>
      </c>
      <c r="B37" s="51"/>
      <c r="C37" s="51">
        <v>0</v>
      </c>
      <c r="D37" s="51"/>
      <c r="E37" s="52"/>
      <c r="F37" s="53">
        <v>0</v>
      </c>
      <c r="G37" s="52"/>
    </row>
    <row r="38" spans="1:9" s="10" customFormat="1" x14ac:dyDescent="0.25">
      <c r="A38" s="26" t="s">
        <v>57</v>
      </c>
      <c r="B38" s="58"/>
      <c r="C38" s="58">
        <v>0</v>
      </c>
      <c r="D38" s="58"/>
      <c r="E38" s="53"/>
      <c r="F38" s="53">
        <v>0</v>
      </c>
      <c r="G38" s="53"/>
    </row>
    <row r="39" spans="1:9" s="10" customFormat="1" x14ac:dyDescent="0.25">
      <c r="A39" s="26" t="s">
        <v>59</v>
      </c>
      <c r="B39" s="58"/>
      <c r="C39" s="58">
        <f>B58*E53*(1-'(2)(a)(i) One Time (all)'!$G$36)</f>
        <v>501728.97376800008</v>
      </c>
      <c r="D39" s="58"/>
      <c r="E39" s="53"/>
      <c r="F39" s="53">
        <v>760974.22319999989</v>
      </c>
      <c r="G39" s="53"/>
    </row>
    <row r="40" spans="1:9" ht="15.75" thickBot="1" x14ac:dyDescent="0.3">
      <c r="A40" s="26" t="s">
        <v>58</v>
      </c>
      <c r="B40" s="53"/>
      <c r="C40" s="58">
        <f>B59*E54*(1-'(2)(a)(i) One Time (all)'!$G$36)</f>
        <v>960306.55670399999</v>
      </c>
      <c r="D40" s="53"/>
      <c r="E40" s="58"/>
      <c r="F40" s="53">
        <v>1053309.3293875677</v>
      </c>
      <c r="G40" s="53"/>
    </row>
    <row r="41" spans="1:9" s="10" customFormat="1" ht="15.75" thickBot="1" x14ac:dyDescent="0.3">
      <c r="A41" s="43" t="s">
        <v>51</v>
      </c>
      <c r="B41" s="56">
        <f>SUM(B37:B40)</f>
        <v>0</v>
      </c>
      <c r="C41" s="56">
        <f t="shared" ref="C41:G41" si="1">SUM(C37:C40)</f>
        <v>1462035.5304720001</v>
      </c>
      <c r="D41" s="56">
        <f t="shared" si="1"/>
        <v>0</v>
      </c>
      <c r="E41" s="56">
        <f t="shared" si="1"/>
        <v>0</v>
      </c>
      <c r="F41" s="56">
        <f t="shared" si="1"/>
        <v>1814283.5525875676</v>
      </c>
      <c r="G41" s="56">
        <f t="shared" si="1"/>
        <v>0</v>
      </c>
    </row>
    <row r="42" spans="1:9" s="10" customFormat="1" ht="15.75" thickBot="1" x14ac:dyDescent="0.3">
      <c r="A42" s="17"/>
      <c r="B42" s="59"/>
      <c r="C42" s="59"/>
      <c r="D42" s="59"/>
      <c r="E42" s="59"/>
      <c r="F42" s="59"/>
      <c r="G42" s="60"/>
    </row>
    <row r="43" spans="1:9" s="10" customFormat="1" ht="15.75" thickBot="1" x14ac:dyDescent="0.3">
      <c r="A43" s="47" t="s">
        <v>52</v>
      </c>
      <c r="B43" s="56">
        <f t="shared" ref="B43:G43" si="2">B34+B41</f>
        <v>-1512473.630768938</v>
      </c>
      <c r="C43" s="56">
        <f>C34+C41</f>
        <v>1462035.5304720001</v>
      </c>
      <c r="D43" s="56">
        <f t="shared" si="2"/>
        <v>-99799.915884000002</v>
      </c>
      <c r="E43" s="56">
        <f>E34+E41</f>
        <v>-769620.81985370815</v>
      </c>
      <c r="F43" s="56">
        <f t="shared" si="2"/>
        <v>1814283.5525875676</v>
      </c>
      <c r="G43" s="56">
        <f t="shared" si="2"/>
        <v>-1441310.0149770002</v>
      </c>
    </row>
    <row r="44" spans="1:9" s="10" customFormat="1" ht="15.75" thickBot="1" x14ac:dyDescent="0.3">
      <c r="A44" s="44"/>
      <c r="B44" s="45"/>
      <c r="C44" s="45"/>
      <c r="D44" s="45"/>
      <c r="E44" s="46"/>
      <c r="F44" s="46"/>
      <c r="G44" s="45"/>
    </row>
    <row r="45" spans="1:9" ht="15.75" thickBot="1" x14ac:dyDescent="0.3">
      <c r="A45" s="197" t="s">
        <v>11</v>
      </c>
      <c r="B45" s="186"/>
      <c r="C45" s="198"/>
      <c r="D45" s="115">
        <v>530519000</v>
      </c>
      <c r="E45" s="117"/>
      <c r="F45" s="117"/>
      <c r="G45" s="115">
        <v>530519000</v>
      </c>
    </row>
    <row r="46" spans="1:9" x14ac:dyDescent="0.25">
      <c r="B46" s="1" t="s">
        <v>54</v>
      </c>
      <c r="C46" s="2"/>
      <c r="D46" s="15">
        <f>SUM(B43:D43)*1.029768</f>
        <v>-154710.30144661205</v>
      </c>
      <c r="E46" s="1" t="s">
        <v>55</v>
      </c>
      <c r="F46" s="2"/>
      <c r="G46" s="15">
        <f>SUM(E43:G43)*1.029768</f>
        <v>-408454.67854095454</v>
      </c>
    </row>
    <row r="47" spans="1:9" ht="15" customHeight="1" x14ac:dyDescent="0.25">
      <c r="B47" s="204">
        <f>D46/D45</f>
        <v>-2.9162066098784782E-4</v>
      </c>
      <c r="C47" s="205"/>
      <c r="D47" s="206"/>
      <c r="E47" s="204">
        <f>G46/G45</f>
        <v>-7.6991526889886046E-4</v>
      </c>
      <c r="F47" s="205"/>
      <c r="G47" s="206"/>
    </row>
    <row r="48" spans="1:9" ht="15.75" thickBot="1" x14ac:dyDescent="0.3">
      <c r="B48" s="207"/>
      <c r="C48" s="208"/>
      <c r="D48" s="209"/>
      <c r="E48" s="207"/>
      <c r="F48" s="208"/>
      <c r="G48" s="209"/>
    </row>
    <row r="49" spans="1:7" x14ac:dyDescent="0.25">
      <c r="F49" s="6"/>
      <c r="G49" s="7"/>
    </row>
    <row r="50" spans="1:7" x14ac:dyDescent="0.25">
      <c r="F50" s="6"/>
      <c r="G50" s="7"/>
    </row>
    <row r="51" spans="1:7" x14ac:dyDescent="0.25">
      <c r="A51" s="63" t="s">
        <v>60</v>
      </c>
      <c r="B51" s="10"/>
      <c r="C51" s="10"/>
      <c r="D51" s="10"/>
      <c r="E51" s="10"/>
    </row>
    <row r="52" spans="1:7" ht="30" x14ac:dyDescent="0.25">
      <c r="A52" s="64" t="s">
        <v>65</v>
      </c>
      <c r="B52" s="124" t="s">
        <v>82</v>
      </c>
      <c r="C52" s="124" t="s">
        <v>75</v>
      </c>
      <c r="D52" s="65" t="s">
        <v>61</v>
      </c>
      <c r="E52" s="65" t="s">
        <v>67</v>
      </c>
    </row>
    <row r="53" spans="1:7" x14ac:dyDescent="0.25">
      <c r="A53" t="s">
        <v>4</v>
      </c>
      <c r="B53" s="138"/>
      <c r="C53" s="138"/>
      <c r="D53" s="135">
        <v>25671</v>
      </c>
      <c r="E53" s="139">
        <v>5.86</v>
      </c>
    </row>
    <row r="54" spans="1:7" x14ac:dyDescent="0.25">
      <c r="A54" s="10" t="s">
        <v>56</v>
      </c>
      <c r="B54" s="135"/>
      <c r="C54" s="135"/>
      <c r="D54" s="135">
        <v>205</v>
      </c>
      <c r="E54" s="140">
        <v>7.85</v>
      </c>
    </row>
    <row r="56" spans="1:7" s="10" customFormat="1" x14ac:dyDescent="0.25"/>
    <row r="57" spans="1:7" s="10" customFormat="1" ht="30" x14ac:dyDescent="0.25">
      <c r="B57" s="73" t="s">
        <v>86</v>
      </c>
      <c r="C57" s="73"/>
      <c r="D57" s="64" t="s">
        <v>68</v>
      </c>
    </row>
    <row r="58" spans="1:7" x14ac:dyDescent="0.25">
      <c r="A58" t="s">
        <v>4</v>
      </c>
      <c r="B58" s="135">
        <v>249183</v>
      </c>
      <c r="C58" s="135"/>
      <c r="D58" s="137"/>
    </row>
    <row r="59" spans="1:7" x14ac:dyDescent="0.25">
      <c r="A59" s="10" t="s">
        <v>66</v>
      </c>
      <c r="B59" s="141">
        <f>'(2)(a)(i) One Time (all)'!B45</f>
        <v>356030.39999999997</v>
      </c>
      <c r="C59" s="141"/>
      <c r="D59" s="135">
        <f>'(2)(a)(i) One Time (all)'!B48</f>
        <v>419671.41575091</v>
      </c>
    </row>
  </sheetData>
  <mergeCells count="15">
    <mergeCell ref="A1:G1"/>
    <mergeCell ref="G14:G15"/>
    <mergeCell ref="A45:C45"/>
    <mergeCell ref="B47:D48"/>
    <mergeCell ref="E47:G48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topLeftCell="A25" workbookViewId="0">
      <selection activeCell="C46" sqref="C46"/>
    </sheetView>
  </sheetViews>
  <sheetFormatPr defaultRowHeight="15" x14ac:dyDescent="0.25"/>
  <cols>
    <col min="1" max="1" width="24.28515625" style="8" bestFit="1" customWidth="1"/>
    <col min="2" max="2" width="21.28515625" style="8" customWidth="1"/>
    <col min="3" max="3" width="18.28515625" style="8" customWidth="1"/>
    <col min="4" max="4" width="23.42578125" style="8" customWidth="1"/>
    <col min="5" max="5" width="32.28515625" style="8" customWidth="1"/>
    <col min="6" max="6" width="49.85546875" style="8" customWidth="1"/>
    <col min="7" max="16384" width="9.140625" style="8"/>
  </cols>
  <sheetData>
    <row r="1" spans="1:6" ht="31.5" customHeight="1" thickBot="1" x14ac:dyDescent="0.4">
      <c r="A1" s="202" t="s">
        <v>84</v>
      </c>
      <c r="B1" s="210"/>
      <c r="C1" s="210"/>
      <c r="D1" s="210"/>
      <c r="E1" s="210"/>
      <c r="F1" s="210"/>
    </row>
    <row r="2" spans="1:6" ht="50.25" customHeight="1" thickBot="1" x14ac:dyDescent="0.4">
      <c r="A2" s="110">
        <v>2019</v>
      </c>
      <c r="B2" s="217" t="s">
        <v>17</v>
      </c>
      <c r="C2" s="218"/>
      <c r="D2" s="218"/>
      <c r="E2" s="218"/>
      <c r="F2" s="218"/>
    </row>
    <row r="3" spans="1:6" ht="15.75" customHeight="1" thickBot="1" x14ac:dyDescent="0.4">
      <c r="A3" s="11"/>
      <c r="B3" s="211" t="s">
        <v>1</v>
      </c>
      <c r="C3" s="212"/>
      <c r="D3" s="213"/>
      <c r="E3" s="211" t="s">
        <v>15</v>
      </c>
      <c r="F3" s="213"/>
    </row>
    <row r="4" spans="1:6" ht="45" x14ac:dyDescent="0.25">
      <c r="A4" s="20" t="s">
        <v>2</v>
      </c>
      <c r="B4" s="21" t="s">
        <v>12</v>
      </c>
      <c r="C4" s="21" t="s">
        <v>13</v>
      </c>
      <c r="D4" s="21" t="s">
        <v>16</v>
      </c>
      <c r="E4" s="21" t="s">
        <v>14</v>
      </c>
      <c r="F4" s="21" t="s">
        <v>20</v>
      </c>
    </row>
    <row r="5" spans="1:6" x14ac:dyDescent="0.25">
      <c r="A5" s="22" t="s">
        <v>21</v>
      </c>
      <c r="B5" s="108">
        <f>'(2)(a)(i) One Time (all)'!G16</f>
        <v>-155825.32874060509</v>
      </c>
      <c r="C5" s="19">
        <v>4862</v>
      </c>
      <c r="D5" s="109">
        <f>B5/C5</f>
        <v>-32.049635693254849</v>
      </c>
      <c r="E5" s="125">
        <v>0</v>
      </c>
      <c r="F5" s="23">
        <f>E5*D5</f>
        <v>0</v>
      </c>
    </row>
    <row r="6" spans="1:6" x14ac:dyDescent="0.25">
      <c r="A6" s="24" t="s">
        <v>22</v>
      </c>
      <c r="B6" s="108">
        <f>'(2)(a)(i) One Time (all)'!G17</f>
        <v>-1017345.7078353526</v>
      </c>
      <c r="C6" s="19">
        <v>14197</v>
      </c>
      <c r="D6" s="109">
        <f t="shared" ref="D6:D12" si="0">B6/C6</f>
        <v>-71.659203200348855</v>
      </c>
      <c r="E6" s="125">
        <v>7241</v>
      </c>
      <c r="F6" s="23">
        <f t="shared" ref="F6:F15" si="1">E6*D6</f>
        <v>-518884.29037372605</v>
      </c>
    </row>
    <row r="7" spans="1:6" x14ac:dyDescent="0.25">
      <c r="A7" s="24" t="s">
        <v>23</v>
      </c>
      <c r="B7" s="108">
        <f>'(2)(a)(i) One Time (all)'!G18</f>
        <v>-2527658.7871261169</v>
      </c>
      <c r="C7" s="19">
        <v>29008</v>
      </c>
      <c r="D7" s="109">
        <f t="shared" si="0"/>
        <v>-87.13661014637745</v>
      </c>
      <c r="E7" s="125">
        <v>12184</v>
      </c>
      <c r="F7" s="23">
        <f t="shared" si="1"/>
        <v>-1061672.4580234629</v>
      </c>
    </row>
    <row r="8" spans="1:6" x14ac:dyDescent="0.25">
      <c r="A8" s="24" t="s">
        <v>24</v>
      </c>
      <c r="B8" s="108">
        <f>'(2)(a)(i) One Time (all)'!G19</f>
        <v>-2728006.8917778786</v>
      </c>
      <c r="C8" s="19">
        <v>45808</v>
      </c>
      <c r="D8" s="109">
        <f t="shared" si="0"/>
        <v>-59.553066970351871</v>
      </c>
      <c r="E8" s="125">
        <v>13360</v>
      </c>
      <c r="F8" s="23">
        <f t="shared" si="1"/>
        <v>-795628.97472390102</v>
      </c>
    </row>
    <row r="9" spans="1:6" x14ac:dyDescent="0.25">
      <c r="A9" s="24" t="s">
        <v>25</v>
      </c>
      <c r="B9" s="108">
        <f>'(2)(a)(i) One Time (all)'!G20</f>
        <v>-1899932.1023558602</v>
      </c>
      <c r="C9" s="19">
        <v>20517</v>
      </c>
      <c r="D9" s="109">
        <f t="shared" si="0"/>
        <v>-92.602822164832105</v>
      </c>
      <c r="E9" s="125">
        <v>6137</v>
      </c>
      <c r="F9" s="23">
        <f t="shared" si="1"/>
        <v>-568303.51962557458</v>
      </c>
    </row>
    <row r="10" spans="1:6" x14ac:dyDescent="0.25">
      <c r="A10" s="24" t="s">
        <v>26</v>
      </c>
      <c r="B10" s="108">
        <f>'(2)(a)(i) One Time (all)'!G21</f>
        <v>-603357.27530905697</v>
      </c>
      <c r="C10" s="19">
        <v>21435</v>
      </c>
      <c r="D10" s="109">
        <f t="shared" si="0"/>
        <v>-28.148228379242219</v>
      </c>
      <c r="E10" s="125">
        <v>23719</v>
      </c>
      <c r="F10" s="23">
        <f t="shared" si="1"/>
        <v>-667647.82892724616</v>
      </c>
    </row>
    <row r="11" spans="1:6" x14ac:dyDescent="0.25">
      <c r="A11" s="24" t="s">
        <v>27</v>
      </c>
      <c r="B11" s="108">
        <f>'(2)(a)(i) One Time (all)'!G22</f>
        <v>-671624.72600253532</v>
      </c>
      <c r="C11" s="19">
        <v>7709</v>
      </c>
      <c r="D11" s="109">
        <f t="shared" si="0"/>
        <v>-87.122159294660179</v>
      </c>
      <c r="E11" s="125">
        <v>15492</v>
      </c>
      <c r="F11" s="23">
        <f t="shared" si="1"/>
        <v>-1349696.4917928756</v>
      </c>
    </row>
    <row r="12" spans="1:6" x14ac:dyDescent="0.25">
      <c r="A12" s="24" t="s">
        <v>28</v>
      </c>
      <c r="B12" s="108">
        <f>'(2)(a)(i) One Time (all)'!G23</f>
        <v>-1087924.942091349</v>
      </c>
      <c r="C12" s="19">
        <v>14529</v>
      </c>
      <c r="D12" s="109">
        <f t="shared" si="0"/>
        <v>-74.879547256614288</v>
      </c>
      <c r="E12" s="125">
        <v>25539</v>
      </c>
      <c r="F12" s="23">
        <f t="shared" si="1"/>
        <v>-1912348.7573866723</v>
      </c>
    </row>
    <row r="13" spans="1:6" x14ac:dyDescent="0.25">
      <c r="A13" s="24" t="s">
        <v>29</v>
      </c>
      <c r="B13" s="108">
        <f>'(2)(a)(i) One Time (all)'!G24</f>
        <v>-1133571.0805653024</v>
      </c>
      <c r="C13" s="19">
        <v>12024</v>
      </c>
      <c r="D13" s="109">
        <f>B13/C13</f>
        <v>-94.275705303168863</v>
      </c>
      <c r="E13" s="125">
        <v>11898</v>
      </c>
      <c r="F13" s="23">
        <f>E13*D13</f>
        <v>-1121692.3416971031</v>
      </c>
    </row>
    <row r="14" spans="1:6" x14ac:dyDescent="0.25">
      <c r="A14" s="24" t="s">
        <v>30</v>
      </c>
      <c r="B14" s="108">
        <f>'(2)(a)(ii)Annual-2019 actual'!B25</f>
        <v>5304353.0127251055</v>
      </c>
      <c r="C14" s="19">
        <f>'(2)(a)(ii)Annual-2019 actual'!B59</f>
        <v>356030.39999999997</v>
      </c>
      <c r="D14" s="109">
        <f>B14/C14</f>
        <v>14.898595773633673</v>
      </c>
      <c r="E14" s="125">
        <v>355784</v>
      </c>
      <c r="F14" s="23">
        <f>E14*D14</f>
        <v>5300681.9987264825</v>
      </c>
    </row>
    <row r="15" spans="1:6" x14ac:dyDescent="0.25">
      <c r="A15" s="24" t="s">
        <v>42</v>
      </c>
      <c r="B15" s="108">
        <f>'(2)(a)(i) One Time (all)'!G26</f>
        <v>1669354.461419527</v>
      </c>
      <c r="C15" s="19">
        <v>8804</v>
      </c>
      <c r="D15" s="109">
        <f>B15/C15</f>
        <v>189.6131828054892</v>
      </c>
      <c r="E15" s="125">
        <v>6608</v>
      </c>
      <c r="F15" s="23">
        <f t="shared" si="1"/>
        <v>1252963.9119786727</v>
      </c>
    </row>
    <row r="16" spans="1:6" x14ac:dyDescent="0.25">
      <c r="A16" s="24" t="s">
        <v>43</v>
      </c>
      <c r="B16" s="108">
        <f>'(2)(a)(i) One Time (all)'!G27</f>
        <v>2547344.3177372161</v>
      </c>
      <c r="C16" s="19">
        <v>13146</v>
      </c>
      <c r="D16" s="109">
        <f t="shared" ref="D16:D17" si="2">B16/C16</f>
        <v>193.77333924670745</v>
      </c>
      <c r="E16" s="125">
        <v>1830</v>
      </c>
      <c r="F16" s="23">
        <f>E16*D16</f>
        <v>354605.21082147461</v>
      </c>
    </row>
    <row r="17" spans="1:12" x14ac:dyDescent="0.25">
      <c r="A17" s="24" t="s">
        <v>4</v>
      </c>
      <c r="B17" s="108">
        <v>0</v>
      </c>
      <c r="C17" s="19">
        <f>'(2)(a)(ii)Annual-2019 actual'!B58</f>
        <v>249183</v>
      </c>
      <c r="D17" s="109">
        <f t="shared" si="2"/>
        <v>0</v>
      </c>
      <c r="E17" s="125">
        <v>0</v>
      </c>
      <c r="F17" s="23">
        <f>E17*D17</f>
        <v>0</v>
      </c>
    </row>
    <row r="18" spans="1:12" x14ac:dyDescent="0.25">
      <c r="A18" s="25" t="s">
        <v>46</v>
      </c>
      <c r="B18" s="18">
        <v>0</v>
      </c>
      <c r="C18" s="18">
        <v>0</v>
      </c>
      <c r="D18" s="18">
        <v>0</v>
      </c>
      <c r="E18" s="125">
        <v>0</v>
      </c>
      <c r="F18" s="18">
        <v>0</v>
      </c>
      <c r="K18" s="116"/>
      <c r="L18" s="116"/>
    </row>
    <row r="19" spans="1:12" x14ac:dyDescent="0.25">
      <c r="A19" s="25" t="s">
        <v>76</v>
      </c>
      <c r="B19" s="18">
        <v>0</v>
      </c>
      <c r="C19" s="18">
        <v>0</v>
      </c>
      <c r="D19" s="18">
        <v>0</v>
      </c>
      <c r="E19" s="125">
        <v>0</v>
      </c>
      <c r="F19" s="18">
        <v>0</v>
      </c>
    </row>
    <row r="20" spans="1:12" x14ac:dyDescent="0.25">
      <c r="A20" s="25" t="s">
        <v>77</v>
      </c>
      <c r="B20" s="18">
        <v>0</v>
      </c>
      <c r="C20" s="18">
        <v>0</v>
      </c>
      <c r="D20" s="18">
        <v>0</v>
      </c>
      <c r="E20" s="125">
        <v>0</v>
      </c>
      <c r="F20" s="18">
        <v>0</v>
      </c>
    </row>
    <row r="21" spans="1:12" x14ac:dyDescent="0.25">
      <c r="A21" s="25" t="s">
        <v>78</v>
      </c>
      <c r="B21" s="18">
        <v>0</v>
      </c>
      <c r="C21" s="18">
        <v>0</v>
      </c>
      <c r="D21" s="18">
        <v>0</v>
      </c>
      <c r="E21" s="125">
        <v>0</v>
      </c>
      <c r="F21" s="18">
        <v>0</v>
      </c>
    </row>
    <row r="22" spans="1:12" x14ac:dyDescent="0.25">
      <c r="A22" s="25" t="s">
        <v>83</v>
      </c>
      <c r="B22" s="18">
        <v>0</v>
      </c>
      <c r="C22" s="18">
        <v>0</v>
      </c>
      <c r="D22" s="18">
        <v>0</v>
      </c>
      <c r="E22" s="125">
        <v>0</v>
      </c>
      <c r="F22" s="18"/>
    </row>
    <row r="24" spans="1:12" ht="52.5" customHeight="1" thickBot="1" x14ac:dyDescent="0.4">
      <c r="A24" s="126">
        <v>2020</v>
      </c>
      <c r="B24" s="219" t="s">
        <v>17</v>
      </c>
      <c r="C24" s="220"/>
      <c r="D24" s="220"/>
      <c r="E24" s="220"/>
      <c r="F24" s="220"/>
    </row>
    <row r="25" spans="1:12" ht="18" customHeight="1" x14ac:dyDescent="0.35">
      <c r="A25" s="110"/>
      <c r="B25" s="214" t="s">
        <v>1</v>
      </c>
      <c r="C25" s="215"/>
      <c r="D25" s="216"/>
      <c r="E25" s="214" t="s">
        <v>15</v>
      </c>
      <c r="F25" s="216"/>
    </row>
    <row r="26" spans="1:12" ht="45" x14ac:dyDescent="0.25">
      <c r="A26" s="111" t="s">
        <v>2</v>
      </c>
      <c r="B26" s="111" t="s">
        <v>12</v>
      </c>
      <c r="C26" s="111" t="s">
        <v>13</v>
      </c>
      <c r="D26" s="111" t="s">
        <v>16</v>
      </c>
      <c r="E26" s="111" t="s">
        <v>14</v>
      </c>
      <c r="F26" s="111" t="s">
        <v>20</v>
      </c>
    </row>
    <row r="27" spans="1:12" x14ac:dyDescent="0.25">
      <c r="A27" s="112" t="s">
        <v>21</v>
      </c>
      <c r="B27" s="19">
        <f>'(2)(a)(i) One Time (all)'!G16</f>
        <v>-155825.32874060509</v>
      </c>
      <c r="C27" s="19">
        <v>930</v>
      </c>
      <c r="D27" s="108">
        <f>B27/C27</f>
        <v>-167.55411692538183</v>
      </c>
      <c r="E27" s="125">
        <v>930</v>
      </c>
      <c r="F27" s="108">
        <f>E27*D27</f>
        <v>-155825.32874060509</v>
      </c>
    </row>
    <row r="28" spans="1:12" x14ac:dyDescent="0.25">
      <c r="A28" s="25" t="s">
        <v>22</v>
      </c>
      <c r="B28" s="19">
        <f>'(2)(a)(i) One Time (all)'!G17</f>
        <v>-1017345.7078353526</v>
      </c>
      <c r="C28" s="19">
        <v>11669</v>
      </c>
      <c r="D28" s="108">
        <f t="shared" ref="D28:D38" si="3">B28/C28</f>
        <v>-87.18362394681229</v>
      </c>
      <c r="E28" s="125">
        <v>11669</v>
      </c>
      <c r="F28" s="108">
        <f t="shared" ref="F28:F39" si="4">E28*D28</f>
        <v>-1017345.7078353526</v>
      </c>
    </row>
    <row r="29" spans="1:12" x14ac:dyDescent="0.25">
      <c r="A29" s="25" t="s">
        <v>23</v>
      </c>
      <c r="B29" s="19">
        <f>'(2)(a)(i) One Time (all)'!G18</f>
        <v>-2527658.7871261169</v>
      </c>
      <c r="C29" s="19">
        <v>12230</v>
      </c>
      <c r="D29" s="108">
        <f t="shared" si="3"/>
        <v>-206.67692454015673</v>
      </c>
      <c r="E29" s="125">
        <v>12230</v>
      </c>
      <c r="F29" s="108">
        <f>E29*D29</f>
        <v>-2527658.7871261169</v>
      </c>
    </row>
    <row r="30" spans="1:12" x14ac:dyDescent="0.25">
      <c r="A30" s="25" t="s">
        <v>24</v>
      </c>
      <c r="B30" s="19">
        <f>'(2)(a)(i) One Time (all)'!G19</f>
        <v>-2728006.8917778786</v>
      </c>
      <c r="C30" s="19">
        <v>16757</v>
      </c>
      <c r="D30" s="108">
        <f t="shared" si="3"/>
        <v>-162.79804808604635</v>
      </c>
      <c r="E30" s="125">
        <v>16757</v>
      </c>
      <c r="F30" s="108">
        <f t="shared" si="4"/>
        <v>-2728006.8917778786</v>
      </c>
    </row>
    <row r="31" spans="1:12" x14ac:dyDescent="0.25">
      <c r="A31" s="25" t="s">
        <v>25</v>
      </c>
      <c r="B31" s="19">
        <f>'(2)(a)(i) One Time (all)'!G20</f>
        <v>-1899932.1023558602</v>
      </c>
      <c r="C31" s="19">
        <v>1357</v>
      </c>
      <c r="D31" s="108">
        <f t="shared" si="3"/>
        <v>-1400.0973488252471</v>
      </c>
      <c r="E31" s="125">
        <v>1357</v>
      </c>
      <c r="F31" s="108">
        <f t="shared" si="4"/>
        <v>-1899932.1023558602</v>
      </c>
    </row>
    <row r="32" spans="1:12" x14ac:dyDescent="0.25">
      <c r="A32" s="25" t="s">
        <v>26</v>
      </c>
      <c r="B32" s="19">
        <f>'(2)(a)(i) One Time (all)'!G21</f>
        <v>-603357.27530905697</v>
      </c>
      <c r="C32" s="19">
        <v>25911</v>
      </c>
      <c r="D32" s="108">
        <f t="shared" si="3"/>
        <v>-23.285757991164253</v>
      </c>
      <c r="E32" s="125">
        <v>25911</v>
      </c>
      <c r="F32" s="108">
        <f t="shared" si="4"/>
        <v>-603357.27530905697</v>
      </c>
    </row>
    <row r="33" spans="1:11" x14ac:dyDescent="0.25">
      <c r="A33" s="25" t="s">
        <v>27</v>
      </c>
      <c r="B33" s="19">
        <f>'(2)(a)(i) One Time (all)'!G22</f>
        <v>-671624.72600253532</v>
      </c>
      <c r="C33" s="19">
        <v>14477</v>
      </c>
      <c r="D33" s="108">
        <f t="shared" si="3"/>
        <v>-46.392534779480229</v>
      </c>
      <c r="E33" s="125">
        <v>14477</v>
      </c>
      <c r="F33" s="108">
        <f t="shared" si="4"/>
        <v>-671624.72600253532</v>
      </c>
    </row>
    <row r="34" spans="1:11" x14ac:dyDescent="0.25">
      <c r="A34" s="25" t="s">
        <v>28</v>
      </c>
      <c r="B34" s="19">
        <f>'(2)(a)(i) One Time (all)'!G23</f>
        <v>-1087924.942091349</v>
      </c>
      <c r="C34" s="19">
        <v>25479</v>
      </c>
      <c r="D34" s="108">
        <f t="shared" si="3"/>
        <v>-42.698887008569763</v>
      </c>
      <c r="E34" s="125">
        <v>25479</v>
      </c>
      <c r="F34" s="108">
        <f t="shared" si="4"/>
        <v>-1087924.942091349</v>
      </c>
    </row>
    <row r="35" spans="1:11" x14ac:dyDescent="0.25">
      <c r="A35" s="25" t="s">
        <v>29</v>
      </c>
      <c r="B35" s="19">
        <f>'(2)(a)(i) One Time (all)'!G24</f>
        <v>-1133571.0805653024</v>
      </c>
      <c r="C35" s="19">
        <v>9952</v>
      </c>
      <c r="D35" s="108">
        <f t="shared" si="3"/>
        <v>-113.90384651982541</v>
      </c>
      <c r="E35" s="125">
        <v>9952</v>
      </c>
      <c r="F35" s="108">
        <f t="shared" si="4"/>
        <v>-1133571.0805653024</v>
      </c>
    </row>
    <row r="36" spans="1:11" x14ac:dyDescent="0.25">
      <c r="A36" s="25" t="s">
        <v>30</v>
      </c>
      <c r="B36" s="19">
        <f>'(2)(a)(ii)Annual-2020, estimate'!B25</f>
        <v>6246790.505858697</v>
      </c>
      <c r="C36" s="19">
        <v>434180</v>
      </c>
      <c r="D36" s="109">
        <f>B36/C36</f>
        <v>14.387559320693484</v>
      </c>
      <c r="E36" s="125">
        <v>434180</v>
      </c>
      <c r="F36" s="108">
        <f>E36*D36</f>
        <v>6246790.505858697</v>
      </c>
      <c r="J36" s="116"/>
      <c r="K36" s="116"/>
    </row>
    <row r="37" spans="1:11" x14ac:dyDescent="0.25">
      <c r="A37" s="25" t="s">
        <v>42</v>
      </c>
      <c r="B37" s="113">
        <f>'(2)(a)(i) One Time (all)'!G26</f>
        <v>1669354.461419527</v>
      </c>
      <c r="C37" s="19">
        <v>4825</v>
      </c>
      <c r="D37" s="108">
        <f t="shared" si="3"/>
        <v>345.98019925793307</v>
      </c>
      <c r="E37" s="125">
        <v>4825</v>
      </c>
      <c r="F37" s="108">
        <f t="shared" ref="F37:F38" si="5">E37*D37</f>
        <v>1669354.461419527</v>
      </c>
    </row>
    <row r="38" spans="1:11" x14ac:dyDescent="0.25">
      <c r="A38" s="25" t="s">
        <v>43</v>
      </c>
      <c r="B38" s="113">
        <f>'(2)(a)(i) One Time (all)'!G27</f>
        <v>2547344.3177372161</v>
      </c>
      <c r="C38" s="19">
        <v>2473</v>
      </c>
      <c r="D38" s="108">
        <f t="shared" si="3"/>
        <v>1030.0624010259669</v>
      </c>
      <c r="E38" s="125">
        <v>2473</v>
      </c>
      <c r="F38" s="108">
        <f t="shared" si="5"/>
        <v>2547344.3177372161</v>
      </c>
    </row>
    <row r="39" spans="1:11" x14ac:dyDescent="0.25">
      <c r="A39" s="25" t="s">
        <v>4</v>
      </c>
      <c r="B39" s="19">
        <f>'(2)(a)(i) One Time (all)'!G28</f>
        <v>0</v>
      </c>
      <c r="C39" s="19">
        <v>285830</v>
      </c>
      <c r="D39" s="108">
        <v>0</v>
      </c>
      <c r="E39" s="125">
        <v>285830</v>
      </c>
      <c r="F39" s="108">
        <f t="shared" si="4"/>
        <v>0</v>
      </c>
    </row>
    <row r="40" spans="1:11" x14ac:dyDescent="0.25">
      <c r="A40" s="25" t="s">
        <v>95</v>
      </c>
      <c r="B40" s="19">
        <v>0</v>
      </c>
      <c r="C40" s="19">
        <v>0</v>
      </c>
      <c r="D40" s="19">
        <v>0</v>
      </c>
      <c r="E40" s="125">
        <v>0</v>
      </c>
      <c r="F40" s="19">
        <v>0</v>
      </c>
    </row>
    <row r="41" spans="1:11" x14ac:dyDescent="0.25">
      <c r="A41" s="25" t="s">
        <v>76</v>
      </c>
      <c r="B41" s="19">
        <f>'(2)(a)(i) One Time (all)'!G30</f>
        <v>0</v>
      </c>
      <c r="C41" s="19">
        <v>0</v>
      </c>
      <c r="D41" s="19">
        <v>0</v>
      </c>
      <c r="E41" s="125">
        <v>0</v>
      </c>
      <c r="F41" s="19">
        <v>0</v>
      </c>
    </row>
    <row r="42" spans="1:11" x14ac:dyDescent="0.25">
      <c r="A42" s="25" t="s">
        <v>77</v>
      </c>
      <c r="B42" s="19">
        <f>'(2)(a)(i) One Time (all)'!G31</f>
        <v>0</v>
      </c>
      <c r="C42" s="19">
        <f>'(2)(a)(ii)Annual-2020, estimate'!C56</f>
        <v>0</v>
      </c>
      <c r="D42" s="19">
        <v>0</v>
      </c>
      <c r="E42" s="125">
        <v>0</v>
      </c>
      <c r="F42" s="19">
        <v>0</v>
      </c>
    </row>
    <row r="43" spans="1:11" x14ac:dyDescent="0.25">
      <c r="A43" s="25" t="s">
        <v>78</v>
      </c>
      <c r="B43" s="19">
        <f>'(2)(a)(i) One Time (all)'!G32</f>
        <v>0</v>
      </c>
      <c r="C43" s="19">
        <f>'(2)(a)(ii)Annual-2020, estimate'!C57</f>
        <v>0</v>
      </c>
      <c r="D43" s="19">
        <v>0</v>
      </c>
      <c r="E43" s="125">
        <v>0</v>
      </c>
      <c r="F43" s="19">
        <v>0</v>
      </c>
    </row>
    <row r="44" spans="1:11" x14ac:dyDescent="0.25">
      <c r="A44" s="25" t="s">
        <v>83</v>
      </c>
      <c r="B44" s="19">
        <f>'(2)(a)(ii)Annual-2020, estimate'!B32</f>
        <v>0</v>
      </c>
      <c r="C44" s="19">
        <f>'(2)(a)(ii)Annual-2020, estimate'!C55</f>
        <v>0</v>
      </c>
      <c r="D44" s="19">
        <v>0</v>
      </c>
      <c r="E44" s="125">
        <v>0</v>
      </c>
      <c r="F44" s="143">
        <f>E44*D44</f>
        <v>0</v>
      </c>
    </row>
    <row r="47" spans="1:11" x14ac:dyDescent="0.25">
      <c r="E47" s="116"/>
    </row>
  </sheetData>
  <mergeCells count="7">
    <mergeCell ref="A1:F1"/>
    <mergeCell ref="B3:D3"/>
    <mergeCell ref="E3:F3"/>
    <mergeCell ref="B25:D25"/>
    <mergeCell ref="E25:F25"/>
    <mergeCell ref="B2:F2"/>
    <mergeCell ref="B24:F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2020-07-20T07:00:00+00:00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200505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65E3346B944D4D9F6D8757E192A487" ma:contentTypeVersion="52" ma:contentTypeDescription="" ma:contentTypeScope="" ma:versionID="cdffdd5af7fd41ef6b2ab174453b7f6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2984AA-8899-4675-B21B-5CEDDF908287}"/>
</file>

<file path=customXml/itemProps2.xml><?xml version="1.0" encoding="utf-8"?>
<ds:datastoreItem xmlns:ds="http://schemas.openxmlformats.org/officeDocument/2006/customXml" ds:itemID="{209A7529-A020-4443-8408-D7B22BFA06D5}"/>
</file>

<file path=customXml/itemProps3.xml><?xml version="1.0" encoding="utf-8"?>
<ds:datastoreItem xmlns:ds="http://schemas.openxmlformats.org/officeDocument/2006/customXml" ds:itemID="{E4716A82-1C38-4C1C-929B-8F2204E1224D}"/>
</file>

<file path=customXml/itemProps4.xml><?xml version="1.0" encoding="utf-8"?>
<ds:datastoreItem xmlns:ds="http://schemas.openxmlformats.org/officeDocument/2006/customXml" ds:itemID="{BE3DB5E8-5355-4C2A-B783-868C86D13B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(2)(a)(i) One Time (all)</vt:lpstr>
      <vt:lpstr>(2)(a)(ii)Annual-2020, estimate</vt:lpstr>
      <vt:lpstr>(2)(a)(ii)Annual-2019 actual</vt:lpstr>
      <vt:lpstr>(2)(a)(iii)(A) and (B)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Bonfield, Shawn</cp:lastModifiedBy>
  <dcterms:created xsi:type="dcterms:W3CDTF">2016-07-07T17:22:29Z</dcterms:created>
  <dcterms:modified xsi:type="dcterms:W3CDTF">2020-07-20T16:36:45Z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{3AE1FDE3-8B20-4889-983C-824E00BFC41A}</vt:lpwstr>
  </property>
  <property fmtid="{D5CDD505-2E9C-101B-9397-08002B2CF9AE}" pid="3" name="ContentTypeId">
    <vt:lpwstr>0x0101006E56B4D1795A2E4DB2F0B01679ED314A00B565E3346B944D4D9F6D8757E192A487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