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activeTab="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<sst xmlns="http://schemas.openxmlformats.org/spreadsheetml/2006/main" count="649" uniqueCount="285">
  <si>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</si>
  <si>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</si>
  <si>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</si>
  <si>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</si>
  <si>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</si>
  <si>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</si>
  <si>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</si>
  <si>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</si>
  <si>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</si>
  <si>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</si>
  <si>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</si>
  <si>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</si>
  <si>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</si>
  <si>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</si>
  <si>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</si>
  <si>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</si>
  <si>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</si>
  <si>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</si>
  <si>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</si>
  <si>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</si>
  <si>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</si>
  <si>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</si>
  <si>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</si>
  <si>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</si>
  <si>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</si>
  <si>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</si>
  <si>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</si>
  <si>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</si>
  <si>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</si>
  <si>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</si>
  <si>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</si>
  <si>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</si>
  <si>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</si>
  <si>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</si>
  <si>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</si>
  <si>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</si>
  <si>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</si>
  <si>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</si>
  <si>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</si>
  <si>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</si>
  <si>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</si>
  <si>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</si>
  <si>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</si>
  <si>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</si>
  <si>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</si>
  <si>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</si>
  <si>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</si>
  <si>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</si>
  <si>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</si>
  <si>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</si>
  <si>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</si>
  <si>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</si>
  <si>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</si>
  <si>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</si>
  <si>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</si>
  <si>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</si>
  <si>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</si>
  <si>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</si>
  <si>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</si>
  <si>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</si>
  <si>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</si>
  <si>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</si>
  <si>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</si>
  <si>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</si>
  <si>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</si>
  <si>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</si>
  <si>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</si>
  <si>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</si>
  <si>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</si>
  <si>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</si>
  <si>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</si>
  <si>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</si>
  <si>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</si>
  <si>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</si>
  <si>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</si>
  <si>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</si>
  <si>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</si>
  <si>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</si>
  <si>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</si>
  <si>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</si>
  <si>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</si>
  <si>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</si>
  <si>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</si>
  <si>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</si>
  <si>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</si>
  <si>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</si>
  <si>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</si>
  <si>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</si>
  <si>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</si>
  <si>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</si>
  <si>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</si>
  <si>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</si>
  <si>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</si>
  <si>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</si>
  <si>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</si>
  <si>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</si>
  <si>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</si>
  <si>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</si>
  <si>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</si>
  <si>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</si>
  <si>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</si>
  <si>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</si>
  <si>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</si>
  <si>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</si>
  <si>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</si>
  <si>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</si>
  <si>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</si>
  <si>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</si>
  <si>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</si>
  <si>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</si>
  <si>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</si>
  <si>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</si>
  <si>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</si>
  <si>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</si>
  <si>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</si>
  <si>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</si>
  <si>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</si>
  <si>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</si>
  <si>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</si>
  <si>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</si>
  <si>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</si>
  <si>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</si>
  <si>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</si>
  <si>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</si>
  <si>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</si>
  <si>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</si>
  <si>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</si>
  <si>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</si>
  <si>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</si>
  <si>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</si>
  <si>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</si>
  <si>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</si>
  <si>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</si>
  <si>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</si>
  <si>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</si>
  <si>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</si>
  <si>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</si>
  <si>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</si>
  <si>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</si>
  <si>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</si>
  <si>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</si>
  <si>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</si>
  <si>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</si>
  <si>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</si>
  <si>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</si>
  <si>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</si>
  <si>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</si>
  <si>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</si>
  <si>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</si>
  <si>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</si>
  <si>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</si>
  <si>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</si>
  <si>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</si>
  <si>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</si>
  <si>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</si>
  <si>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</si>
  <si>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</si>
  <si>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</si>
  <si>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</si>
  <si>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</si>
  <si>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</si>
  <si>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</si>
  <si>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</si>
  <si>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</si>
  <si>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</si>
  <si>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</si>
  <si>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</si>
  <si>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</si>
  <si>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</si>
  <si>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</si>
  <si>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</si>
  <si>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</si>
  <si>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</si>
  <si>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</si>
  <si>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</si>
  <si>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</si>
  <si>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</si>
  <si>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</si>
  <si>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</si>
  <si>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</si>
  <si>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</si>
  <si>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</si>
  <si>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</si>
  <si>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</si>
  <si>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</si>
  <si>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</si>
  <si>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</si>
  <si>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</si>
  <si>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</si>
  <si>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</si>
  <si>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</si>
  <si>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</si>
  <si>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</si>
  <si>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</si>
  <si>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</si>
  <si>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</si>
  <si>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</si>
  <si>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</si>
  <si>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</si>
  <si>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</si>
  <si>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</si>
  <si>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</si>
  <si>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</si>
  <si>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</si>
  <si>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</si>
  <si>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</si>
  <si>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</si>
  <si>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</si>
  <si>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</si>
  <si>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</si>
  <si>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</si>
  <si>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</si>
  <si>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</si>
  <si>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</si>
  <si>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</si>
  <si>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</si>
  <si>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</si>
  <si>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</si>
  <si>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</si>
  <si>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</si>
  <si>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</si>
  <si>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</si>
  <si>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</si>
  <si>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</si>
  <si>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</si>
  <si>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</si>
  <si>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</si>
  <si>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</si>
  <si>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</si>
  <si>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</si>
  <si>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</si>
  <si>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</si>
  <si>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</si>
  <si>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</si>
  <si>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</si>
  <si>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</si>
  <si>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</si>
  <si>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</si>
  <si>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</si>
  <si>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</si>
  <si>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</si>
  <si>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</si>
  <si>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</si>
  <si>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</si>
  <si>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</si>
  <si>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</si>
  <si>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</si>
  <si>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</si>
  <si>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</si>
  <si>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</si>
  <si>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</si>
  <si>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</si>
  <si>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</si>
  <si>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</si>
  <si>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</si>
  <si>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</si>
  <si>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</si>
  <si>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</si>
  <si>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</si>
  <si>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</si>
  <si>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</si>
  <si>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</si>
  <si>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</si>
  <si>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</si>
  <si>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</si>
  <si>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</si>
  <si>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</si>
  <si>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</si>
  <si>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</si>
  <si>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</si>
  <si>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</si>
  <si>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</si>
  <si>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INLAND TELEPHONE COMPANY</t>
  </si>
  <si>
    <t>Inland Telephone Company</t>
  </si>
  <si>
    <t>NOTE: NECA Settlements are included in lines 2b and 3b.</t>
  </si>
  <si>
    <t>Deferred Taxes - $1,107,729 (pre-Part 64) is attributable to the Tax Cuts and Jobs</t>
  </si>
  <si>
    <t>will be added back to Deferred Taxes and amortized over 15 years per Exhibit 3 to</t>
  </si>
  <si>
    <t>Act (TCJA)(Reduction of tax rate to 21%).  This amount is not included in the</t>
  </si>
  <si>
    <t>audited financial statements (per GAAP) however, for rate making, this amount</t>
  </si>
  <si>
    <t>forward</t>
  </si>
  <si>
    <t>PF</t>
  </si>
  <si>
    <t>the Information Request regarding the TCJA in Docket UT-180021.</t>
  </si>
  <si>
    <t>A/C 7250 Deferred Operating FIT</t>
  </si>
  <si>
    <t>A/C 4340 Deferred Taxes</t>
  </si>
  <si>
    <t>2017 Study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</si>
</sst>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5" fillId="0" borderId="10" xfId="0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22"/>
  <sheetViews>
    <sheetView zoomScaleNormal="100" workbookViewId="0">
      <selection activeCell="A27" sqref="A27"/>
    </sheetView>
  </sheetViews>
  <sheetFormatPr defaultRowHeight="15" x14ac:dyDescent="0.25"/>
  <cols>
    <col min="1" max="1" width="118.7109375" customWidth="1"/>
  </cols>
  <sheetData>
    <row r="10" spans="1:5" ht="23.25" x14ac:dyDescent="0.35">
      <c r="A10" s="105" t="s">
        <v>272</v>
      </c>
    </row>
    <row r="13" spans="1:5" ht="23.45" x14ac:dyDescent="0.45">
      <c r="A13" s="105" t="s">
        <v>201</v>
      </c>
      <c r="B13" s="47"/>
      <c r="C13" s="47"/>
      <c r="D13" s="47"/>
      <c r="E13" s="47"/>
    </row>
    <row r="14" spans="1:5" ht="14.45" x14ac:dyDescent="0.3">
      <c r="A14" s="47"/>
      <c r="B14" s="47"/>
      <c r="C14" s="47"/>
      <c r="D14" s="47"/>
      <c r="E14" s="47"/>
    </row>
    <row r="15" spans="1:5" ht="23.45" x14ac:dyDescent="0.45">
      <c r="A15" s="105" t="s">
        <v>202</v>
      </c>
      <c r="B15" s="47"/>
      <c r="C15" s="47"/>
      <c r="D15" s="47"/>
      <c r="E15" s="47"/>
    </row>
    <row r="16" spans="1:5" ht="14.45" x14ac:dyDescent="0.3">
      <c r="A16" s="47"/>
      <c r="B16" s="47"/>
      <c r="C16" s="47"/>
      <c r="D16" s="47"/>
      <c r="E16" s="47"/>
    </row>
    <row r="17" spans="1:5" ht="23.45" x14ac:dyDescent="0.45">
      <c r="A17" s="105" t="s">
        <v>203</v>
      </c>
      <c r="B17" s="47"/>
      <c r="C17" s="47"/>
      <c r="D17" s="47"/>
      <c r="E17" s="47"/>
    </row>
    <row r="21" spans="1:5" ht="23.25" x14ac:dyDescent="0.35">
      <c r="A21" s="105"/>
    </row>
    <row r="22" spans="1:5" x14ac:dyDescent="0.25">
      <c r="A22" s="47"/>
    </row>
  </sheetData>
  <pageMargins left="0.7" right="0.7" top="0.75" bottom="0.75" header="0.3" footer="0.3"/>
  <pageSetup orientation="portrait" r:id="rId1"/>
  <headerFooter>
    <oddFooter>&amp;L&amp;"-,Bold"&amp;9DOCKET NO. UT-_____________
PETITION OF INLAND TELEPHONE COMPANY
TO RECEIVE SUPPORT FROM THE STATE UNIVERSAL
COMMUNICATIONS PROGRAM&amp;R&amp;D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E18" sqref="E18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ht="14.45" x14ac:dyDescent="0.3">
      <c r="B2" t="s">
        <v>160</v>
      </c>
    </row>
    <row r="3" spans="1:5" ht="14.45" x14ac:dyDescent="0.3">
      <c r="B3" s="57" t="str">
        <f>PriorYearBalanceSheet!A3</f>
        <v>Inland Telephone Company</v>
      </c>
      <c r="C3" s="65"/>
      <c r="D3" s="65"/>
      <c r="E3" s="65"/>
    </row>
    <row r="4" spans="1:5" ht="14.45" x14ac:dyDescent="0.3">
      <c r="B4" s="65"/>
      <c r="C4" s="65"/>
      <c r="D4" s="65"/>
      <c r="E4" s="65"/>
    </row>
    <row r="5" spans="1:5" ht="14.45" x14ac:dyDescent="0.3">
      <c r="B5" s="65"/>
      <c r="C5" s="65"/>
      <c r="D5" s="65"/>
      <c r="E5" s="65"/>
    </row>
    <row r="6" spans="1:5" ht="14.45" x14ac:dyDescent="0.3">
      <c r="A6" s="6"/>
      <c r="B6" s="6"/>
      <c r="C6" s="6"/>
      <c r="D6" s="9" t="s">
        <v>72</v>
      </c>
      <c r="E6" s="23" t="s">
        <v>111</v>
      </c>
    </row>
    <row r="7" spans="1:5" ht="14.45" x14ac:dyDescent="0.3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ht="14.45" x14ac:dyDescent="0.3">
      <c r="A8" s="19"/>
      <c r="B8" s="19"/>
      <c r="C8" s="11" t="s">
        <v>136</v>
      </c>
      <c r="D8" s="25"/>
      <c r="E8" s="29"/>
    </row>
    <row r="9" spans="1:5" ht="14.45" x14ac:dyDescent="0.3">
      <c r="A9" s="9">
        <v>1</v>
      </c>
      <c r="B9" s="6" t="s">
        <v>137</v>
      </c>
      <c r="C9" s="27" t="s">
        <v>138</v>
      </c>
      <c r="D9" s="55">
        <v>269595</v>
      </c>
      <c r="E9" s="55">
        <v>294186</v>
      </c>
    </row>
    <row r="10" spans="1:5" ht="14.45" x14ac:dyDescent="0.3">
      <c r="A10" s="10">
        <v>2</v>
      </c>
      <c r="B10" s="44" t="s">
        <v>139</v>
      </c>
      <c r="C10" s="28" t="s">
        <v>140</v>
      </c>
      <c r="D10" s="44"/>
      <c r="E10" s="44"/>
    </row>
    <row r="11" spans="1:5" ht="14.45" x14ac:dyDescent="0.3">
      <c r="A11" s="10" t="s">
        <v>175</v>
      </c>
      <c r="B11" s="17" t="s">
        <v>141</v>
      </c>
      <c r="C11" s="10"/>
      <c r="D11" s="52">
        <v>92231</v>
      </c>
      <c r="E11" s="52">
        <v>74963</v>
      </c>
    </row>
    <row r="12" spans="1:5" ht="14.45" x14ac:dyDescent="0.3">
      <c r="A12" s="10" t="s">
        <v>176</v>
      </c>
      <c r="B12" s="17" t="s">
        <v>200</v>
      </c>
      <c r="C12" s="10"/>
      <c r="D12" s="52">
        <v>367944</v>
      </c>
      <c r="E12" s="52">
        <v>336903</v>
      </c>
    </row>
    <row r="13" spans="1:5" ht="14.45" x14ac:dyDescent="0.3">
      <c r="A13" s="10">
        <v>3</v>
      </c>
      <c r="B13" s="44" t="s">
        <v>143</v>
      </c>
      <c r="C13" s="10">
        <v>5083</v>
      </c>
      <c r="D13" s="44"/>
      <c r="E13" s="44"/>
    </row>
    <row r="14" spans="1:5" ht="14.45" x14ac:dyDescent="0.3">
      <c r="A14" s="10" t="s">
        <v>177</v>
      </c>
      <c r="B14" s="17" t="s">
        <v>141</v>
      </c>
      <c r="C14" s="10"/>
      <c r="D14" s="52">
        <v>15370</v>
      </c>
      <c r="E14" s="52">
        <v>15370</v>
      </c>
    </row>
    <row r="15" spans="1:5" ht="14.45" x14ac:dyDescent="0.3">
      <c r="A15" s="10" t="s">
        <v>178</v>
      </c>
      <c r="B15" s="17" t="s">
        <v>142</v>
      </c>
      <c r="C15" s="10"/>
      <c r="D15" s="52">
        <v>1984279</v>
      </c>
      <c r="E15" s="52">
        <v>1812651</v>
      </c>
    </row>
    <row r="16" spans="1:5" ht="14.45" x14ac:dyDescent="0.3">
      <c r="A16" s="10">
        <v>4</v>
      </c>
      <c r="B16" s="17" t="s">
        <v>271</v>
      </c>
      <c r="C16" s="10" t="s">
        <v>144</v>
      </c>
      <c r="D16" s="52">
        <v>232508</v>
      </c>
      <c r="E16" s="52">
        <v>107250</v>
      </c>
    </row>
    <row r="17" spans="1:5" ht="14.45" x14ac:dyDescent="0.3">
      <c r="A17" s="10">
        <v>5</v>
      </c>
      <c r="B17" s="17" t="s">
        <v>270</v>
      </c>
      <c r="C17" s="10" t="s">
        <v>144</v>
      </c>
      <c r="D17" s="52">
        <v>923988</v>
      </c>
      <c r="E17" s="52">
        <v>775291</v>
      </c>
    </row>
    <row r="18" spans="1:5" ht="14.45" x14ac:dyDescent="0.3">
      <c r="A18" s="10">
        <v>6</v>
      </c>
      <c r="B18" s="17" t="s">
        <v>190</v>
      </c>
      <c r="C18" s="10" t="s">
        <v>144</v>
      </c>
      <c r="D18" s="52">
        <v>331703</v>
      </c>
      <c r="E18" s="52">
        <v>380278</v>
      </c>
    </row>
    <row r="19" spans="1:5" ht="14.45" x14ac:dyDescent="0.3">
      <c r="A19" s="10">
        <v>7</v>
      </c>
      <c r="B19" s="17" t="s">
        <v>163</v>
      </c>
      <c r="C19" s="11"/>
      <c r="D19" s="53">
        <v>8367</v>
      </c>
      <c r="E19" s="53">
        <v>9393</v>
      </c>
    </row>
    <row r="20" spans="1:5" ht="14.45" x14ac:dyDescent="0.3">
      <c r="A20" s="10">
        <v>8</v>
      </c>
      <c r="B20" s="17" t="s">
        <v>145</v>
      </c>
      <c r="C20" s="6"/>
      <c r="D20" s="35">
        <f>D9+D11+D12+D14+D15+D16++D17+D18+D19</f>
        <v>4225985</v>
      </c>
      <c r="E20" s="35">
        <f>E9+E11+E12+E14+E15+E16++E17+E18+E19</f>
        <v>3806285</v>
      </c>
    </row>
    <row r="21" spans="1:5" ht="14.45" x14ac:dyDescent="0.3">
      <c r="A21" s="10">
        <v>9</v>
      </c>
      <c r="B21" s="18" t="s">
        <v>150</v>
      </c>
      <c r="C21" s="17"/>
      <c r="D21" s="37">
        <f>IncomeStmtSummary!C10</f>
        <v>4225985</v>
      </c>
      <c r="E21" s="37">
        <f>IncomeStmtSummary!D10</f>
        <v>3806285</v>
      </c>
    </row>
    <row r="22" spans="1:5" thickBot="1" x14ac:dyDescent="0.35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thickTop="1" x14ac:dyDescent="0.3">
      <c r="B23" s="71" t="s">
        <v>179</v>
      </c>
      <c r="C23" s="65"/>
      <c r="D23" s="65"/>
      <c r="E23" s="65"/>
    </row>
    <row r="24" spans="1:5" ht="14.45" x14ac:dyDescent="0.3">
      <c r="B24" t="s">
        <v>164</v>
      </c>
      <c r="C24" s="65"/>
      <c r="D24" s="65"/>
      <c r="E24" s="65"/>
    </row>
    <row r="25" spans="1:5" ht="14.45" x14ac:dyDescent="0.3">
      <c r="B25" t="s">
        <v>165</v>
      </c>
      <c r="C25" s="65"/>
      <c r="D25" s="65"/>
      <c r="E25" s="65"/>
    </row>
    <row r="26" spans="1:5" ht="14.45" x14ac:dyDescent="0.3">
      <c r="A26" s="65"/>
      <c r="B26" s="65" t="s">
        <v>274</v>
      </c>
      <c r="C26" s="65"/>
      <c r="D26" s="65"/>
      <c r="E26" s="65"/>
    </row>
    <row r="27" spans="1:5" ht="14.45" x14ac:dyDescent="0.3">
      <c r="A27" s="65"/>
      <c r="B27" s="65"/>
      <c r="C27" s="65"/>
      <c r="D27" s="65"/>
      <c r="E27" s="65"/>
    </row>
    <row r="28" spans="1:5" ht="14.45" x14ac:dyDescent="0.3">
      <c r="A28" s="65"/>
      <c r="B28" s="65"/>
      <c r="C28" s="65"/>
      <c r="D28" s="65"/>
      <c r="E28" s="65"/>
    </row>
    <row r="29" spans="1:5" ht="14.45" x14ac:dyDescent="0.3">
      <c r="A29" s="65"/>
      <c r="B29" s="65"/>
      <c r="C29" s="65"/>
      <c r="D29" s="65"/>
      <c r="E29" s="65"/>
    </row>
    <row r="30" spans="1:5" ht="14.45" x14ac:dyDescent="0.3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&amp;L&amp;"-,Bold"&amp;9DOCKET NO. UT-_____________
PETITION OF INLAND TELEPHONE COMPANY
TO RECEIVE SUPPORT FROM THE STATE UNIVERSAL
COMMUNICATIONS PROGRAM&amp;CPage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zoomScaleNormal="100" workbookViewId="0">
      <selection activeCell="A16" sqref="A16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ht="14.45" x14ac:dyDescent="0.3">
      <c r="A2" s="72" t="s">
        <v>160</v>
      </c>
      <c r="B2" s="72"/>
    </row>
    <row r="3" spans="1:5" ht="14.45" x14ac:dyDescent="0.3">
      <c r="A3" s="57" t="str">
        <f>PriorYearBalanceSheet!A3</f>
        <v>Inland Telephone Company</v>
      </c>
      <c r="B3" s="66"/>
    </row>
    <row r="6" spans="1:5" ht="14.45" x14ac:dyDescent="0.3">
      <c r="A6" s="9" t="s">
        <v>259</v>
      </c>
      <c r="B6" s="9" t="s">
        <v>212</v>
      </c>
      <c r="C6" s="6"/>
      <c r="D6" s="123" t="s">
        <v>186</v>
      </c>
      <c r="E6" s="124"/>
    </row>
    <row r="7" spans="1:5" ht="14.45" x14ac:dyDescent="0.3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ht="14.45" x14ac:dyDescent="0.3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 t="s">
        <v>275</v>
      </c>
      <c r="B10" s="10">
        <v>2017</v>
      </c>
      <c r="C10" s="10" t="s">
        <v>280</v>
      </c>
      <c r="D10" s="114"/>
      <c r="E10" s="114"/>
    </row>
    <row r="11" spans="1:5" x14ac:dyDescent="0.25">
      <c r="A11" s="17" t="s">
        <v>277</v>
      </c>
      <c r="B11" s="17" t="s">
        <v>279</v>
      </c>
      <c r="C11" s="17"/>
      <c r="D11" s="114"/>
      <c r="E11" s="114"/>
    </row>
    <row r="12" spans="1:5" ht="14.45" x14ac:dyDescent="0.3">
      <c r="A12" s="17" t="s">
        <v>278</v>
      </c>
      <c r="B12" s="17"/>
      <c r="C12" s="17"/>
      <c r="D12" s="114"/>
      <c r="E12" s="114"/>
    </row>
    <row r="13" spans="1:5" x14ac:dyDescent="0.25">
      <c r="A13" s="17" t="s">
        <v>276</v>
      </c>
      <c r="B13" s="17"/>
      <c r="C13" s="17"/>
      <c r="D13" s="114"/>
      <c r="E13" s="114"/>
    </row>
    <row r="14" spans="1:5" x14ac:dyDescent="0.25">
      <c r="A14" s="17" t="s">
        <v>281</v>
      </c>
      <c r="B14" s="17"/>
      <c r="C14" s="17"/>
      <c r="D14" s="114"/>
      <c r="E14" s="114"/>
    </row>
    <row r="15" spans="1:5" x14ac:dyDescent="0.25">
      <c r="A15" s="122" t="s">
        <v>284</v>
      </c>
      <c r="B15" s="17"/>
      <c r="C15" s="17"/>
      <c r="D15" s="114"/>
      <c r="E15" s="114"/>
    </row>
    <row r="16" spans="1:5" x14ac:dyDescent="0.25">
      <c r="A16" s="17" t="s">
        <v>282</v>
      </c>
      <c r="B16" s="17"/>
      <c r="C16" s="17"/>
      <c r="D16" s="114">
        <v>1107729</v>
      </c>
      <c r="E16" s="114"/>
    </row>
    <row r="17" spans="1:5" x14ac:dyDescent="0.25">
      <c r="A17" s="19" t="s">
        <v>283</v>
      </c>
      <c r="B17" s="19"/>
      <c r="C17" s="19"/>
      <c r="D17" s="115"/>
      <c r="E17" s="115">
        <v>1107729</v>
      </c>
    </row>
    <row r="18" spans="1:5" ht="14.45" x14ac:dyDescent="0.3">
      <c r="A18" s="17" t="s">
        <v>188</v>
      </c>
      <c r="B18" s="17"/>
      <c r="C18" s="17"/>
      <c r="D18" s="114"/>
      <c r="E18" s="114"/>
    </row>
    <row r="19" spans="1:5" ht="14.45" x14ac:dyDescent="0.3">
      <c r="A19" s="17"/>
      <c r="B19" s="17"/>
      <c r="C19" s="17"/>
      <c r="D19" s="114"/>
      <c r="E19" s="114"/>
    </row>
    <row r="20" spans="1:5" ht="14.45" x14ac:dyDescent="0.3">
      <c r="A20" s="17"/>
      <c r="B20" s="17"/>
      <c r="C20" s="17"/>
      <c r="D20" s="114"/>
      <c r="E20" s="114"/>
    </row>
    <row r="21" spans="1:5" ht="14.45" x14ac:dyDescent="0.3">
      <c r="A21" s="17"/>
      <c r="B21" s="17"/>
      <c r="C21" s="17"/>
      <c r="D21" s="114"/>
      <c r="E21" s="114"/>
    </row>
    <row r="22" spans="1:5" ht="14.45" x14ac:dyDescent="0.3">
      <c r="A22" s="19"/>
      <c r="B22" s="19"/>
      <c r="C22" s="19"/>
      <c r="D22" s="115"/>
      <c r="E22" s="115"/>
    </row>
    <row r="23" spans="1:5" ht="14.45" x14ac:dyDescent="0.3">
      <c r="A23" s="17" t="s">
        <v>189</v>
      </c>
      <c r="B23" s="17"/>
      <c r="C23" s="17"/>
      <c r="D23" s="114"/>
      <c r="E23" s="114"/>
    </row>
    <row r="24" spans="1:5" ht="14.45" x14ac:dyDescent="0.3">
      <c r="A24" s="17"/>
      <c r="B24" s="17"/>
      <c r="C24" s="17"/>
      <c r="D24" s="114"/>
      <c r="E24" s="114"/>
    </row>
    <row r="25" spans="1:5" ht="14.45" x14ac:dyDescent="0.3">
      <c r="A25" s="17"/>
      <c r="B25" s="17"/>
      <c r="C25" s="17"/>
      <c r="D25" s="114"/>
      <c r="E25" s="114"/>
    </row>
    <row r="26" spans="1:5" ht="14.45" x14ac:dyDescent="0.3">
      <c r="A26" s="17"/>
      <c r="B26" s="17"/>
      <c r="C26" s="17"/>
      <c r="D26" s="114"/>
      <c r="E26" s="114"/>
    </row>
    <row r="27" spans="1:5" ht="14.45" x14ac:dyDescent="0.3">
      <c r="A27" s="19"/>
      <c r="B27" s="19"/>
      <c r="C27" s="19"/>
      <c r="D27" s="115"/>
      <c r="E27" s="115"/>
    </row>
    <row r="28" spans="1:5" ht="14.45" x14ac:dyDescent="0.3">
      <c r="A28" s="17" t="s">
        <v>194</v>
      </c>
      <c r="B28" s="17"/>
      <c r="C28" s="17"/>
      <c r="D28" s="114"/>
      <c r="E28" s="114"/>
    </row>
    <row r="29" spans="1:5" ht="14.45" x14ac:dyDescent="0.3">
      <c r="A29" s="17"/>
      <c r="B29" s="17"/>
      <c r="C29" s="17"/>
      <c r="D29" s="114"/>
      <c r="E29" s="114"/>
    </row>
    <row r="30" spans="1:5" ht="14.45" x14ac:dyDescent="0.3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9"/>
      <c r="B32" s="19"/>
      <c r="C32" s="19"/>
      <c r="D32" s="115"/>
      <c r="E32" s="115"/>
    </row>
    <row r="33" spans="1:5" x14ac:dyDescent="0.25">
      <c r="A33" s="17" t="s">
        <v>213</v>
      </c>
      <c r="B33" s="17"/>
      <c r="C33" s="17"/>
      <c r="D33" s="114"/>
      <c r="E33" s="114"/>
    </row>
    <row r="34" spans="1:5" x14ac:dyDescent="0.25">
      <c r="A34" s="17"/>
      <c r="B34" s="17"/>
      <c r="C34" s="17"/>
      <c r="D34" s="114"/>
      <c r="E34" s="114"/>
    </row>
    <row r="35" spans="1:5" x14ac:dyDescent="0.25">
      <c r="A35" s="17"/>
      <c r="B35" s="17"/>
      <c r="C35" s="17"/>
      <c r="D35" s="114"/>
      <c r="E35" s="114"/>
    </row>
    <row r="36" spans="1:5" x14ac:dyDescent="0.25">
      <c r="A36" s="17"/>
      <c r="B36" s="17"/>
      <c r="C36" s="17"/>
      <c r="D36" s="114"/>
      <c r="E36" s="114"/>
    </row>
    <row r="37" spans="1:5" x14ac:dyDescent="0.25">
      <c r="A37" s="19"/>
      <c r="B37" s="19"/>
      <c r="C37" s="19"/>
      <c r="D37" s="115"/>
      <c r="E37" s="115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  <row r="51" spans="4:5" x14ac:dyDescent="0.25">
      <c r="D51" s="108"/>
      <c r="E51" s="108"/>
    </row>
    <row r="52" spans="4:5" x14ac:dyDescent="0.25">
      <c r="D52" s="108"/>
      <c r="E52" s="108"/>
    </row>
    <row r="53" spans="4:5" x14ac:dyDescent="0.25">
      <c r="D53" s="108"/>
      <c r="E53" s="108"/>
    </row>
    <row r="54" spans="4:5" x14ac:dyDescent="0.25">
      <c r="D54" s="108"/>
      <c r="E54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D23" sqref="D23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3">
      <c r="B3" s="72" t="s">
        <v>160</v>
      </c>
    </row>
    <row r="4" spans="1:4" x14ac:dyDescent="0.3">
      <c r="B4" s="57" t="str">
        <f>PriorYearBalanceSheet!A3</f>
        <v>Inland Telephone Company</v>
      </c>
      <c r="C4" s="65"/>
    </row>
    <row r="5" spans="1:4" x14ac:dyDescent="0.3">
      <c r="B5" s="65"/>
      <c r="C5" s="65"/>
    </row>
    <row r="7" spans="1:4" x14ac:dyDescent="0.3">
      <c r="A7" s="73"/>
      <c r="B7" s="73"/>
      <c r="C7" s="121" t="s">
        <v>260</v>
      </c>
      <c r="D7" s="121" t="s">
        <v>261</v>
      </c>
    </row>
    <row r="8" spans="1:4" x14ac:dyDescent="0.3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3">
      <c r="A9" s="76"/>
      <c r="B9" s="76"/>
      <c r="C9" s="77" t="s">
        <v>148</v>
      </c>
      <c r="D9" s="77" t="s">
        <v>156</v>
      </c>
    </row>
    <row r="10" spans="1:4" x14ac:dyDescent="0.3">
      <c r="A10" s="85">
        <v>1</v>
      </c>
      <c r="B10" s="73" t="s">
        <v>204</v>
      </c>
      <c r="C10" s="81">
        <f>'RateBase '!D15</f>
        <v>13513235</v>
      </c>
      <c r="D10" s="81">
        <f>C10</f>
        <v>13513235</v>
      </c>
    </row>
    <row r="11" spans="1:4" x14ac:dyDescent="0.3">
      <c r="A11" s="74">
        <v>2</v>
      </c>
      <c r="B11" s="78" t="s">
        <v>170</v>
      </c>
      <c r="C11" s="93">
        <f>'RateBase '!E15</f>
        <v>13500097</v>
      </c>
      <c r="D11" s="93">
        <f>C11</f>
        <v>13500097</v>
      </c>
    </row>
    <row r="12" spans="1:4" x14ac:dyDescent="0.3">
      <c r="A12" s="74">
        <v>3</v>
      </c>
      <c r="B12" s="89" t="s">
        <v>171</v>
      </c>
      <c r="C12" s="79">
        <f>(C10+C11)/2</f>
        <v>13506666</v>
      </c>
      <c r="D12" s="79">
        <f>(D10+D11)/2</f>
        <v>13506666</v>
      </c>
    </row>
    <row r="13" spans="1:4" x14ac:dyDescent="0.3">
      <c r="A13" s="74">
        <v>4</v>
      </c>
      <c r="B13" s="78" t="s">
        <v>172</v>
      </c>
      <c r="C13" s="58">
        <f>IncomeStmtSummary!D29</f>
        <v>1030795</v>
      </c>
      <c r="D13" s="58">
        <f>C13</f>
        <v>1030795</v>
      </c>
    </row>
    <row r="14" spans="1:4" x14ac:dyDescent="0.3">
      <c r="A14" s="74">
        <v>5</v>
      </c>
      <c r="B14" s="78" t="s">
        <v>262</v>
      </c>
      <c r="C14" s="109"/>
      <c r="D14" s="53"/>
    </row>
    <row r="15" spans="1:4" x14ac:dyDescent="0.3">
      <c r="A15" s="74">
        <v>6</v>
      </c>
      <c r="B15" s="90" t="s">
        <v>174</v>
      </c>
      <c r="C15" s="79">
        <f>C13+C14</f>
        <v>1030795</v>
      </c>
      <c r="D15" s="79">
        <f>D13+D14</f>
        <v>1030795</v>
      </c>
    </row>
    <row r="16" spans="1:4" x14ac:dyDescent="0.3">
      <c r="A16" s="74">
        <v>7</v>
      </c>
      <c r="B16" s="89" t="s">
        <v>173</v>
      </c>
      <c r="C16" s="80">
        <f>C15/C12</f>
        <v>7.6317501298988219E-2</v>
      </c>
      <c r="D16" s="80">
        <f>D15/D12</f>
        <v>7.6317501298988219E-2</v>
      </c>
    </row>
    <row r="17" spans="1:7" x14ac:dyDescent="0.3">
      <c r="A17" s="86"/>
      <c r="B17" s="120"/>
      <c r="C17" s="80"/>
      <c r="D17" s="80"/>
    </row>
    <row r="18" spans="1:7" x14ac:dyDescent="0.3">
      <c r="B18" s="91" t="s">
        <v>169</v>
      </c>
      <c r="C18" s="65"/>
      <c r="D18" s="65"/>
      <c r="E18" s="65"/>
      <c r="F18" s="65"/>
      <c r="G18" s="65"/>
    </row>
    <row r="19" spans="1:7" x14ac:dyDescent="0.3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3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3">
      <c r="A21" s="65"/>
      <c r="B21" s="106" t="s">
        <v>215</v>
      </c>
      <c r="C21" s="65"/>
      <c r="D21" s="65"/>
      <c r="E21" s="65"/>
      <c r="F21" s="65"/>
      <c r="G21" s="65"/>
    </row>
    <row r="22" spans="1:7" x14ac:dyDescent="0.3">
      <c r="A22" s="65"/>
      <c r="B22" s="65"/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&amp;L&amp;"-,Bold"&amp;9DOCKET NO. UT-_______________
PETITION OF INLAND TELEPHONE COMPANY
TO RECEIVE SUPPORT FROM THE STATE UNIVERSAL
COMMUNICATIONS PROGRAM&amp;CPage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7" zoomScaleNormal="100" workbookViewId="0">
      <selection activeCell="H51" sqref="H5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ht="14.45" x14ac:dyDescent="0.3">
      <c r="A2" t="s">
        <v>160</v>
      </c>
    </row>
    <row r="3" spans="1:9" ht="14.45" x14ac:dyDescent="0.3">
      <c r="A3" s="57" t="s">
        <v>273</v>
      </c>
      <c r="B3" s="65"/>
      <c r="C3" s="65"/>
      <c r="D3" s="65"/>
    </row>
    <row r="4" spans="1:9" ht="14.45" x14ac:dyDescent="0.3">
      <c r="A4" s="66"/>
      <c r="B4" s="65"/>
      <c r="C4" s="65"/>
      <c r="D4" s="65"/>
    </row>
    <row r="5" spans="1:9" ht="14.45" x14ac:dyDescent="0.3">
      <c r="A5" s="65"/>
      <c r="B5" s="65"/>
      <c r="C5" s="65"/>
      <c r="D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ht="14.45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ht="14.45" x14ac:dyDescent="0.3">
      <c r="A10" s="17" t="s">
        <v>41</v>
      </c>
      <c r="B10" s="52">
        <v>391052</v>
      </c>
      <c r="C10" s="54"/>
      <c r="D10" s="58">
        <f>SUM(B10:C10)</f>
        <v>391052</v>
      </c>
      <c r="E10" s="17"/>
      <c r="F10" s="17" t="s">
        <v>77</v>
      </c>
      <c r="G10" s="52">
        <v>260605</v>
      </c>
      <c r="H10" s="54"/>
      <c r="I10" s="58">
        <f>SUM(G10:H10)</f>
        <v>260605</v>
      </c>
    </row>
    <row r="11" spans="1:9" ht="14.45" x14ac:dyDescent="0.3">
      <c r="A11" s="17" t="s">
        <v>129</v>
      </c>
      <c r="B11" s="52">
        <v>707373</v>
      </c>
      <c r="C11" s="54"/>
      <c r="D11" s="58">
        <f>SUM(B11:C11)</f>
        <v>707373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ht="14.45" x14ac:dyDescent="0.3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ht="14.45" x14ac:dyDescent="0.3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2324</v>
      </c>
      <c r="H13" s="54"/>
      <c r="I13" s="58">
        <f t="shared" si="0"/>
        <v>2324</v>
      </c>
    </row>
    <row r="14" spans="1:9" ht="14.45" x14ac:dyDescent="0.3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1111275</v>
      </c>
      <c r="H14" s="54">
        <v>-93859</v>
      </c>
      <c r="I14" s="58">
        <f t="shared" si="0"/>
        <v>1017416</v>
      </c>
    </row>
    <row r="15" spans="1:9" ht="14.45" x14ac:dyDescent="0.3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ht="14.45" x14ac:dyDescent="0.3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ht="14.45" x14ac:dyDescent="0.3">
      <c r="A17" s="17" t="s">
        <v>43</v>
      </c>
      <c r="B17" s="52">
        <v>329752</v>
      </c>
      <c r="C17" s="54">
        <v>-90427</v>
      </c>
      <c r="D17" s="58">
        <f>SUM(B17:C17)</f>
        <v>239325</v>
      </c>
      <c r="E17" s="18"/>
      <c r="F17" s="17" t="s">
        <v>85</v>
      </c>
      <c r="G17" s="52">
        <v>20</v>
      </c>
      <c r="H17" s="54"/>
      <c r="I17" s="58">
        <f t="shared" si="0"/>
        <v>20</v>
      </c>
    </row>
    <row r="18" spans="1:9" ht="14.45" x14ac:dyDescent="0.3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75641</v>
      </c>
      <c r="H18" s="54"/>
      <c r="I18" s="58">
        <f t="shared" si="0"/>
        <v>75641</v>
      </c>
    </row>
    <row r="19" spans="1:9" ht="14.45" x14ac:dyDescent="0.3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519318</v>
      </c>
      <c r="H19" s="111"/>
      <c r="I19" s="59">
        <f t="shared" si="0"/>
        <v>519318</v>
      </c>
    </row>
    <row r="20" spans="1:9" ht="14.45" x14ac:dyDescent="0.3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1969183</v>
      </c>
      <c r="H20" s="58">
        <f>SUM(H10:H19)</f>
        <v>-93859</v>
      </c>
      <c r="I20" s="58">
        <f t="shared" ref="I20" si="3">SUM(I10:I19)</f>
        <v>1875324</v>
      </c>
    </row>
    <row r="21" spans="1:9" ht="14.45" x14ac:dyDescent="0.3">
      <c r="A21" s="17" t="s">
        <v>48</v>
      </c>
      <c r="B21" s="52">
        <v>270709</v>
      </c>
      <c r="C21" s="54"/>
      <c r="D21" s="58">
        <f t="shared" si="2"/>
        <v>270709</v>
      </c>
      <c r="E21" s="17"/>
      <c r="F21" s="21" t="s">
        <v>89</v>
      </c>
      <c r="G21" s="13"/>
      <c r="H21" s="17"/>
      <c r="I21" s="14"/>
    </row>
    <row r="22" spans="1:9" ht="14.45" x14ac:dyDescent="0.3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>
        <v>42560</v>
      </c>
      <c r="H22" s="54">
        <v>-3595</v>
      </c>
      <c r="I22" s="58">
        <f>SUM(G22:H22)</f>
        <v>38965</v>
      </c>
    </row>
    <row r="23" spans="1:9" ht="14.45" x14ac:dyDescent="0.3">
      <c r="A23" s="17" t="s">
        <v>50</v>
      </c>
      <c r="B23" s="52">
        <v>88993</v>
      </c>
      <c r="C23" s="54"/>
      <c r="D23" s="58">
        <f t="shared" si="2"/>
        <v>88993</v>
      </c>
      <c r="E23" s="17"/>
      <c r="F23" s="17" t="s">
        <v>91</v>
      </c>
      <c r="G23" s="52">
        <v>42</v>
      </c>
      <c r="H23" s="54">
        <v>-4</v>
      </c>
      <c r="I23" s="58">
        <f t="shared" ref="I23:I25" si="4">SUM(G23:H23)</f>
        <v>38</v>
      </c>
    </row>
    <row r="24" spans="1:9" ht="14.45" x14ac:dyDescent="0.3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14282455</v>
      </c>
      <c r="H24" s="54">
        <v>-1206309</v>
      </c>
      <c r="I24" s="58">
        <f t="shared" si="4"/>
        <v>13076146</v>
      </c>
    </row>
    <row r="25" spans="1:9" ht="14.45" x14ac:dyDescent="0.3">
      <c r="A25" s="17" t="s">
        <v>40</v>
      </c>
      <c r="B25" s="58">
        <f>B10+B11+B13+B14+B15+B17+B18+B19+B20+B21+B22+B23+B24</f>
        <v>1787879</v>
      </c>
      <c r="C25" s="58">
        <f>C10+C11+C13+C14+C15+C17+C18+C19+C20+C21+C22+C23+C24</f>
        <v>-90427</v>
      </c>
      <c r="D25" s="58">
        <f t="shared" ref="D25" si="5">D10+D11+D13+D14+D15+D17+D18+D19+D20+D21+D22+D23+D24</f>
        <v>1697452</v>
      </c>
      <c r="E25" s="17"/>
      <c r="F25" s="17" t="s">
        <v>93</v>
      </c>
      <c r="G25" s="52">
        <v>-3715</v>
      </c>
      <c r="H25" s="54"/>
      <c r="I25" s="58">
        <f t="shared" si="4"/>
        <v>-3715</v>
      </c>
    </row>
    <row r="26" spans="1:9" ht="14.45" x14ac:dyDescent="0.3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ht="14.45" x14ac:dyDescent="0.3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ht="14.45" x14ac:dyDescent="0.3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ht="14.45" x14ac:dyDescent="0.3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ht="14.45" x14ac:dyDescent="0.3">
      <c r="A30" s="17" t="s">
        <v>54</v>
      </c>
      <c r="B30" s="52">
        <v>808606</v>
      </c>
      <c r="C30" s="54"/>
      <c r="D30" s="58">
        <f>SUM(B30:C30)</f>
        <v>808606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14321342</v>
      </c>
      <c r="H32" s="119">
        <f>SUM(H22:H31)</f>
        <v>-1209908</v>
      </c>
      <c r="I32" s="119">
        <f>SUM(I22:I31)</f>
        <v>13111434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236241</v>
      </c>
      <c r="C34" s="54"/>
      <c r="D34" s="58">
        <f t="shared" ref="D34:D38" si="7">SUM(B34:C34)</f>
        <v>236241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1709626</v>
      </c>
      <c r="C35" s="69">
        <f>-1*(C25+C30+C31+C33+C34+C36+C37+C38+C47)</f>
        <v>2391166</v>
      </c>
      <c r="D35" s="58">
        <f t="shared" si="7"/>
        <v>4100792</v>
      </c>
      <c r="E35" s="17"/>
      <c r="F35" s="18" t="s">
        <v>216</v>
      </c>
      <c r="G35" s="52">
        <v>2860121</v>
      </c>
      <c r="H35" s="52">
        <v>-246844</v>
      </c>
      <c r="I35" s="58">
        <f>SUM(G35:H35)</f>
        <v>2613277</v>
      </c>
    </row>
    <row r="36" spans="1:9" x14ac:dyDescent="0.25">
      <c r="A36" s="17" t="s">
        <v>61</v>
      </c>
      <c r="B36" s="52">
        <v>250</v>
      </c>
      <c r="C36" s="54"/>
      <c r="D36" s="58">
        <f t="shared" si="7"/>
        <v>250</v>
      </c>
      <c r="E36" s="17"/>
      <c r="F36" s="17" t="s">
        <v>240</v>
      </c>
      <c r="G36" s="52">
        <v>-1660535</v>
      </c>
      <c r="H36" s="112">
        <v>32219</v>
      </c>
      <c r="I36" s="58">
        <f t="shared" ref="I36:I37" si="8">SUM(G36:H36)</f>
        <v>-1628316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1199586</v>
      </c>
      <c r="H38" s="58">
        <f>SUM(H34:H37)</f>
        <v>-214625</v>
      </c>
      <c r="I38" s="58">
        <f>SUM(I34:I37)</f>
        <v>984961</v>
      </c>
    </row>
    <row r="39" spans="1:9" x14ac:dyDescent="0.25">
      <c r="A39" s="17" t="s">
        <v>64</v>
      </c>
      <c r="B39" s="58">
        <f>B30+B31+B33+B34+B35+B36+B37+B38</f>
        <v>2754723</v>
      </c>
      <c r="C39" s="58">
        <f>C30+C31+C33+C34+C35+C36+C37+C38</f>
        <v>2391166</v>
      </c>
      <c r="D39" s="58">
        <f>D30+D31+D33+D34+D35+D36+D37+D38</f>
        <v>5145889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93150</v>
      </c>
      <c r="H40" s="22"/>
      <c r="I40" s="58">
        <f>SUM(G40:H40)</f>
        <v>93150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7175</v>
      </c>
      <c r="H41" s="22"/>
      <c r="I41" s="58">
        <f t="shared" ref="I41:I46" si="9">SUM(G41:H41)</f>
        <v>7175</v>
      </c>
    </row>
    <row r="42" spans="1:9" x14ac:dyDescent="0.25">
      <c r="A42" s="17" t="s">
        <v>159</v>
      </c>
      <c r="B42" s="52">
        <v>33544644</v>
      </c>
      <c r="C42" s="52">
        <v>-2833212</v>
      </c>
      <c r="D42" s="58">
        <f>SUM(B42:C42)</f>
        <v>30711432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>
        <v>312104</v>
      </c>
      <c r="C43" s="52"/>
      <c r="D43" s="58">
        <f t="shared" ref="D43:D46" si="10">SUM(B43:C43)</f>
        <v>312104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328995</v>
      </c>
      <c r="C44" s="52">
        <v>-32728</v>
      </c>
      <c r="D44" s="58">
        <f t="shared" si="10"/>
        <v>296267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-15732934</v>
      </c>
      <c r="C46" s="53">
        <v>565201</v>
      </c>
      <c r="D46" s="59">
        <f t="shared" si="10"/>
        <v>-15167733</v>
      </c>
      <c r="E46" s="17"/>
      <c r="F46" s="17" t="s">
        <v>223</v>
      </c>
      <c r="G46" s="53">
        <v>5404975</v>
      </c>
      <c r="H46" s="94">
        <f>-1*(H20+H32+H38)</f>
        <v>1518392</v>
      </c>
      <c r="I46" s="59">
        <f t="shared" si="9"/>
        <v>6923367</v>
      </c>
    </row>
    <row r="47" spans="1:9" x14ac:dyDescent="0.25">
      <c r="A47" s="17" t="s">
        <v>70</v>
      </c>
      <c r="B47" s="58">
        <f>B42+B43+B44+B45+B46</f>
        <v>18452809</v>
      </c>
      <c r="C47" s="58">
        <f t="shared" ref="C47:D47" si="11">C42+C43+C44+C45+C46</f>
        <v>-2300739</v>
      </c>
      <c r="D47" s="58">
        <f t="shared" si="11"/>
        <v>16152070</v>
      </c>
      <c r="E47" s="17"/>
      <c r="F47" s="17" t="s">
        <v>224</v>
      </c>
      <c r="G47" s="58">
        <f>SUM(G40:G46)</f>
        <v>5505300</v>
      </c>
      <c r="H47" s="61">
        <f t="shared" ref="H47:I47" si="12">SUM(H40:H46)</f>
        <v>1518392</v>
      </c>
      <c r="I47" s="58">
        <f t="shared" si="12"/>
        <v>7023692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22995411</v>
      </c>
      <c r="C49" s="60">
        <f>C25+C39+C47</f>
        <v>0</v>
      </c>
      <c r="D49" s="60">
        <f>D25+D39+D47</f>
        <v>22995411</v>
      </c>
      <c r="E49" s="19"/>
      <c r="F49" s="82" t="s">
        <v>228</v>
      </c>
      <c r="G49" s="60">
        <f>G20+G32+G38+G47</f>
        <v>22995411</v>
      </c>
      <c r="H49" s="60">
        <f>H20+H32+H38+H47</f>
        <v>0</v>
      </c>
      <c r="I49" s="60">
        <f>I20+I32+I38+I47</f>
        <v>22995411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61" orientation="landscape" r:id="rId1"/>
  <headerFooter>
    <oddHeader>&amp;L&amp;"-,Bold"State USF Petition Filing Requirement -WAC 480-123-110 (1)(e)
Prior Year Balance Sheet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5" zoomScaleNormal="100" workbookViewId="0">
      <selection activeCell="C3" sqref="C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ht="14.45" x14ac:dyDescent="0.3">
      <c r="A2" t="s">
        <v>160</v>
      </c>
    </row>
    <row r="3" spans="1:9" ht="14.45" x14ac:dyDescent="0.3">
      <c r="A3" s="57" t="str">
        <f>PriorYearBalanceSheet!A3</f>
        <v>Inland Telephone Company</v>
      </c>
      <c r="B3" s="65"/>
      <c r="C3" s="65"/>
      <c r="D3" s="65"/>
      <c r="E3" s="65"/>
    </row>
    <row r="4" spans="1:9" ht="14.45" x14ac:dyDescent="0.3">
      <c r="A4" s="66"/>
      <c r="B4" s="65"/>
      <c r="C4" s="65"/>
      <c r="D4" s="65"/>
      <c r="E4" s="65"/>
    </row>
    <row r="5" spans="1:9" ht="14.45" x14ac:dyDescent="0.3">
      <c r="A5" s="65"/>
      <c r="B5" s="65"/>
      <c r="C5" s="65"/>
      <c r="D5" s="65"/>
      <c r="E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ht="14.45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ht="14.45" x14ac:dyDescent="0.3">
      <c r="A10" s="17" t="s">
        <v>41</v>
      </c>
      <c r="B10" s="52">
        <v>311540</v>
      </c>
      <c r="C10" s="54"/>
      <c r="D10" s="58">
        <f>SUM(B10:C10)</f>
        <v>311540</v>
      </c>
      <c r="E10" s="17"/>
      <c r="F10" s="17" t="s">
        <v>77</v>
      </c>
      <c r="G10" s="52">
        <v>195519</v>
      </c>
      <c r="H10" s="54"/>
      <c r="I10" s="58">
        <f>SUM(G10:H10)</f>
        <v>195519</v>
      </c>
    </row>
    <row r="11" spans="1:9" ht="14.45" x14ac:dyDescent="0.3">
      <c r="A11" s="17" t="s">
        <v>129</v>
      </c>
      <c r="B11" s="52">
        <v>1068000</v>
      </c>
      <c r="C11" s="54"/>
      <c r="D11" s="58">
        <f>SUM(B11:C11)</f>
        <v>1068000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ht="14.45" x14ac:dyDescent="0.3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ht="14.45" x14ac:dyDescent="0.3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2370</v>
      </c>
      <c r="H13" s="54"/>
      <c r="I13" s="58">
        <f t="shared" si="0"/>
        <v>2370</v>
      </c>
    </row>
    <row r="14" spans="1:9" ht="14.45" x14ac:dyDescent="0.3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1047525</v>
      </c>
      <c r="H14" s="54">
        <v>-96508</v>
      </c>
      <c r="I14" s="58">
        <f t="shared" si="0"/>
        <v>951017</v>
      </c>
    </row>
    <row r="15" spans="1:9" ht="14.45" x14ac:dyDescent="0.3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ht="14.45" x14ac:dyDescent="0.3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ht="14.45" x14ac:dyDescent="0.3">
      <c r="A17" s="17" t="s">
        <v>43</v>
      </c>
      <c r="B17" s="52">
        <v>708417</v>
      </c>
      <c r="C17" s="54">
        <v>-290536</v>
      </c>
      <c r="D17" s="58">
        <f>SUM(B17:C17)</f>
        <v>417881</v>
      </c>
      <c r="E17" s="18"/>
      <c r="F17" s="17" t="s">
        <v>85</v>
      </c>
      <c r="G17" s="52"/>
      <c r="H17" s="54"/>
      <c r="I17" s="58">
        <f t="shared" si="0"/>
        <v>0</v>
      </c>
    </row>
    <row r="18" spans="1:9" ht="14.45" x14ac:dyDescent="0.3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65144</v>
      </c>
      <c r="H18" s="54"/>
      <c r="I18" s="58">
        <f t="shared" si="0"/>
        <v>65144</v>
      </c>
    </row>
    <row r="19" spans="1:9" ht="14.45" x14ac:dyDescent="0.3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561570</v>
      </c>
      <c r="H19" s="111"/>
      <c r="I19" s="59">
        <f t="shared" si="0"/>
        <v>561570</v>
      </c>
    </row>
    <row r="20" spans="1:9" ht="14.45" x14ac:dyDescent="0.3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1872128</v>
      </c>
      <c r="H20" s="58">
        <f>SUM(H10:H19)</f>
        <v>-96508</v>
      </c>
      <c r="I20" s="58">
        <f t="shared" ref="I20" si="3">SUM(I10:I19)</f>
        <v>1775620</v>
      </c>
    </row>
    <row r="21" spans="1:9" ht="14.45" x14ac:dyDescent="0.3">
      <c r="A21" s="17" t="s">
        <v>48</v>
      </c>
      <c r="B21" s="52">
        <v>271274</v>
      </c>
      <c r="C21" s="54"/>
      <c r="D21" s="58">
        <f t="shared" si="2"/>
        <v>271274</v>
      </c>
      <c r="E21" s="17"/>
      <c r="F21" s="21" t="s">
        <v>89</v>
      </c>
      <c r="G21" s="13"/>
      <c r="H21" s="17"/>
      <c r="I21" s="14"/>
    </row>
    <row r="22" spans="1:9" ht="14.45" x14ac:dyDescent="0.3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>
        <v>18797</v>
      </c>
      <c r="H22" s="54">
        <v>-1732</v>
      </c>
      <c r="I22" s="58">
        <f>SUM(G22:H22)</f>
        <v>17065</v>
      </c>
    </row>
    <row r="23" spans="1:9" ht="14.45" x14ac:dyDescent="0.3">
      <c r="A23" s="17" t="s">
        <v>50</v>
      </c>
      <c r="B23" s="52">
        <v>145154</v>
      </c>
      <c r="C23" s="54"/>
      <c r="D23" s="58">
        <f t="shared" si="2"/>
        <v>145154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ht="14.45" x14ac:dyDescent="0.3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12718026</v>
      </c>
      <c r="H24" s="54">
        <v>-1171709</v>
      </c>
      <c r="I24" s="58">
        <f t="shared" si="4"/>
        <v>11546317</v>
      </c>
    </row>
    <row r="25" spans="1:9" ht="14.45" x14ac:dyDescent="0.3">
      <c r="A25" s="17" t="s">
        <v>40</v>
      </c>
      <c r="B25" s="58">
        <f>B10+B11+B13+B14+B15+B17+B18+B19+B20+B21+B22+B23+B24</f>
        <v>2504385</v>
      </c>
      <c r="C25" s="58">
        <f>C10+C11+C13+C14+C15+C17+C18+C19+C20+C21+C22+C23+C24</f>
        <v>-290536</v>
      </c>
      <c r="D25" s="58">
        <f t="shared" ref="D25" si="5">D10+D11+D13+D14+D15+D17+D18+D19+D20+D21+D22+D23+D24</f>
        <v>2213849</v>
      </c>
      <c r="E25" s="17"/>
      <c r="F25" s="17" t="s">
        <v>93</v>
      </c>
      <c r="G25" s="52">
        <v>-3231</v>
      </c>
      <c r="H25" s="54">
        <v>298</v>
      </c>
      <c r="I25" s="58">
        <f t="shared" si="4"/>
        <v>-2933</v>
      </c>
    </row>
    <row r="26" spans="1:9" ht="14.45" x14ac:dyDescent="0.3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ht="14.45" x14ac:dyDescent="0.3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ht="14.45" x14ac:dyDescent="0.3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ht="14.45" x14ac:dyDescent="0.3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ht="14.45" x14ac:dyDescent="0.3">
      <c r="A30" s="17" t="s">
        <v>54</v>
      </c>
      <c r="B30" s="52">
        <v>1989282</v>
      </c>
      <c r="C30" s="54"/>
      <c r="D30" s="58">
        <f>SUM(B30:C30)</f>
        <v>1989282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12733592</v>
      </c>
      <c r="H32" s="81">
        <f>SUM(H22:H31)</f>
        <v>-1173143</v>
      </c>
      <c r="I32" s="58">
        <f>SUM(I22:I31)</f>
        <v>11560449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248764</v>
      </c>
      <c r="C34" s="54"/>
      <c r="D34" s="58">
        <f t="shared" ref="D34:D38" si="7">SUM(B34:C34)</f>
        <v>248764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873407</v>
      </c>
      <c r="C35" s="69">
        <f>-1*(C25+C30+C31+C33+C34+C36+C37+C38+C47)</f>
        <v>2470877</v>
      </c>
      <c r="D35" s="58">
        <f t="shared" si="7"/>
        <v>3344284</v>
      </c>
      <c r="E35" s="17"/>
      <c r="F35" s="18" t="s">
        <v>216</v>
      </c>
      <c r="G35" s="52">
        <v>1789409</v>
      </c>
      <c r="H35" s="52">
        <v>-165998</v>
      </c>
      <c r="I35" s="58">
        <f>SUM(G35:H35)</f>
        <v>1623411</v>
      </c>
    </row>
    <row r="36" spans="1:11" x14ac:dyDescent="0.25">
      <c r="A36" s="17" t="s">
        <v>61</v>
      </c>
      <c r="B36" s="52">
        <v>250</v>
      </c>
      <c r="C36" s="54"/>
      <c r="D36" s="58">
        <f t="shared" si="7"/>
        <v>250</v>
      </c>
      <c r="E36" s="17"/>
      <c r="F36" s="17" t="s">
        <v>240</v>
      </c>
      <c r="G36" s="52">
        <v>236515</v>
      </c>
      <c r="H36" s="117">
        <v>21150</v>
      </c>
      <c r="I36" s="58">
        <f t="shared" ref="I36:I37" si="8">SUM(G36:H36)</f>
        <v>257665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2025924</v>
      </c>
      <c r="H38" s="58">
        <f>SUM(H34:H37)</f>
        <v>-144848</v>
      </c>
      <c r="I38" s="58">
        <f>SUM(I34:I37)</f>
        <v>1881076</v>
      </c>
    </row>
    <row r="39" spans="1:11" x14ac:dyDescent="0.25">
      <c r="A39" s="17" t="s">
        <v>64</v>
      </c>
      <c r="B39" s="58">
        <f>B30+B31+B33+B34+B35+B36+B37+B38</f>
        <v>3111703</v>
      </c>
      <c r="C39" s="58">
        <f>C30+C31+C33+C34+C35+C36+C37+C38</f>
        <v>2470877</v>
      </c>
      <c r="D39" s="58">
        <f t="shared" ref="D39" si="9">D30+D31+D33+D34+D35+D36+D37+D38</f>
        <v>5582580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93150</v>
      </c>
      <c r="H40" s="22"/>
      <c r="I40" s="58">
        <f>SUM(G40:H40)</f>
        <v>93150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7175</v>
      </c>
      <c r="H41" s="22"/>
      <c r="I41" s="58">
        <f t="shared" ref="I41:I46" si="10">SUM(G41:H41)</f>
        <v>7175</v>
      </c>
    </row>
    <row r="42" spans="1:11" x14ac:dyDescent="0.25">
      <c r="A42" s="17" t="s">
        <v>159</v>
      </c>
      <c r="B42" s="52">
        <v>31138653</v>
      </c>
      <c r="C42" s="52">
        <v>-2882592</v>
      </c>
      <c r="D42" s="58">
        <f>SUM(B42:C42)</f>
        <v>28256061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>
        <v>10213</v>
      </c>
      <c r="C43" s="52"/>
      <c r="D43" s="58">
        <f t="shared" ref="D43:D46" si="11">SUM(B43:C43)</f>
        <v>10213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66912</v>
      </c>
      <c r="C44" s="52"/>
      <c r="D44" s="58">
        <f t="shared" si="11"/>
        <v>66912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-14116291</v>
      </c>
      <c r="C46" s="53">
        <v>702251</v>
      </c>
      <c r="D46" s="59">
        <f t="shared" si="11"/>
        <v>-13414040</v>
      </c>
      <c r="E46" s="17"/>
      <c r="F46" s="17" t="s">
        <v>223</v>
      </c>
      <c r="G46" s="53">
        <v>5983606</v>
      </c>
      <c r="H46" s="94">
        <f>-1*(H20+H32+H38)</f>
        <v>1414499</v>
      </c>
      <c r="I46" s="59">
        <f t="shared" si="10"/>
        <v>7398105</v>
      </c>
    </row>
    <row r="47" spans="1:11" x14ac:dyDescent="0.25">
      <c r="A47" s="17" t="s">
        <v>70</v>
      </c>
      <c r="B47" s="58">
        <f>B42+B43+B44+B45+B46</f>
        <v>17099487</v>
      </c>
      <c r="C47" s="58">
        <f t="shared" ref="C47:D47" si="12">C42+C43+C44+C45+C46</f>
        <v>-2180341</v>
      </c>
      <c r="D47" s="58">
        <f t="shared" si="12"/>
        <v>14919146</v>
      </c>
      <c r="E47" s="17"/>
      <c r="F47" s="17" t="s">
        <v>224</v>
      </c>
      <c r="G47" s="58">
        <f>SUM(G40:G46)</f>
        <v>6083931</v>
      </c>
      <c r="H47" s="61">
        <f t="shared" ref="H47:I47" si="13">SUM(H40:H46)</f>
        <v>1414499</v>
      </c>
      <c r="I47" s="58">
        <f t="shared" si="13"/>
        <v>7498430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22715575</v>
      </c>
      <c r="C49" s="60">
        <f t="shared" ref="C49:D49" si="14">C25+C39+C47</f>
        <v>0</v>
      </c>
      <c r="D49" s="60">
        <f t="shared" si="14"/>
        <v>22715575</v>
      </c>
      <c r="E49" s="19"/>
      <c r="F49" s="82" t="s">
        <v>227</v>
      </c>
      <c r="G49" s="60">
        <f>G20+G32+G38+G47</f>
        <v>22715575</v>
      </c>
      <c r="H49" s="60">
        <f>H20+H32+H38+H47</f>
        <v>0</v>
      </c>
      <c r="I49" s="60">
        <f>I20+I32+I38+I47</f>
        <v>22715575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61" orientation="landscape" r:id="rId1"/>
  <headerFooter>
    <oddHeader>&amp;L&amp;"-,Bold"State USF Petition Filing Requirement -WAC 480-123-110(1)(e)
Current Year Balance Sheet</oddHeader>
    <oddFooter>&amp;L&amp;"-,Bold"&amp;9DOCKET NO. UT-________________
PETITION OF INLAND TELEPHONE COMPANY
TO RECEIVE SUPPORT FROM THE STATE UNIVERSAL
COMMUNICATIONS PROGRAM&amp;CPage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20"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ht="14.45" x14ac:dyDescent="0.3">
      <c r="A2" t="s">
        <v>160</v>
      </c>
    </row>
    <row r="3" spans="1:7" ht="14.45" x14ac:dyDescent="0.3">
      <c r="A3" s="57" t="str">
        <f>PriorYearBalanceSheet!A3</f>
        <v>Inland Telephone Company</v>
      </c>
      <c r="B3" s="65"/>
      <c r="C3" s="65"/>
      <c r="D3" s="65"/>
      <c r="E3" s="65"/>
      <c r="F3" s="65"/>
      <c r="G3" s="65"/>
    </row>
    <row r="4" spans="1:7" ht="14.45" x14ac:dyDescent="0.3">
      <c r="A4" s="66"/>
      <c r="B4" s="65"/>
      <c r="C4" s="65"/>
      <c r="D4" s="65"/>
      <c r="E4" s="65"/>
      <c r="F4" s="65"/>
      <c r="G4" s="65"/>
    </row>
    <row r="5" spans="1:7" ht="14.45" x14ac:dyDescent="0.3">
      <c r="A5" s="65"/>
      <c r="B5" s="65"/>
      <c r="C5" s="65"/>
      <c r="D5" s="65"/>
    </row>
    <row r="6" spans="1:7" ht="14.45" x14ac:dyDescent="0.3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ht="14.45" x14ac:dyDescent="0.3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ht="14.45" x14ac:dyDescent="0.3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ht="14.45" x14ac:dyDescent="0.3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ht="14.45" x14ac:dyDescent="0.3">
      <c r="A10" s="17" t="s">
        <v>41</v>
      </c>
      <c r="B10" s="32">
        <f>PriorYearBalanceSheet!D10</f>
        <v>391052</v>
      </c>
      <c r="C10" s="32">
        <f>'CurrentYearBalanceSheet '!D10</f>
        <v>311540</v>
      </c>
      <c r="D10" s="17"/>
      <c r="E10" s="17" t="s">
        <v>77</v>
      </c>
      <c r="F10" s="32">
        <f>PriorYearBalanceSheet!I10</f>
        <v>260605</v>
      </c>
      <c r="G10" s="32">
        <f>'CurrentYearBalanceSheet '!I10</f>
        <v>195519</v>
      </c>
    </row>
    <row r="11" spans="1:7" ht="14.45" x14ac:dyDescent="0.3">
      <c r="A11" s="17" t="s">
        <v>129</v>
      </c>
      <c r="B11" s="32">
        <f>PriorYearBalanceSheet!D11</f>
        <v>707373</v>
      </c>
      <c r="C11" s="32">
        <f>'CurrentYearBalanceSheet '!D11</f>
        <v>1068000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ht="14.45" x14ac:dyDescent="0.3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ht="14.45" x14ac:dyDescent="0.3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2324</v>
      </c>
      <c r="G13" s="32">
        <f>'CurrentYearBalanceSheet '!I13</f>
        <v>2370</v>
      </c>
    </row>
    <row r="14" spans="1:7" ht="14.45" x14ac:dyDescent="0.3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1017416</v>
      </c>
      <c r="G14" s="32">
        <f>'CurrentYearBalanceSheet '!I14</f>
        <v>951017</v>
      </c>
    </row>
    <row r="15" spans="1:7" ht="14.45" x14ac:dyDescent="0.3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ht="14.45" x14ac:dyDescent="0.3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ht="14.45" x14ac:dyDescent="0.3">
      <c r="A17" s="17" t="s">
        <v>43</v>
      </c>
      <c r="B17" s="32">
        <f>PriorYearBalanceSheet!D17</f>
        <v>239325</v>
      </c>
      <c r="C17" s="32">
        <f>'CurrentYearBalanceSheet '!D17</f>
        <v>417881</v>
      </c>
      <c r="D17" s="17"/>
      <c r="E17" s="17" t="s">
        <v>85</v>
      </c>
      <c r="F17" s="32">
        <f>PriorYearBalanceSheet!I17</f>
        <v>20</v>
      </c>
      <c r="G17" s="32">
        <f>'CurrentYearBalanceSheet '!I17</f>
        <v>0</v>
      </c>
    </row>
    <row r="18" spans="1:7" ht="14.45" x14ac:dyDescent="0.3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75641</v>
      </c>
      <c r="G18" s="32">
        <f>'CurrentYearBalanceSheet '!I18</f>
        <v>65144</v>
      </c>
    </row>
    <row r="19" spans="1:7" ht="14.45" x14ac:dyDescent="0.3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519318</v>
      </c>
      <c r="G19" s="32">
        <f>'CurrentYearBalanceSheet '!I19</f>
        <v>561570</v>
      </c>
    </row>
    <row r="20" spans="1:7" ht="14.45" x14ac:dyDescent="0.3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1875324</v>
      </c>
      <c r="G20" s="35">
        <f>SUM(G10:G19)</f>
        <v>1775620</v>
      </c>
    </row>
    <row r="21" spans="1:7" ht="14.45" x14ac:dyDescent="0.3">
      <c r="A21" s="17" t="s">
        <v>48</v>
      </c>
      <c r="B21" s="32">
        <f>PriorYearBalanceSheet!D21</f>
        <v>270709</v>
      </c>
      <c r="C21" s="32">
        <f>'CurrentYearBalanceSheet '!D21</f>
        <v>271274</v>
      </c>
      <c r="D21" s="17"/>
      <c r="E21" s="21" t="s">
        <v>89</v>
      </c>
      <c r="F21" s="17"/>
      <c r="G21" s="14"/>
    </row>
    <row r="22" spans="1:7" ht="14.45" x14ac:dyDescent="0.3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38965</v>
      </c>
      <c r="G22" s="32">
        <f>'CurrentYearBalanceSheet '!I22</f>
        <v>17065</v>
      </c>
    </row>
    <row r="23" spans="1:7" ht="14.45" x14ac:dyDescent="0.3">
      <c r="A23" s="17" t="s">
        <v>50</v>
      </c>
      <c r="B23" s="32">
        <f>PriorYearBalanceSheet!D23</f>
        <v>88993</v>
      </c>
      <c r="C23" s="32">
        <f>'CurrentYearBalanceSheet '!D23</f>
        <v>145154</v>
      </c>
      <c r="D23" s="17"/>
      <c r="E23" s="17" t="s">
        <v>91</v>
      </c>
      <c r="F23" s="32">
        <f>PriorYearBalanceSheet!I23</f>
        <v>38</v>
      </c>
      <c r="G23" s="32">
        <f>'CurrentYearBalanceSheet '!I23</f>
        <v>0</v>
      </c>
    </row>
    <row r="24" spans="1:7" ht="14.45" x14ac:dyDescent="0.3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13076146</v>
      </c>
      <c r="G24" s="32">
        <f>'CurrentYearBalanceSheet '!I24</f>
        <v>11546317</v>
      </c>
    </row>
    <row r="25" spans="1:7" ht="14.45" x14ac:dyDescent="0.3">
      <c r="A25" s="17" t="s">
        <v>40</v>
      </c>
      <c r="B25" s="32">
        <f>B10+B11+B13+B14+B15+B17+B18+B19+B20+B21+B22+B23+B24</f>
        <v>1697452</v>
      </c>
      <c r="C25" s="32">
        <f>C10+C11+C13+C14+C15+C17+C18+C19+C20+C21+C22+C23+C24</f>
        <v>2213849</v>
      </c>
      <c r="D25" s="17"/>
      <c r="E25" s="17" t="s">
        <v>93</v>
      </c>
      <c r="F25" s="32">
        <f>PriorYearBalanceSheet!I25</f>
        <v>-3715</v>
      </c>
      <c r="G25" s="32">
        <f>'CurrentYearBalanceSheet '!I25</f>
        <v>-2933</v>
      </c>
    </row>
    <row r="26" spans="1:7" ht="14.45" x14ac:dyDescent="0.3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ht="14.45" x14ac:dyDescent="0.3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ht="14.45" x14ac:dyDescent="0.3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ht="14.45" x14ac:dyDescent="0.3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ht="14.45" x14ac:dyDescent="0.3">
      <c r="A30" s="17" t="s">
        <v>54</v>
      </c>
      <c r="B30" s="32">
        <f>PriorYearBalanceSheet!D30</f>
        <v>808606</v>
      </c>
      <c r="C30" s="32">
        <f>'CurrentYearBalanceSheet '!D30</f>
        <v>1989282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13111434</v>
      </c>
      <c r="G32" s="32">
        <f>SUM(G22:G31)</f>
        <v>11560449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236241</v>
      </c>
      <c r="C34" s="32">
        <f>'CurrentYearBalanceSheet '!D34</f>
        <v>248764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4100792</v>
      </c>
      <c r="C35" s="32">
        <f>'CurrentYearBalanceSheet '!D35</f>
        <v>3344284</v>
      </c>
      <c r="D35" s="17"/>
      <c r="E35" s="18" t="s">
        <v>216</v>
      </c>
      <c r="F35" s="32">
        <f>PriorYearBalanceSheet!I35</f>
        <v>2613277</v>
      </c>
      <c r="G35" s="32">
        <f>'CurrentYearBalanceSheet '!I35</f>
        <v>1623411</v>
      </c>
    </row>
    <row r="36" spans="1:7" x14ac:dyDescent="0.25">
      <c r="A36" s="17" t="s">
        <v>61</v>
      </c>
      <c r="B36" s="32">
        <f>PriorYearBalanceSheet!D36</f>
        <v>250</v>
      </c>
      <c r="C36" s="32">
        <f>'CurrentYearBalanceSheet '!D36</f>
        <v>250</v>
      </c>
      <c r="D36" s="17"/>
      <c r="E36" s="17" t="s">
        <v>231</v>
      </c>
      <c r="F36" s="32">
        <f>PriorYearBalanceSheet!I36</f>
        <v>-1628316</v>
      </c>
      <c r="G36" s="32">
        <f>'CurrentYearBalanceSheet '!I36</f>
        <v>257665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984961</v>
      </c>
      <c r="G38" s="32">
        <f>SUM(G34:G37)</f>
        <v>1881076</v>
      </c>
    </row>
    <row r="39" spans="1:7" x14ac:dyDescent="0.25">
      <c r="A39" s="17" t="s">
        <v>64</v>
      </c>
      <c r="B39" s="32">
        <f>B30+B31+B33+B34+B35+B36+B37+B38</f>
        <v>5145889</v>
      </c>
      <c r="C39" s="32">
        <f>C30+C31+C33+C34+C35+C36+C37+C38</f>
        <v>5582580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93150</v>
      </c>
      <c r="G40" s="32">
        <f>'CurrentYearBalanceSheet '!I40</f>
        <v>93150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7175</v>
      </c>
      <c r="G41" s="32">
        <f>'CurrentYearBalanceSheet '!I41</f>
        <v>7175</v>
      </c>
    </row>
    <row r="42" spans="1:7" x14ac:dyDescent="0.25">
      <c r="A42" s="17" t="s">
        <v>66</v>
      </c>
      <c r="B42" s="32">
        <f>PriorYearBalanceSheet!D42</f>
        <v>30711432</v>
      </c>
      <c r="C42" s="32">
        <f>'CurrentYearBalanceSheet '!D42</f>
        <v>28256061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312104</v>
      </c>
      <c r="C43" s="32">
        <f>'CurrentYearBalanceSheet '!D43</f>
        <v>10213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296267</v>
      </c>
      <c r="C44" s="32">
        <f>'CurrentYearBalanceSheet '!D44</f>
        <v>66912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-15167733</v>
      </c>
      <c r="C46" s="33">
        <f>'CurrentYearBalanceSheet '!D46</f>
        <v>-13414040</v>
      </c>
      <c r="D46" s="17"/>
      <c r="E46" s="17" t="s">
        <v>232</v>
      </c>
      <c r="F46" s="33">
        <f>PriorYearBalanceSheet!I46</f>
        <v>6923367</v>
      </c>
      <c r="G46" s="33">
        <f>'CurrentYearBalanceSheet '!I46</f>
        <v>7398105</v>
      </c>
    </row>
    <row r="47" spans="1:7" x14ac:dyDescent="0.25">
      <c r="A47" s="17" t="s">
        <v>70</v>
      </c>
      <c r="B47" s="32">
        <f>SUM(B42:B46)</f>
        <v>16152070</v>
      </c>
      <c r="C47" s="32">
        <f>SUM(C42:C46)</f>
        <v>14919146</v>
      </c>
      <c r="D47" s="17"/>
      <c r="E47" s="17" t="s">
        <v>224</v>
      </c>
      <c r="F47" s="32">
        <f>SUM(F40:F46)</f>
        <v>7023692</v>
      </c>
      <c r="G47" s="32">
        <f>SUM(G40:G46)</f>
        <v>7498430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22995411</v>
      </c>
      <c r="C49" s="34">
        <f>C25+C39+C47</f>
        <v>22715575</v>
      </c>
      <c r="D49" s="17"/>
      <c r="E49" s="21" t="s">
        <v>225</v>
      </c>
      <c r="F49" s="34">
        <f>F20+F32+F38+F47</f>
        <v>22995411</v>
      </c>
      <c r="G49" s="34">
        <f>G20+G32+G38+G47</f>
        <v>22715575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E16" sqref="E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Inland Telephone Company</v>
      </c>
      <c r="C3" s="65"/>
      <c r="D3" s="65"/>
      <c r="E3" s="65"/>
      <c r="F3" s="65"/>
    </row>
    <row r="4" spans="1:6" ht="14.45" x14ac:dyDescent="0.3">
      <c r="B4" s="66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ht="14.45" x14ac:dyDescent="0.3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ht="14.45" x14ac:dyDescent="0.3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ht="14.45" x14ac:dyDescent="0.3">
      <c r="A9" s="9"/>
      <c r="B9" s="20" t="s">
        <v>112</v>
      </c>
      <c r="C9" s="6"/>
      <c r="D9" s="6"/>
      <c r="E9" s="6"/>
      <c r="F9" s="14"/>
    </row>
    <row r="10" spans="1:6" ht="14.45" x14ac:dyDescent="0.3">
      <c r="A10" s="10">
        <v>1</v>
      </c>
      <c r="B10" s="17" t="s">
        <v>265</v>
      </c>
      <c r="C10" s="10">
        <v>18</v>
      </c>
      <c r="D10" s="58">
        <f>'BalanceSheet(Summary)'!B42</f>
        <v>30711432</v>
      </c>
      <c r="E10" s="58">
        <f>'BalanceSheet(Summary)'!C42</f>
        <v>28256061</v>
      </c>
      <c r="F10" s="58">
        <f>(D10+E10)/2</f>
        <v>29483746.5</v>
      </c>
    </row>
    <row r="11" spans="1:6" ht="14.45" x14ac:dyDescent="0.3">
      <c r="A11" s="10">
        <v>2</v>
      </c>
      <c r="B11" s="17" t="s">
        <v>161</v>
      </c>
      <c r="C11" s="10">
        <v>19</v>
      </c>
      <c r="D11" s="58">
        <f>'BalanceSheet(Summary)'!B43</f>
        <v>312104</v>
      </c>
      <c r="E11" s="58">
        <f>'BalanceSheet(Summary)'!C43</f>
        <v>10213</v>
      </c>
      <c r="F11" s="58">
        <f>(D11+E11)/2</f>
        <v>161158.5</v>
      </c>
    </row>
    <row r="12" spans="1:6" ht="14.45" x14ac:dyDescent="0.3">
      <c r="A12" s="10">
        <v>3</v>
      </c>
      <c r="B12" s="17" t="s">
        <v>114</v>
      </c>
      <c r="C12" s="10">
        <v>22</v>
      </c>
      <c r="D12" s="58">
        <f>'BalanceSheet(Summary)'!B46</f>
        <v>-15167733</v>
      </c>
      <c r="E12" s="58">
        <f>'BalanceSheet(Summary)'!C46</f>
        <v>-13414040</v>
      </c>
      <c r="F12" s="58">
        <f t="shared" ref="F12:F15" si="0">(D12+E12)/2</f>
        <v>-14290886.5</v>
      </c>
    </row>
    <row r="13" spans="1:6" ht="14.45" x14ac:dyDescent="0.3">
      <c r="A13" s="10">
        <v>4</v>
      </c>
      <c r="B13" s="17" t="s">
        <v>113</v>
      </c>
      <c r="C13" s="10">
        <v>6</v>
      </c>
      <c r="D13" s="58">
        <f>'BalanceSheet(Summary)'!B21</f>
        <v>270709</v>
      </c>
      <c r="E13" s="58">
        <f>'BalanceSheet(Summary)'!C21</f>
        <v>271274</v>
      </c>
      <c r="F13" s="58">
        <f t="shared" si="0"/>
        <v>270991.5</v>
      </c>
    </row>
    <row r="14" spans="1:6" ht="14.45" x14ac:dyDescent="0.3">
      <c r="A14" s="10">
        <v>5</v>
      </c>
      <c r="B14" s="17" t="s">
        <v>257</v>
      </c>
      <c r="C14" s="11"/>
      <c r="D14" s="52">
        <v>-2613277</v>
      </c>
      <c r="E14" s="52">
        <v>-1623411</v>
      </c>
      <c r="F14" s="58">
        <f t="shared" si="0"/>
        <v>-2118344</v>
      </c>
    </row>
    <row r="15" spans="1:6" thickBot="1" x14ac:dyDescent="0.35">
      <c r="A15" s="11">
        <v>6</v>
      </c>
      <c r="B15" s="82" t="s">
        <v>155</v>
      </c>
      <c r="C15" s="84"/>
      <c r="D15" s="87">
        <f>SUM(D10:D14)</f>
        <v>13513235</v>
      </c>
      <c r="E15" s="62">
        <f>SUM(E10:E14)</f>
        <v>13500097</v>
      </c>
      <c r="F15" s="63">
        <f t="shared" si="0"/>
        <v>13506666</v>
      </c>
    </row>
    <row r="16" spans="1:6" thickTop="1" x14ac:dyDescent="0.3">
      <c r="A16" s="12"/>
      <c r="B16" s="12"/>
      <c r="C16" s="66"/>
      <c r="D16" s="66"/>
      <c r="E16" s="66"/>
      <c r="F16" s="66"/>
    </row>
    <row r="17" spans="1:6" ht="14.45" x14ac:dyDescent="0.3">
      <c r="B17" t="s">
        <v>169</v>
      </c>
      <c r="C17" s="65"/>
      <c r="D17" s="65"/>
      <c r="E17" s="65"/>
      <c r="F17" s="65"/>
    </row>
    <row r="18" spans="1:6" ht="14.45" x14ac:dyDescent="0.3">
      <c r="B18" t="s">
        <v>249</v>
      </c>
      <c r="C18" s="65"/>
      <c r="D18" s="65"/>
      <c r="E18" s="65"/>
      <c r="F18" s="65"/>
    </row>
    <row r="19" spans="1:6" ht="14.45" x14ac:dyDescent="0.3">
      <c r="B19" t="s">
        <v>115</v>
      </c>
      <c r="C19" s="65"/>
      <c r="D19" s="65"/>
      <c r="E19" s="65"/>
      <c r="F19" s="65"/>
    </row>
    <row r="20" spans="1:6" ht="14.45" x14ac:dyDescent="0.3">
      <c r="A20" s="47" t="s">
        <v>256</v>
      </c>
      <c r="B20" t="s">
        <v>250</v>
      </c>
      <c r="C20" s="65"/>
      <c r="D20" s="65"/>
      <c r="E20" s="65"/>
      <c r="F20" s="65"/>
    </row>
    <row r="21" spans="1:6" ht="14.45" x14ac:dyDescent="0.3">
      <c r="B21" t="s">
        <v>252</v>
      </c>
      <c r="C21" s="65"/>
      <c r="D21" s="65"/>
      <c r="E21" s="65"/>
      <c r="F21" s="65"/>
    </row>
    <row r="22" spans="1:6" ht="14.45" x14ac:dyDescent="0.3">
      <c r="B22" t="s">
        <v>253</v>
      </c>
      <c r="C22" s="65"/>
      <c r="D22" s="65"/>
      <c r="E22" s="65"/>
      <c r="F22" s="65"/>
    </row>
    <row r="23" spans="1:6" ht="14.45" x14ac:dyDescent="0.3">
      <c r="B23" t="s">
        <v>251</v>
      </c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  <row r="30" spans="1:6" ht="14.45" x14ac:dyDescent="0.3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Inland Telephone Company</v>
      </c>
      <c r="C3" s="65"/>
      <c r="D3" s="65"/>
      <c r="E3" s="65"/>
      <c r="F3" s="65"/>
    </row>
    <row r="4" spans="1:6" ht="14.45" x14ac:dyDescent="0.3">
      <c r="B4" s="65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72</v>
      </c>
      <c r="D6" s="9" t="s">
        <v>111</v>
      </c>
      <c r="E6" s="6"/>
      <c r="F6" s="3"/>
    </row>
    <row r="7" spans="1:6" ht="14.45" x14ac:dyDescent="0.3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ht="14.45" x14ac:dyDescent="0.3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ht="14.45" x14ac:dyDescent="0.3">
      <c r="A9" s="6"/>
      <c r="B9" s="20" t="s">
        <v>120</v>
      </c>
      <c r="C9" s="6"/>
      <c r="D9" s="32"/>
      <c r="E9" s="6"/>
      <c r="F9" s="14"/>
    </row>
    <row r="10" spans="1:6" ht="14.45" x14ac:dyDescent="0.3">
      <c r="A10" s="10">
        <v>1</v>
      </c>
      <c r="B10" s="17" t="s">
        <v>121</v>
      </c>
      <c r="C10" s="52">
        <v>1838</v>
      </c>
      <c r="D10" s="52">
        <v>1892</v>
      </c>
      <c r="E10" s="32">
        <f>D10-C10</f>
        <v>54</v>
      </c>
      <c r="F10" s="38">
        <f>E10/C10</f>
        <v>2.9379760609357999E-2</v>
      </c>
    </row>
    <row r="11" spans="1:6" ht="14.45" x14ac:dyDescent="0.3">
      <c r="A11" s="10">
        <v>2</v>
      </c>
      <c r="B11" s="19" t="s">
        <v>122</v>
      </c>
      <c r="C11" s="52">
        <v>589</v>
      </c>
      <c r="D11" s="52">
        <v>546</v>
      </c>
      <c r="E11" s="32">
        <f>D11-C11</f>
        <v>-43</v>
      </c>
      <c r="F11" s="38">
        <f t="shared" ref="F11:F12" si="0">E11/C11</f>
        <v>-7.3005093378607805E-2</v>
      </c>
    </row>
    <row r="12" spans="1:6" thickBot="1" x14ac:dyDescent="0.35">
      <c r="A12" s="11">
        <v>3</v>
      </c>
      <c r="B12" s="84" t="s">
        <v>123</v>
      </c>
      <c r="C12" s="34">
        <f>SUM(C10:C11)</f>
        <v>2427</v>
      </c>
      <c r="D12" s="34">
        <f t="shared" ref="D12:E12" si="1">SUM(D10:D11)</f>
        <v>2438</v>
      </c>
      <c r="E12" s="34">
        <f t="shared" si="1"/>
        <v>11</v>
      </c>
      <c r="F12" s="39">
        <f t="shared" si="0"/>
        <v>4.5323444581788219E-3</v>
      </c>
    </row>
    <row r="13" spans="1:6" thickTop="1" x14ac:dyDescent="0.3">
      <c r="A13" s="103"/>
      <c r="B13" s="66"/>
      <c r="C13" s="66"/>
      <c r="D13" s="66"/>
      <c r="E13" s="66"/>
      <c r="F13" s="66"/>
    </row>
    <row r="14" spans="1:6" ht="14.45" x14ac:dyDescent="0.3">
      <c r="A14" s="65" t="s">
        <v>183</v>
      </c>
      <c r="B14" s="65" t="s">
        <v>255</v>
      </c>
      <c r="C14" s="65"/>
      <c r="D14" s="65"/>
      <c r="E14" s="65"/>
      <c r="F14" s="65"/>
    </row>
    <row r="15" spans="1:6" ht="14.45" x14ac:dyDescent="0.3">
      <c r="A15" s="65"/>
      <c r="B15" s="65" t="s">
        <v>205</v>
      </c>
      <c r="C15" s="65"/>
      <c r="D15" s="65"/>
      <c r="E15" s="65"/>
      <c r="F15" s="65"/>
    </row>
    <row r="16" spans="1:6" ht="14.45" x14ac:dyDescent="0.3">
      <c r="A16" s="65"/>
      <c r="B16" s="65"/>
      <c r="C16" s="65"/>
      <c r="D16" s="65"/>
      <c r="E16" s="65"/>
      <c r="F16" s="65"/>
    </row>
    <row r="17" spans="1:6" ht="14.45" x14ac:dyDescent="0.3">
      <c r="A17" s="65"/>
      <c r="B17" s="65"/>
      <c r="C17" s="65"/>
      <c r="D17" s="65"/>
      <c r="E17" s="65"/>
      <c r="F17" s="65"/>
    </row>
    <row r="18" spans="1:6" ht="14.45" x14ac:dyDescent="0.3">
      <c r="A18" s="65"/>
      <c r="B18" s="65"/>
      <c r="C18" s="65"/>
      <c r="D18" s="65"/>
      <c r="E18" s="65"/>
      <c r="F18" s="65"/>
    </row>
    <row r="19" spans="1:6" ht="14.45" x14ac:dyDescent="0.3">
      <c r="A19" s="65"/>
      <c r="B19" s="65"/>
      <c r="C19" s="65"/>
      <c r="D19" s="65"/>
      <c r="E19" s="65"/>
      <c r="F19" s="65"/>
    </row>
    <row r="20" spans="1:6" ht="14.45" x14ac:dyDescent="0.3">
      <c r="A20" s="65"/>
      <c r="B20" s="65"/>
      <c r="C20" s="65"/>
      <c r="D20" s="65"/>
      <c r="E20" s="65"/>
      <c r="F20" s="65"/>
    </row>
    <row r="21" spans="1:6" ht="14.45" x14ac:dyDescent="0.3">
      <c r="A21" s="65"/>
      <c r="B21" s="65"/>
      <c r="C21" s="65"/>
      <c r="D21" s="65"/>
      <c r="E21" s="65"/>
      <c r="F21" s="65"/>
    </row>
    <row r="22" spans="1:6" ht="14.45" x14ac:dyDescent="0.3">
      <c r="A22" s="65"/>
      <c r="B22" s="65"/>
      <c r="C22" s="65"/>
      <c r="D22" s="65"/>
      <c r="E22" s="65"/>
      <c r="F22" s="65"/>
    </row>
    <row r="23" spans="1:6" ht="14.45" x14ac:dyDescent="0.3">
      <c r="A23" s="65"/>
      <c r="B23" s="65"/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5" zoomScaleNormal="100" workbookViewId="0">
      <selection activeCell="D43" sqref="D4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Inland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72</v>
      </c>
      <c r="D6" s="27" t="s">
        <v>103</v>
      </c>
      <c r="E6" s="26" t="s">
        <v>72</v>
      </c>
    </row>
    <row r="7" spans="1:6" ht="14.45" x14ac:dyDescent="0.3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ht="14.45" x14ac:dyDescent="0.3">
      <c r="A8" s="11"/>
      <c r="B8" s="11"/>
      <c r="C8" s="11" t="s">
        <v>148</v>
      </c>
      <c r="D8" s="11" t="s">
        <v>156</v>
      </c>
      <c r="E8" s="5" t="s">
        <v>236</v>
      </c>
    </row>
    <row r="9" spans="1:6" ht="14.45" x14ac:dyDescent="0.3">
      <c r="A9" s="9">
        <v>1</v>
      </c>
      <c r="B9" s="3" t="s">
        <v>1</v>
      </c>
      <c r="C9" s="55">
        <v>608760</v>
      </c>
      <c r="D9" s="52"/>
      <c r="E9" s="58">
        <f>SUM(C9:D9)</f>
        <v>608760</v>
      </c>
    </row>
    <row r="10" spans="1:6" ht="14.45" x14ac:dyDescent="0.3">
      <c r="A10" s="10">
        <v>2</v>
      </c>
      <c r="B10" s="14" t="s">
        <v>2</v>
      </c>
      <c r="C10" s="52">
        <v>4225985</v>
      </c>
      <c r="D10" s="52"/>
      <c r="E10" s="58">
        <f t="shared" ref="E10:E14" si="0">SUM(C10:D10)</f>
        <v>4225985</v>
      </c>
    </row>
    <row r="11" spans="1:6" ht="14.45" x14ac:dyDescent="0.3">
      <c r="A11" s="10">
        <v>3</v>
      </c>
      <c r="B11" s="14" t="s">
        <v>3</v>
      </c>
      <c r="C11" s="52">
        <v>507</v>
      </c>
      <c r="D11" s="52"/>
      <c r="E11" s="58">
        <f t="shared" si="0"/>
        <v>507</v>
      </c>
    </row>
    <row r="12" spans="1:6" ht="14.45" x14ac:dyDescent="0.3">
      <c r="A12" s="10">
        <v>4</v>
      </c>
      <c r="B12" s="14" t="s">
        <v>4</v>
      </c>
      <c r="C12" s="52">
        <v>42364</v>
      </c>
      <c r="D12" s="52"/>
      <c r="E12" s="58">
        <f t="shared" si="0"/>
        <v>42364</v>
      </c>
    </row>
    <row r="13" spans="1:6" ht="14.45" x14ac:dyDescent="0.3">
      <c r="A13" s="10">
        <v>5</v>
      </c>
      <c r="B13" s="14" t="s">
        <v>5</v>
      </c>
      <c r="C13" s="52">
        <v>41034</v>
      </c>
      <c r="D13" s="52"/>
      <c r="E13" s="58">
        <f t="shared" si="0"/>
        <v>41034</v>
      </c>
    </row>
    <row r="14" spans="1:6" ht="14.45" x14ac:dyDescent="0.3">
      <c r="A14" s="10">
        <v>6</v>
      </c>
      <c r="B14" s="14" t="s">
        <v>133</v>
      </c>
      <c r="C14" s="52">
        <v>-1971</v>
      </c>
      <c r="D14" s="52"/>
      <c r="E14" s="58">
        <f t="shared" si="0"/>
        <v>-1971</v>
      </c>
    </row>
    <row r="15" spans="1:6" ht="14.45" x14ac:dyDescent="0.3">
      <c r="A15" s="10">
        <v>7</v>
      </c>
      <c r="B15" s="88" t="s">
        <v>132</v>
      </c>
      <c r="C15" s="96">
        <f>SUM(C9:C14)</f>
        <v>4916679</v>
      </c>
      <c r="D15" s="96">
        <f t="shared" ref="D15:E15" si="1">SUM(D9:D14)</f>
        <v>0</v>
      </c>
      <c r="E15" s="96">
        <f t="shared" si="1"/>
        <v>4916679</v>
      </c>
      <c r="F15" s="1"/>
    </row>
    <row r="16" spans="1:6" ht="14.45" x14ac:dyDescent="0.3">
      <c r="A16" s="10">
        <v>8</v>
      </c>
      <c r="B16" s="14" t="s">
        <v>6</v>
      </c>
      <c r="C16" s="52">
        <v>1229059</v>
      </c>
      <c r="D16" s="52">
        <v>-45804</v>
      </c>
      <c r="E16" s="41">
        <f>SUM(C16:D16)</f>
        <v>1183255</v>
      </c>
    </row>
    <row r="17" spans="1:6" ht="14.45" x14ac:dyDescent="0.3">
      <c r="A17" s="10">
        <v>9</v>
      </c>
      <c r="B17" s="14" t="s">
        <v>39</v>
      </c>
      <c r="C17" s="52">
        <v>392187</v>
      </c>
      <c r="D17" s="52">
        <v>-17869</v>
      </c>
      <c r="E17" s="41">
        <f t="shared" ref="E17:E21" si="2">SUM(C17:D17)</f>
        <v>374318</v>
      </c>
    </row>
    <row r="18" spans="1:6" ht="14.45" x14ac:dyDescent="0.3">
      <c r="A18" s="10">
        <v>10</v>
      </c>
      <c r="B18" s="14" t="s">
        <v>7</v>
      </c>
      <c r="C18" s="52">
        <v>1189164</v>
      </c>
      <c r="D18" s="52">
        <v>-93349</v>
      </c>
      <c r="E18" s="41">
        <f t="shared" si="2"/>
        <v>1095815</v>
      </c>
    </row>
    <row r="19" spans="1:6" ht="14.45" x14ac:dyDescent="0.3">
      <c r="A19" s="10">
        <v>11</v>
      </c>
      <c r="B19" s="14" t="s">
        <v>8</v>
      </c>
      <c r="C19" s="52">
        <v>182</v>
      </c>
      <c r="D19" s="52"/>
      <c r="E19" s="41">
        <f t="shared" si="2"/>
        <v>182</v>
      </c>
    </row>
    <row r="20" spans="1:6" ht="14.45" x14ac:dyDescent="0.3">
      <c r="A20" s="10">
        <v>12</v>
      </c>
      <c r="B20" s="14" t="s">
        <v>9</v>
      </c>
      <c r="C20" s="52">
        <v>503533</v>
      </c>
      <c r="D20" s="52">
        <v>-114812</v>
      </c>
      <c r="E20" s="41">
        <f t="shared" si="2"/>
        <v>388721</v>
      </c>
    </row>
    <row r="21" spans="1:6" ht="14.45" x14ac:dyDescent="0.3">
      <c r="A21" s="10">
        <v>13</v>
      </c>
      <c r="B21" s="14" t="s">
        <v>10</v>
      </c>
      <c r="C21" s="52">
        <v>816755</v>
      </c>
      <c r="D21" s="52">
        <v>-22063</v>
      </c>
      <c r="E21" s="41">
        <f t="shared" si="2"/>
        <v>794692</v>
      </c>
    </row>
    <row r="22" spans="1:6" ht="14.45" x14ac:dyDescent="0.3">
      <c r="A22" s="10">
        <v>14</v>
      </c>
      <c r="B22" s="83" t="s">
        <v>237</v>
      </c>
      <c r="C22" s="96">
        <f>C16+C17+C18+C19+C20+C21</f>
        <v>4130880</v>
      </c>
      <c r="D22" s="96">
        <f>D16+D17+D18+D19+D20+D21</f>
        <v>-293897</v>
      </c>
      <c r="E22" s="97">
        <f>E16+E17+E18+E19+E20+E21</f>
        <v>3836983</v>
      </c>
      <c r="F22" s="1"/>
    </row>
    <row r="23" spans="1:6" ht="14.45" x14ac:dyDescent="0.3">
      <c r="A23" s="10">
        <v>15</v>
      </c>
      <c r="B23" s="14" t="s">
        <v>14</v>
      </c>
      <c r="C23" s="58">
        <f>C15-C22</f>
        <v>785799</v>
      </c>
      <c r="D23" s="58">
        <f>D15-D22</f>
        <v>293897</v>
      </c>
      <c r="E23" s="58">
        <f>E15-E22</f>
        <v>1079696</v>
      </c>
    </row>
    <row r="24" spans="1:6" ht="14.45" x14ac:dyDescent="0.3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ht="14.45" x14ac:dyDescent="0.3">
      <c r="A25" s="10">
        <v>17</v>
      </c>
      <c r="B25" s="14" t="s">
        <v>11</v>
      </c>
      <c r="C25" s="52">
        <v>132426</v>
      </c>
      <c r="D25" s="112">
        <v>-12751</v>
      </c>
      <c r="E25" s="58">
        <f t="shared" ref="E25:E27" si="3">SUM(C25:D25)</f>
        <v>119675</v>
      </c>
    </row>
    <row r="26" spans="1:6" ht="14.45" x14ac:dyDescent="0.3">
      <c r="A26" s="10">
        <v>18</v>
      </c>
      <c r="B26" s="14" t="s">
        <v>191</v>
      </c>
      <c r="C26" s="52">
        <v>176593</v>
      </c>
      <c r="D26" s="54">
        <v>20592</v>
      </c>
      <c r="E26" s="58">
        <f t="shared" si="3"/>
        <v>197185</v>
      </c>
    </row>
    <row r="27" spans="1:6" ht="14.45" x14ac:dyDescent="0.3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ht="14.45" x14ac:dyDescent="0.3">
      <c r="A28" s="10">
        <v>20</v>
      </c>
      <c r="B28" s="88" t="s">
        <v>12</v>
      </c>
      <c r="C28" s="79">
        <f>SUM(C25:C27)</f>
        <v>309019</v>
      </c>
      <c r="D28" s="79">
        <f t="shared" ref="D28:E28" si="4">SUM(D25:D27)</f>
        <v>7841</v>
      </c>
      <c r="E28" s="98">
        <f t="shared" si="4"/>
        <v>316860</v>
      </c>
    </row>
    <row r="29" spans="1:6" ht="14.45" x14ac:dyDescent="0.3">
      <c r="A29" s="10">
        <v>21</v>
      </c>
      <c r="B29" s="88" t="s">
        <v>22</v>
      </c>
      <c r="C29" s="79">
        <f>C23+C24-C28</f>
        <v>476780</v>
      </c>
      <c r="D29" s="79">
        <f>D23+D24-D28</f>
        <v>286056</v>
      </c>
      <c r="E29" s="98">
        <f>E23+E24-E28</f>
        <v>762836</v>
      </c>
    </row>
    <row r="30" spans="1:6" x14ac:dyDescent="0.25">
      <c r="A30" s="10">
        <v>22</v>
      </c>
      <c r="B30" s="14" t="s">
        <v>15</v>
      </c>
      <c r="C30" s="52">
        <v>253348</v>
      </c>
      <c r="D30" s="54">
        <v>-24090</v>
      </c>
      <c r="E30" s="58">
        <f>SUM(C30:D30)</f>
        <v>229258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3144</v>
      </c>
      <c r="D32" s="54">
        <v>-265</v>
      </c>
      <c r="E32" s="58">
        <f t="shared" si="5"/>
        <v>2879</v>
      </c>
    </row>
    <row r="33" spans="1:10" x14ac:dyDescent="0.25">
      <c r="A33" s="10">
        <v>25</v>
      </c>
      <c r="B33" s="14" t="s">
        <v>268</v>
      </c>
      <c r="C33" s="52">
        <v>-96225</v>
      </c>
      <c r="D33" s="54">
        <v>8127</v>
      </c>
      <c r="E33" s="59">
        <f t="shared" si="5"/>
        <v>-88098</v>
      </c>
    </row>
    <row r="34" spans="1:10" x14ac:dyDescent="0.25">
      <c r="A34" s="10">
        <v>26</v>
      </c>
      <c r="B34" s="88" t="s">
        <v>267</v>
      </c>
      <c r="C34" s="79">
        <f>SUM(C30:C33)</f>
        <v>160267</v>
      </c>
      <c r="D34" s="99">
        <f t="shared" ref="D34" si="6">SUM(D30:D33)</f>
        <v>-16228</v>
      </c>
      <c r="E34" s="79">
        <f>SUM(E30:E33)</f>
        <v>144039</v>
      </c>
    </row>
    <row r="35" spans="1:10" x14ac:dyDescent="0.25">
      <c r="A35" s="10">
        <v>27</v>
      </c>
      <c r="B35" s="14" t="s">
        <v>18</v>
      </c>
      <c r="C35" s="52">
        <v>-6344</v>
      </c>
      <c r="D35" s="54"/>
      <c r="E35" s="32">
        <f>SUM(C35:D35)</f>
        <v>-6344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-23066</v>
      </c>
      <c r="D38" s="69">
        <f>-1*(D29-D34)</f>
        <v>-302284</v>
      </c>
      <c r="E38" s="32">
        <f t="shared" si="7"/>
        <v>-325350</v>
      </c>
    </row>
    <row r="39" spans="1:10" x14ac:dyDescent="0.25">
      <c r="A39" s="10">
        <v>31</v>
      </c>
      <c r="B39" s="88" t="s">
        <v>21</v>
      </c>
      <c r="C39" s="79">
        <f>C29-C34+C35+C36+C37+C38</f>
        <v>287103</v>
      </c>
      <c r="D39" s="79">
        <f t="shared" ref="D39:E39" si="8">D29-D34+D35+D36+D37+D38</f>
        <v>0</v>
      </c>
      <c r="E39" s="79">
        <f t="shared" si="8"/>
        <v>287103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4569016</v>
      </c>
      <c r="D41" s="54">
        <v>320365</v>
      </c>
      <c r="E41" s="58">
        <f t="shared" ref="E41:E46" si="9">SUM(C41:D41)</f>
        <v>4889381</v>
      </c>
    </row>
    <row r="42" spans="1:10" x14ac:dyDescent="0.25">
      <c r="A42" s="10">
        <v>34</v>
      </c>
      <c r="B42" s="14" t="s">
        <v>25</v>
      </c>
      <c r="C42" s="52">
        <v>548856</v>
      </c>
      <c r="D42" s="54">
        <v>1198027</v>
      </c>
      <c r="E42" s="58">
        <f t="shared" si="9"/>
        <v>1746883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5404975</v>
      </c>
      <c r="D47" s="99">
        <f t="shared" ref="D47:E47" si="10">(D39+D41+D42)-(D43+D44+D45+D46)</f>
        <v>1518392</v>
      </c>
      <c r="E47" s="98">
        <f t="shared" si="10"/>
        <v>6923367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1047865</v>
      </c>
      <c r="D52" s="101"/>
      <c r="E52" s="32">
        <f>C52</f>
        <v>1047865</v>
      </c>
    </row>
    <row r="53" spans="1:7" x14ac:dyDescent="0.25">
      <c r="A53" s="10">
        <v>45</v>
      </c>
      <c r="B53" s="14" t="s">
        <v>35</v>
      </c>
      <c r="C53" s="102">
        <f>((C22+C28-C18-C19)/C15)</f>
        <v>0.66112776530662265</v>
      </c>
      <c r="D53" s="102" t="e">
        <f>((D22+D28-D18-D19)/D15)</f>
        <v>#DIV/0!</v>
      </c>
      <c r="E53" s="102">
        <f>((E22+E28-E18-E19)/E15)</f>
        <v>0.62193321955734759</v>
      </c>
    </row>
    <row r="54" spans="1:7" x14ac:dyDescent="0.25">
      <c r="A54" s="10">
        <v>46</v>
      </c>
      <c r="B54" s="14" t="s">
        <v>36</v>
      </c>
      <c r="C54" s="102">
        <f>((C22+C28+C34)/C15)</f>
        <v>0.93562463606023494</v>
      </c>
      <c r="D54" s="102" t="e">
        <f>((D22+D28+D34)/D15)</f>
        <v>#DIV/0!</v>
      </c>
      <c r="E54" s="102">
        <f>((E22+E28+E34)/E15)</f>
        <v>0.87414329875918273</v>
      </c>
    </row>
    <row r="55" spans="1:7" x14ac:dyDescent="0.25">
      <c r="A55" s="10">
        <v>47</v>
      </c>
      <c r="B55" s="14" t="s">
        <v>37</v>
      </c>
      <c r="C55" s="102">
        <f>((C39+C34)/C34)</f>
        <v>2.7914043440009486</v>
      </c>
      <c r="D55" s="102">
        <f t="shared" ref="D55:E55" si="13">((D39+D34)/D34)</f>
        <v>1</v>
      </c>
      <c r="E55" s="102">
        <f t="shared" si="13"/>
        <v>2.9932309999375168</v>
      </c>
    </row>
    <row r="56" spans="1:7" x14ac:dyDescent="0.25">
      <c r="A56" s="10">
        <v>48</v>
      </c>
      <c r="B56" s="14" t="s">
        <v>38</v>
      </c>
      <c r="C56" s="102">
        <f>(C39+C34+C18+C19)/C52</f>
        <v>1.5619531141893279</v>
      </c>
      <c r="D56" s="102" t="e">
        <f>(D39+D34+D18+D19)/D52</f>
        <v>#DIV/0!</v>
      </c>
      <c r="E56" s="102">
        <f>(E39+E34+E18+E19)/E52</f>
        <v>1.4573814374943337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&amp;L&amp;"-,Bold"&amp;9DOCKET NO. UT-______________
PETITION OF INLAND TELEPHONE COMPANY
TO RECEIVE SUPPORT FROM THE STATE UNIVERSAL
COMMUNICATIONS PROGRAM&amp;CPage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12" zoomScaleNormal="100" workbookViewId="0">
      <selection activeCell="D43" sqref="D4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Inland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111</v>
      </c>
      <c r="D6" s="27" t="s">
        <v>103</v>
      </c>
      <c r="E6" s="26" t="s">
        <v>111</v>
      </c>
    </row>
    <row r="7" spans="1:6" ht="14.45" x14ac:dyDescent="0.3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ht="14.45" x14ac:dyDescent="0.3">
      <c r="A8" s="11"/>
      <c r="B8" s="11"/>
      <c r="C8" s="11" t="s">
        <v>148</v>
      </c>
      <c r="D8" s="11" t="s">
        <v>156</v>
      </c>
      <c r="E8" s="5" t="s">
        <v>247</v>
      </c>
    </row>
    <row r="9" spans="1:6" ht="14.45" x14ac:dyDescent="0.3">
      <c r="A9" s="9">
        <v>1</v>
      </c>
      <c r="B9" s="6" t="s">
        <v>1</v>
      </c>
      <c r="C9" s="55">
        <v>626725</v>
      </c>
      <c r="D9" s="52"/>
      <c r="E9" s="32">
        <f>SUM(C9:D9)</f>
        <v>626725</v>
      </c>
    </row>
    <row r="10" spans="1:6" ht="14.45" x14ac:dyDescent="0.3">
      <c r="A10" s="10">
        <v>2</v>
      </c>
      <c r="B10" s="17" t="s">
        <v>2</v>
      </c>
      <c r="C10" s="52">
        <v>3806285</v>
      </c>
      <c r="D10" s="52"/>
      <c r="E10" s="32">
        <f t="shared" ref="E10:E14" si="0">SUM(C10:D10)</f>
        <v>3806285</v>
      </c>
    </row>
    <row r="11" spans="1:6" ht="14.45" x14ac:dyDescent="0.3">
      <c r="A11" s="10">
        <v>3</v>
      </c>
      <c r="B11" s="17" t="s">
        <v>3</v>
      </c>
      <c r="C11" s="52">
        <v>90</v>
      </c>
      <c r="D11" s="52"/>
      <c r="E11" s="32">
        <f t="shared" si="0"/>
        <v>90</v>
      </c>
    </row>
    <row r="12" spans="1:6" ht="14.45" x14ac:dyDescent="0.3">
      <c r="A12" s="10">
        <v>4</v>
      </c>
      <c r="B12" s="17" t="s">
        <v>4</v>
      </c>
      <c r="C12" s="52">
        <v>34605</v>
      </c>
      <c r="D12" s="52"/>
      <c r="E12" s="32">
        <f t="shared" si="0"/>
        <v>34605</v>
      </c>
    </row>
    <row r="13" spans="1:6" ht="14.45" x14ac:dyDescent="0.3">
      <c r="A13" s="10">
        <v>5</v>
      </c>
      <c r="B13" s="17" t="s">
        <v>5</v>
      </c>
      <c r="C13" s="52">
        <v>55172</v>
      </c>
      <c r="D13" s="52"/>
      <c r="E13" s="32">
        <f t="shared" si="0"/>
        <v>55172</v>
      </c>
    </row>
    <row r="14" spans="1:6" ht="14.45" x14ac:dyDescent="0.3">
      <c r="A14" s="10">
        <v>6</v>
      </c>
      <c r="B14" s="17" t="s">
        <v>133</v>
      </c>
      <c r="C14" s="52">
        <v>-2233</v>
      </c>
      <c r="D14" s="52"/>
      <c r="E14" s="32">
        <f t="shared" si="0"/>
        <v>-2233</v>
      </c>
    </row>
    <row r="15" spans="1:6" ht="14.45" x14ac:dyDescent="0.3">
      <c r="A15" s="10">
        <v>7</v>
      </c>
      <c r="B15" s="83" t="s">
        <v>132</v>
      </c>
      <c r="C15" s="40">
        <f>SUM(C9:C14)</f>
        <v>4520644</v>
      </c>
      <c r="D15" s="40">
        <f t="shared" ref="D15:E15" si="1">SUM(D9:D14)</f>
        <v>0</v>
      </c>
      <c r="E15" s="40">
        <f t="shared" si="1"/>
        <v>4520644</v>
      </c>
      <c r="F15" s="1"/>
    </row>
    <row r="16" spans="1:6" ht="14.45" x14ac:dyDescent="0.3">
      <c r="A16" s="10">
        <v>8</v>
      </c>
      <c r="B16" s="17" t="s">
        <v>6</v>
      </c>
      <c r="C16" s="52">
        <v>1370297</v>
      </c>
      <c r="D16" s="52">
        <v>-68358</v>
      </c>
      <c r="E16" s="41">
        <f>SUM(C16:D16)</f>
        <v>1301939</v>
      </c>
    </row>
    <row r="17" spans="1:6" ht="14.45" x14ac:dyDescent="0.3">
      <c r="A17" s="10">
        <v>9</v>
      </c>
      <c r="B17" s="17" t="s">
        <v>39</v>
      </c>
      <c r="C17" s="52">
        <v>436945</v>
      </c>
      <c r="D17" s="52">
        <v>-23932</v>
      </c>
      <c r="E17" s="41">
        <f t="shared" ref="E17:E21" si="2">SUM(C17:D17)</f>
        <v>413013</v>
      </c>
    </row>
    <row r="18" spans="1:6" ht="14.45" x14ac:dyDescent="0.3">
      <c r="A18" s="10">
        <v>10</v>
      </c>
      <c r="B18" s="17" t="s">
        <v>7</v>
      </c>
      <c r="C18" s="52">
        <v>1372706</v>
      </c>
      <c r="D18" s="52">
        <v>-146823</v>
      </c>
      <c r="E18" s="41">
        <f t="shared" si="2"/>
        <v>1225883</v>
      </c>
    </row>
    <row r="19" spans="1:6" ht="14.45" x14ac:dyDescent="0.3">
      <c r="A19" s="10">
        <v>11</v>
      </c>
      <c r="B19" s="17" t="s">
        <v>8</v>
      </c>
      <c r="C19" s="52">
        <v>182</v>
      </c>
      <c r="D19" s="52"/>
      <c r="E19" s="41">
        <f t="shared" si="2"/>
        <v>182</v>
      </c>
    </row>
    <row r="20" spans="1:6" ht="14.45" x14ac:dyDescent="0.3">
      <c r="A20" s="10">
        <v>12</v>
      </c>
      <c r="B20" s="17" t="s">
        <v>9</v>
      </c>
      <c r="C20" s="52">
        <v>506046</v>
      </c>
      <c r="D20" s="52">
        <v>-115887</v>
      </c>
      <c r="E20" s="41">
        <f t="shared" si="2"/>
        <v>390159</v>
      </c>
    </row>
    <row r="21" spans="1:6" ht="14.45" x14ac:dyDescent="0.3">
      <c r="A21" s="10">
        <v>13</v>
      </c>
      <c r="B21" s="17" t="s">
        <v>10</v>
      </c>
      <c r="C21" s="52">
        <v>780393</v>
      </c>
      <c r="D21" s="52">
        <v>-17496</v>
      </c>
      <c r="E21" s="41">
        <f t="shared" si="2"/>
        <v>762897</v>
      </c>
    </row>
    <row r="22" spans="1:6" ht="14.45" x14ac:dyDescent="0.3">
      <c r="A22" s="10">
        <v>14</v>
      </c>
      <c r="B22" s="83" t="s">
        <v>237</v>
      </c>
      <c r="C22" s="40">
        <f>C16+C17+C18+C19+C20+C21</f>
        <v>4466569</v>
      </c>
      <c r="D22" s="40">
        <f>D16+D17+D18+D19+D20+D21</f>
        <v>-372496</v>
      </c>
      <c r="E22" s="42">
        <f>E16+E17+E18+E19+E20+E21</f>
        <v>4094073</v>
      </c>
      <c r="F22" s="1"/>
    </row>
    <row r="23" spans="1:6" ht="14.45" x14ac:dyDescent="0.3">
      <c r="A23" s="10">
        <v>15</v>
      </c>
      <c r="B23" s="17" t="s">
        <v>14</v>
      </c>
      <c r="C23" s="32">
        <f>C15-C22</f>
        <v>54075</v>
      </c>
      <c r="D23" s="32">
        <f>D15-D22</f>
        <v>372496</v>
      </c>
      <c r="E23" s="32">
        <f>E15-E22</f>
        <v>426571</v>
      </c>
    </row>
    <row r="24" spans="1:6" ht="14.45" x14ac:dyDescent="0.3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ht="14.45" x14ac:dyDescent="0.3">
      <c r="A25" s="10">
        <v>17</v>
      </c>
      <c r="B25" s="17" t="s">
        <v>11</v>
      </c>
      <c r="C25" s="52">
        <v>166359</v>
      </c>
      <c r="D25" s="112">
        <v>-19123</v>
      </c>
      <c r="E25" s="32">
        <f t="shared" ref="E25:E27" si="3">SUM(C25:D25)</f>
        <v>147236</v>
      </c>
    </row>
    <row r="26" spans="1:6" ht="14.45" x14ac:dyDescent="0.3">
      <c r="A26" s="10">
        <v>18</v>
      </c>
      <c r="B26" s="17" t="s">
        <v>191</v>
      </c>
      <c r="C26" s="52">
        <v>-798904</v>
      </c>
      <c r="D26" s="54">
        <v>47444</v>
      </c>
      <c r="E26" s="32">
        <f t="shared" si="3"/>
        <v>-751460</v>
      </c>
    </row>
    <row r="27" spans="1:6" ht="14.45" x14ac:dyDescent="0.3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ht="14.45" x14ac:dyDescent="0.3">
      <c r="A28" s="10">
        <v>20</v>
      </c>
      <c r="B28" s="83" t="s">
        <v>12</v>
      </c>
      <c r="C28" s="37">
        <f>SUM(C25:C27)</f>
        <v>-632545</v>
      </c>
      <c r="D28" s="37">
        <f t="shared" ref="D28:E28" si="4">SUM(D25:D27)</f>
        <v>28321</v>
      </c>
      <c r="E28" s="43">
        <f t="shared" si="4"/>
        <v>-604224</v>
      </c>
    </row>
    <row r="29" spans="1:6" ht="14.45" x14ac:dyDescent="0.3">
      <c r="A29" s="10">
        <v>21</v>
      </c>
      <c r="B29" s="83" t="s">
        <v>22</v>
      </c>
      <c r="C29" s="37">
        <f>C23+C24-C28</f>
        <v>686620</v>
      </c>
      <c r="D29" s="37">
        <f>D23+D24-D28</f>
        <v>344175</v>
      </c>
      <c r="E29" s="43">
        <f>E23+E24-E28</f>
        <v>1030795</v>
      </c>
    </row>
    <row r="30" spans="1:6" x14ac:dyDescent="0.25">
      <c r="A30" s="10">
        <v>22</v>
      </c>
      <c r="B30" s="17" t="s">
        <v>15</v>
      </c>
      <c r="C30" s="52">
        <v>311025</v>
      </c>
      <c r="D30" s="54">
        <v>-28655</v>
      </c>
      <c r="E30" s="32">
        <f>SUM(C30:D30)</f>
        <v>282370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18</v>
      </c>
      <c r="D32" s="54"/>
      <c r="E32" s="32">
        <f t="shared" si="5"/>
        <v>18</v>
      </c>
    </row>
    <row r="33" spans="1:5" x14ac:dyDescent="0.25">
      <c r="A33" s="10">
        <v>25</v>
      </c>
      <c r="B33" s="17" t="s">
        <v>268</v>
      </c>
      <c r="C33" s="52">
        <v>-4316</v>
      </c>
      <c r="D33" s="54">
        <v>398</v>
      </c>
      <c r="E33" s="33">
        <f t="shared" si="5"/>
        <v>-3918</v>
      </c>
    </row>
    <row r="34" spans="1:5" x14ac:dyDescent="0.25">
      <c r="A34" s="10">
        <v>26</v>
      </c>
      <c r="B34" s="83" t="s">
        <v>267</v>
      </c>
      <c r="C34" s="37">
        <f>SUM(C30:C33)</f>
        <v>306727</v>
      </c>
      <c r="D34" s="64">
        <f t="shared" ref="D34" si="6">SUM(D30:D33)</f>
        <v>-28257</v>
      </c>
      <c r="E34" s="37">
        <f>SUM(E30:E33)</f>
        <v>278470</v>
      </c>
    </row>
    <row r="35" spans="1:5" x14ac:dyDescent="0.25">
      <c r="A35" s="10">
        <v>27</v>
      </c>
      <c r="B35" s="17" t="s">
        <v>18</v>
      </c>
      <c r="C35" s="52">
        <v>316751</v>
      </c>
      <c r="D35" s="54"/>
      <c r="E35" s="32">
        <f>SUM(C35:D35)</f>
        <v>316751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126622</v>
      </c>
      <c r="D38" s="69">
        <f>-1*(D29-D34)</f>
        <v>-372432</v>
      </c>
      <c r="E38" s="32">
        <f t="shared" si="7"/>
        <v>-245810</v>
      </c>
    </row>
    <row r="39" spans="1:5" x14ac:dyDescent="0.25">
      <c r="A39" s="10">
        <v>31</v>
      </c>
      <c r="B39" s="83" t="s">
        <v>21</v>
      </c>
      <c r="C39" s="37">
        <f>C29-C34+C35+C36+C37+C38</f>
        <v>823266</v>
      </c>
      <c r="D39" s="37">
        <f t="shared" ref="D39:E39" si="8">D29-D34+D35+D36+D37+D38</f>
        <v>0</v>
      </c>
      <c r="E39" s="37">
        <f t="shared" si="8"/>
        <v>823266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5404975</v>
      </c>
      <c r="D41" s="54">
        <v>1518392</v>
      </c>
      <c r="E41" s="32">
        <f t="shared" ref="E41:E46" si="9">SUM(C41:D41)</f>
        <v>6923367</v>
      </c>
    </row>
    <row r="42" spans="1:5" x14ac:dyDescent="0.25">
      <c r="A42" s="10">
        <v>34</v>
      </c>
      <c r="B42" s="17" t="s">
        <v>25</v>
      </c>
      <c r="C42" s="52">
        <v>-244635</v>
      </c>
      <c r="D42" s="54">
        <v>-103893</v>
      </c>
      <c r="E42" s="32">
        <f t="shared" si="9"/>
        <v>-348528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5983606</v>
      </c>
      <c r="D47" s="64">
        <f t="shared" ref="D47:E47" si="10">(D39+D41+D42)-(D43+D44+D45+D46)</f>
        <v>1414499</v>
      </c>
      <c r="E47" s="43">
        <f t="shared" si="10"/>
        <v>7398105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1383040</v>
      </c>
      <c r="D52" s="95"/>
      <c r="E52" s="32">
        <f>C52</f>
        <v>1383040</v>
      </c>
    </row>
    <row r="53" spans="1:7" x14ac:dyDescent="0.25">
      <c r="A53" s="10">
        <v>45</v>
      </c>
      <c r="B53" s="17" t="s">
        <v>35</v>
      </c>
      <c r="C53" s="46">
        <f>((C22+C28-C18-C19)/C15)</f>
        <v>0.54442154701852219</v>
      </c>
      <c r="D53" s="46" t="e">
        <f>((D22+D28-D18-D19)/D15)</f>
        <v>#DIV/0!</v>
      </c>
      <c r="E53" s="46">
        <f>((E22+E28-E18-E19)/E15)</f>
        <v>0.50076582009111981</v>
      </c>
    </row>
    <row r="54" spans="1:7" x14ac:dyDescent="0.25">
      <c r="A54" s="10">
        <v>46</v>
      </c>
      <c r="B54" s="17" t="s">
        <v>36</v>
      </c>
      <c r="C54" s="46">
        <f>((C22+C28+C34)/C15)</f>
        <v>0.91596484925599098</v>
      </c>
      <c r="D54" s="46" t="e">
        <f>((D22+D28+D34)/D15)</f>
        <v>#DIV/0!</v>
      </c>
      <c r="E54" s="46">
        <f>((E22+E28+E34)/E15)</f>
        <v>0.83358012707923912</v>
      </c>
    </row>
    <row r="55" spans="1:7" x14ac:dyDescent="0.25">
      <c r="A55" s="10">
        <v>47</v>
      </c>
      <c r="B55" s="17" t="s">
        <v>37</v>
      </c>
      <c r="C55" s="46">
        <f>((C39+C34)/C34)</f>
        <v>3.6840349887685142</v>
      </c>
      <c r="D55" s="46">
        <f t="shared" ref="D55:E55" si="13">((D39+D34)/D34)</f>
        <v>1</v>
      </c>
      <c r="E55" s="46">
        <f t="shared" si="13"/>
        <v>3.9563902754336193</v>
      </c>
    </row>
    <row r="56" spans="1:7" x14ac:dyDescent="0.25">
      <c r="A56" s="10">
        <v>48</v>
      </c>
      <c r="B56" s="17" t="s">
        <v>38</v>
      </c>
      <c r="C56" s="46">
        <f>(C39+C34+C18+C19)/C52</f>
        <v>1.8096953088847756</v>
      </c>
      <c r="D56" s="46" t="e">
        <f>(D39+D34+D18+D19)/D52</f>
        <v>#DIV/0!</v>
      </c>
      <c r="E56" s="46">
        <f>(E39+E34+E18+E19)/E52</f>
        <v>1.6831046101341971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&amp;L&amp;"-,Bold"&amp;9DOCKET NO. UT-_______________
PETITION OF INLAND TELEPHONE COMPANY
TO RECEIVE SUPPORT FROM THE STATE UNIVERSAL
COMMUNICATIONS PROGRAM&amp;CPage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2" zoomScaleNormal="100" workbookViewId="0">
      <selection activeCell="C60" sqref="C60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ht="14.45" x14ac:dyDescent="0.3">
      <c r="B2" t="s">
        <v>146</v>
      </c>
    </row>
    <row r="3" spans="1:5" ht="14.45" x14ac:dyDescent="0.3">
      <c r="B3" s="57" t="str">
        <f>PriorYearBalanceSheet!A3</f>
        <v>Inland Telephone Company</v>
      </c>
      <c r="C3" s="65"/>
      <c r="D3" s="65"/>
    </row>
    <row r="4" spans="1:5" ht="14.45" x14ac:dyDescent="0.3">
      <c r="B4" s="65"/>
      <c r="C4" s="65"/>
      <c r="D4" s="65"/>
    </row>
    <row r="5" spans="1:5" ht="14.45" x14ac:dyDescent="0.3">
      <c r="B5" s="65"/>
      <c r="C5" s="65"/>
      <c r="D5" s="65"/>
    </row>
    <row r="6" spans="1:5" ht="14.45" x14ac:dyDescent="0.3">
      <c r="A6" s="6"/>
      <c r="B6" s="6"/>
      <c r="C6" s="9" t="s">
        <v>108</v>
      </c>
      <c r="D6" s="26" t="s">
        <v>108</v>
      </c>
    </row>
    <row r="7" spans="1:5" ht="14.45" x14ac:dyDescent="0.3">
      <c r="A7" s="17" t="s">
        <v>0</v>
      </c>
      <c r="B7" s="10" t="s">
        <v>147</v>
      </c>
      <c r="C7" s="28" t="s">
        <v>72</v>
      </c>
      <c r="D7" s="4" t="s">
        <v>111</v>
      </c>
    </row>
    <row r="8" spans="1:5" ht="14.45" x14ac:dyDescent="0.3">
      <c r="A8" s="11"/>
      <c r="B8" s="11"/>
      <c r="C8" s="11">
        <v>2016</v>
      </c>
      <c r="D8" s="5">
        <v>2017</v>
      </c>
    </row>
    <row r="9" spans="1:5" ht="14.45" x14ac:dyDescent="0.3">
      <c r="A9" s="9">
        <v>1</v>
      </c>
      <c r="B9" s="6" t="s">
        <v>1</v>
      </c>
      <c r="C9" s="36">
        <f>PriorYearIncomeStmt!E9</f>
        <v>608760</v>
      </c>
      <c r="D9" s="41">
        <f>'CurrentYearIncomeStmt '!E9</f>
        <v>626725</v>
      </c>
    </row>
    <row r="10" spans="1:5" ht="14.45" x14ac:dyDescent="0.3">
      <c r="A10" s="10">
        <v>2</v>
      </c>
      <c r="B10" s="17" t="s">
        <v>2</v>
      </c>
      <c r="C10" s="32">
        <f>PriorYearIncomeStmt!E10</f>
        <v>4225985</v>
      </c>
      <c r="D10" s="41">
        <f>'CurrentYearIncomeStmt '!E10</f>
        <v>3806285</v>
      </c>
    </row>
    <row r="11" spans="1:5" ht="14.45" x14ac:dyDescent="0.3">
      <c r="A11" s="10">
        <v>3</v>
      </c>
      <c r="B11" s="17" t="s">
        <v>3</v>
      </c>
      <c r="C11" s="32">
        <f>PriorYearIncomeStmt!E11</f>
        <v>507</v>
      </c>
      <c r="D11" s="41">
        <f>'CurrentYearIncomeStmt '!E11</f>
        <v>90</v>
      </c>
    </row>
    <row r="12" spans="1:5" ht="14.45" x14ac:dyDescent="0.3">
      <c r="A12" s="10">
        <v>4</v>
      </c>
      <c r="B12" s="17" t="s">
        <v>4</v>
      </c>
      <c r="C12" s="32">
        <f>PriorYearIncomeStmt!E12</f>
        <v>42364</v>
      </c>
      <c r="D12" s="41">
        <f>'CurrentYearIncomeStmt '!E12</f>
        <v>34605</v>
      </c>
    </row>
    <row r="13" spans="1:5" ht="14.45" x14ac:dyDescent="0.3">
      <c r="A13" s="10">
        <v>5</v>
      </c>
      <c r="B13" s="17" t="s">
        <v>5</v>
      </c>
      <c r="C13" s="32">
        <f>PriorYearIncomeStmt!E13</f>
        <v>41034</v>
      </c>
      <c r="D13" s="41">
        <f>'CurrentYearIncomeStmt '!E13</f>
        <v>55172</v>
      </c>
    </row>
    <row r="14" spans="1:5" ht="14.45" x14ac:dyDescent="0.3">
      <c r="A14" s="10">
        <v>6</v>
      </c>
      <c r="B14" s="17" t="s">
        <v>133</v>
      </c>
      <c r="C14" s="32">
        <f>PriorYearIncomeStmt!E14</f>
        <v>-1971</v>
      </c>
      <c r="D14" s="41">
        <f>'CurrentYearIncomeStmt '!E14</f>
        <v>-2233</v>
      </c>
    </row>
    <row r="15" spans="1:5" ht="14.45" x14ac:dyDescent="0.3">
      <c r="A15" s="10">
        <v>7</v>
      </c>
      <c r="B15" s="83" t="s">
        <v>132</v>
      </c>
      <c r="C15" s="40">
        <f>SUM(C9:C14)</f>
        <v>4916679</v>
      </c>
      <c r="D15" s="42">
        <f t="shared" ref="D15" si="0">SUM(D9:D14)</f>
        <v>4520644</v>
      </c>
      <c r="E15" s="1"/>
    </row>
    <row r="16" spans="1:5" ht="14.45" x14ac:dyDescent="0.3">
      <c r="A16" s="10">
        <v>8</v>
      </c>
      <c r="B16" s="17" t="s">
        <v>6</v>
      </c>
      <c r="C16" s="32">
        <f>PriorYearIncomeStmt!E16</f>
        <v>1183255</v>
      </c>
      <c r="D16" s="41">
        <f>'CurrentYearIncomeStmt '!E16</f>
        <v>1301939</v>
      </c>
    </row>
    <row r="17" spans="1:5" ht="14.45" x14ac:dyDescent="0.3">
      <c r="A17" s="10">
        <v>9</v>
      </c>
      <c r="B17" s="17" t="s">
        <v>39</v>
      </c>
      <c r="C17" s="32">
        <f>PriorYearIncomeStmt!E17</f>
        <v>374318</v>
      </c>
      <c r="D17" s="41">
        <f>'CurrentYearIncomeStmt '!E17</f>
        <v>413013</v>
      </c>
    </row>
    <row r="18" spans="1:5" ht="14.45" x14ac:dyDescent="0.3">
      <c r="A18" s="10">
        <v>10</v>
      </c>
      <c r="B18" s="17" t="s">
        <v>7</v>
      </c>
      <c r="C18" s="32">
        <f>PriorYearIncomeStmt!E18</f>
        <v>1095815</v>
      </c>
      <c r="D18" s="41">
        <f>'CurrentYearIncomeStmt '!E18</f>
        <v>1225883</v>
      </c>
    </row>
    <row r="19" spans="1:5" ht="14.45" x14ac:dyDescent="0.3">
      <c r="A19" s="10">
        <v>11</v>
      </c>
      <c r="B19" s="17" t="s">
        <v>8</v>
      </c>
      <c r="C19" s="32">
        <f>PriorYearIncomeStmt!E19</f>
        <v>182</v>
      </c>
      <c r="D19" s="41">
        <f>'CurrentYearIncomeStmt '!E19</f>
        <v>182</v>
      </c>
    </row>
    <row r="20" spans="1:5" ht="14.45" x14ac:dyDescent="0.3">
      <c r="A20" s="10">
        <v>12</v>
      </c>
      <c r="B20" s="17" t="s">
        <v>9</v>
      </c>
      <c r="C20" s="32">
        <f>PriorYearIncomeStmt!E20</f>
        <v>388721</v>
      </c>
      <c r="D20" s="41">
        <f>'CurrentYearIncomeStmt '!E20</f>
        <v>390159</v>
      </c>
    </row>
    <row r="21" spans="1:5" ht="14.45" x14ac:dyDescent="0.3">
      <c r="A21" s="10">
        <v>13</v>
      </c>
      <c r="B21" s="17" t="s">
        <v>10</v>
      </c>
      <c r="C21" s="32">
        <f>PriorYearIncomeStmt!E21</f>
        <v>794692</v>
      </c>
      <c r="D21" s="41">
        <f>'CurrentYearIncomeStmt '!E21</f>
        <v>762897</v>
      </c>
    </row>
    <row r="22" spans="1:5" ht="14.45" x14ac:dyDescent="0.3">
      <c r="A22" s="10">
        <v>14</v>
      </c>
      <c r="B22" s="83" t="s">
        <v>237</v>
      </c>
      <c r="C22" s="40">
        <f>C16+C17+C18+C19+C20+C21</f>
        <v>3836983</v>
      </c>
      <c r="D22" s="42">
        <f>D16+D17+D18+D19+D20+D21</f>
        <v>4094073</v>
      </c>
      <c r="E22" s="1"/>
    </row>
    <row r="23" spans="1:5" ht="14.45" x14ac:dyDescent="0.3">
      <c r="A23" s="10">
        <v>15</v>
      </c>
      <c r="B23" s="17" t="s">
        <v>14</v>
      </c>
      <c r="C23" s="32">
        <f>C15-C22</f>
        <v>1079696</v>
      </c>
      <c r="D23" s="41">
        <f>D15-D22</f>
        <v>426571</v>
      </c>
    </row>
    <row r="24" spans="1:5" ht="14.45" x14ac:dyDescent="0.3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ht="14.45" x14ac:dyDescent="0.3">
      <c r="A25" s="10">
        <v>17</v>
      </c>
      <c r="B25" s="17" t="s">
        <v>11</v>
      </c>
      <c r="C25" s="32">
        <f>PriorYearIncomeStmt!E25</f>
        <v>119675</v>
      </c>
      <c r="D25" s="41">
        <f>'CurrentYearIncomeStmt '!E25</f>
        <v>147236</v>
      </c>
    </row>
    <row r="26" spans="1:5" ht="14.45" x14ac:dyDescent="0.3">
      <c r="A26" s="10">
        <v>18</v>
      </c>
      <c r="B26" s="17" t="s">
        <v>181</v>
      </c>
      <c r="C26" s="32">
        <f>PriorYearIncomeStmt!E26</f>
        <v>197185</v>
      </c>
      <c r="D26" s="41">
        <f>'CurrentYearIncomeStmt '!E26</f>
        <v>-751460</v>
      </c>
    </row>
    <row r="27" spans="1:5" ht="14.45" x14ac:dyDescent="0.3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ht="14.45" x14ac:dyDescent="0.3">
      <c r="A28" s="10">
        <v>20</v>
      </c>
      <c r="B28" s="83" t="s">
        <v>12</v>
      </c>
      <c r="C28" s="37">
        <f>SUM(C25:C27)</f>
        <v>316860</v>
      </c>
      <c r="D28" s="43">
        <f t="shared" ref="D28" si="1">SUM(D25:D27)</f>
        <v>-604224</v>
      </c>
    </row>
    <row r="29" spans="1:5" ht="14.45" x14ac:dyDescent="0.3">
      <c r="A29" s="10">
        <v>21</v>
      </c>
      <c r="B29" s="83" t="s">
        <v>22</v>
      </c>
      <c r="C29" s="37">
        <f>C23+C24-C28</f>
        <v>762836</v>
      </c>
      <c r="D29" s="43">
        <f>D23+D24-D28</f>
        <v>1030795</v>
      </c>
    </row>
    <row r="30" spans="1:5" x14ac:dyDescent="0.25">
      <c r="A30" s="10">
        <v>22</v>
      </c>
      <c r="B30" s="17" t="s">
        <v>15</v>
      </c>
      <c r="C30" s="32">
        <f>PriorYearIncomeStmt!E30</f>
        <v>229258</v>
      </c>
      <c r="D30" s="41">
        <f>'CurrentYearIncomeStmt '!E30</f>
        <v>282370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2879</v>
      </c>
      <c r="D32" s="41">
        <f>'CurrentYearIncomeStmt '!E32</f>
        <v>18</v>
      </c>
    </row>
    <row r="33" spans="1:4" x14ac:dyDescent="0.25">
      <c r="A33" s="10">
        <v>25</v>
      </c>
      <c r="B33" s="17" t="s">
        <v>269</v>
      </c>
      <c r="C33" s="32">
        <f>PriorYearIncomeStmt!E33</f>
        <v>-88098</v>
      </c>
      <c r="D33" s="41">
        <f>'CurrentYearIncomeStmt '!E33</f>
        <v>-3918</v>
      </c>
    </row>
    <row r="34" spans="1:4" x14ac:dyDescent="0.25">
      <c r="A34" s="10">
        <v>26</v>
      </c>
      <c r="B34" s="83" t="s">
        <v>267</v>
      </c>
      <c r="C34" s="37">
        <f>SUM(C30:C33)</f>
        <v>144039</v>
      </c>
      <c r="D34" s="43">
        <f t="shared" ref="D34" si="2">SUM(D30:D33)</f>
        <v>278470</v>
      </c>
    </row>
    <row r="35" spans="1:4" x14ac:dyDescent="0.25">
      <c r="A35" s="10">
        <v>27</v>
      </c>
      <c r="B35" s="17" t="s">
        <v>18</v>
      </c>
      <c r="C35" s="32">
        <f>PriorYearIncomeStmt!E35</f>
        <v>-6344</v>
      </c>
      <c r="D35" s="41">
        <f>'CurrentYearIncomeStmt '!E35</f>
        <v>316751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-325350</v>
      </c>
      <c r="D38" s="41">
        <f>'CurrentYearIncomeStmt '!E38</f>
        <v>-245810</v>
      </c>
    </row>
    <row r="39" spans="1:4" x14ac:dyDescent="0.25">
      <c r="A39" s="10">
        <v>31</v>
      </c>
      <c r="B39" s="83" t="s">
        <v>21</v>
      </c>
      <c r="C39" s="37">
        <f>C29-C34+C35+C36+C37+C38</f>
        <v>287103</v>
      </c>
      <c r="D39" s="43">
        <f t="shared" ref="D39" si="3">D29-D34+D35+D36+D37+D38</f>
        <v>823266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4889381</v>
      </c>
      <c r="D41" s="41">
        <f>'CurrentYearIncomeStmt '!E41</f>
        <v>6923367</v>
      </c>
    </row>
    <row r="42" spans="1:4" x14ac:dyDescent="0.25">
      <c r="A42" s="10">
        <v>34</v>
      </c>
      <c r="B42" s="17" t="s">
        <v>25</v>
      </c>
      <c r="C42" s="32">
        <f>PriorYearIncomeStmt!E42</f>
        <v>1746883</v>
      </c>
      <c r="D42" s="41">
        <f>'CurrentYearIncomeStmt '!E42</f>
        <v>-348528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6923367</v>
      </c>
      <c r="D47" s="43">
        <f t="shared" ref="D47" si="4">(D39+D41+D42)-(D43+D44+D45+D46)</f>
        <v>7398105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1047865</v>
      </c>
      <c r="D52" s="41">
        <f>'CurrentYearIncomeStmt '!E52</f>
        <v>1383040</v>
      </c>
    </row>
    <row r="53" spans="1:8" x14ac:dyDescent="0.25">
      <c r="A53" s="10">
        <v>45</v>
      </c>
      <c r="B53" s="17" t="s">
        <v>35</v>
      </c>
      <c r="C53" s="49">
        <f>((C22+C28-C18-C19)/C15)</f>
        <v>0.62193321955734759</v>
      </c>
      <c r="D53" s="49">
        <f>((D22+D28-D18-D19)/D15)</f>
        <v>0.50076582009111981</v>
      </c>
    </row>
    <row r="54" spans="1:8" x14ac:dyDescent="0.25">
      <c r="A54" s="10">
        <v>46</v>
      </c>
      <c r="B54" s="17" t="s">
        <v>36</v>
      </c>
      <c r="C54" s="49">
        <f>((C22+C28+C34)/C15)</f>
        <v>0.87414329875918273</v>
      </c>
      <c r="D54" s="49">
        <f>((D22+D28+D34)/D15)</f>
        <v>0.83358012707923912</v>
      </c>
    </row>
    <row r="55" spans="1:8" x14ac:dyDescent="0.25">
      <c r="A55" s="10">
        <v>47</v>
      </c>
      <c r="B55" s="17" t="s">
        <v>37</v>
      </c>
      <c r="C55" s="49">
        <f>((C39+C34)/C34)</f>
        <v>2.9932309999375168</v>
      </c>
      <c r="D55" s="49">
        <f t="shared" ref="D55" si="6">((D39+D34)/D34)</f>
        <v>3.9563902754336193</v>
      </c>
    </row>
    <row r="56" spans="1:8" x14ac:dyDescent="0.25">
      <c r="A56" s="10">
        <v>48</v>
      </c>
      <c r="B56" s="17" t="s">
        <v>38</v>
      </c>
      <c r="C56" s="45">
        <f>(C39+C34+C18+C19)/C52</f>
        <v>1.4573814374943337</v>
      </c>
      <c r="D56" s="49">
        <f>(D39+D34+D18+D19)/D52</f>
        <v>1.6831046101341971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&amp;L&amp;"-,Bold"&amp;9DOCKET NO. UT-_______________
PETITION OF INLAND TELEPHONE COMPANY
TO RECEIVE SUPPORT FROM THE STATE UNIVERSAL
COMMUNICATIONS PROGRAM&amp;CPage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65FFB9014F7489B648F1A559A427F" ma:contentTypeVersion="76" ma:contentTypeDescription="" ma:contentTypeScope="" ma:versionID="f7536743c463063beaf514c305eeff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2018-07-30T07:00:00+00:00</OpenedDate>
    <SignificantOrder xmlns="dc463f71-b30c-4ab2-9473-d307f9d35888">false</SignificantOrder>
    <Date1 xmlns="dc463f71-b30c-4ab2-9473-d307f9d35888">2018-07-30T07:00:00+00:00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180650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A389E0D-47FC-4EB3-9763-BAF0DA18F535}"/>
</file>

<file path=customXml/itemProps2.xml><?xml version="1.0" encoding="utf-8"?>
<ds:datastoreItem xmlns:ds="http://schemas.openxmlformats.org/officeDocument/2006/customXml" ds:itemID="{41B019AE-20DB-440F-8E29-583129DE7033}"/>
</file>

<file path=customXml/itemProps3.xml><?xml version="1.0" encoding="utf-8"?>
<ds:datastoreItem xmlns:ds="http://schemas.openxmlformats.org/officeDocument/2006/customXml" ds:itemID="{C9D32A71-FD4F-4302-8233-8DBDD44A4B10}"/>
</file>

<file path=customXml/itemProps4.xml><?xml version="1.0" encoding="utf-8"?>
<ds:datastoreItem xmlns:ds="http://schemas.openxmlformats.org/officeDocument/2006/customXml" ds:itemID="{DF8114BA-484A-4669-B90B-EA8863A49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James</cp:lastModifiedBy>
  <cp:lastPrinted>2018-07-30T16:03:55Z</cp:lastPrinted>
  <dcterms:created xsi:type="dcterms:W3CDTF">2014-05-21T17:51:51Z</dcterms:created>
  <dcterms:modified xsi:type="dcterms:W3CDTF">2018-07-30T16:54:10Z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0x0101006E56B4D1795A2E4DB2F0B01679ED314A009EC65FFB9014F7489B648F1A559A427F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