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R:\Environmental Policy and Strategy\GHG\WA\2018 (Reporting Year 2017) - Updates\To Be Filed\"/>
    </mc:Choice>
  </mc:AlternateContent>
  <bookViews>
    <workbookView xWindow="0" yWindow="240" windowWidth="19200" windowHeight="6105" firstSheet="1" activeTab="2"/>
  </bookViews>
  <sheets>
    <sheet name="Summary 2014" sheetId="1" r:id="rId1"/>
    <sheet name="Known Resources" sheetId="4" r:id="rId2"/>
    <sheet name="Unknown Resources" sheetId="3" r:id="rId3"/>
    <sheet name="Known - Emission Factor" sheetId="7" state="hidden" r:id="rId4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52511"/>
</workbook>
</file>

<file path=xl/calcChain.xml><?xml version="1.0" encoding="utf-8"?>
<calcChain xmlns="http://schemas.openxmlformats.org/spreadsheetml/2006/main">
  <c r="B36" i="3" l="1"/>
  <c r="F34" i="3" l="1"/>
  <c r="B33" i="4"/>
  <c r="D33" i="4" s="1"/>
  <c r="B7" i="3" l="1"/>
  <c r="C7" i="3" l="1"/>
  <c r="D7" i="3" s="1"/>
  <c r="G2" i="3" l="1"/>
  <c r="E15" i="1" l="1"/>
  <c r="C16" i="7" l="1"/>
  <c r="E16" i="7"/>
  <c r="D31" i="7"/>
  <c r="C31" i="7"/>
  <c r="C29" i="7"/>
  <c r="E22" i="7"/>
  <c r="D22" i="7"/>
  <c r="C22" i="7"/>
  <c r="D16" i="7"/>
  <c r="C8" i="7"/>
  <c r="C41" i="7" s="1"/>
  <c r="E37" i="7"/>
  <c r="D37" i="7"/>
  <c r="C37" i="7"/>
  <c r="E38" i="7" l="1"/>
  <c r="C38" i="7"/>
  <c r="D39" i="7"/>
  <c r="E40" i="7"/>
  <c r="C40" i="7"/>
  <c r="E39" i="7"/>
  <c r="C39" i="7"/>
  <c r="D40" i="7"/>
  <c r="D38" i="7"/>
  <c r="B10" i="3" l="1"/>
  <c r="C10" i="3" l="1"/>
  <c r="D10" i="3" s="1"/>
  <c r="B37" i="4"/>
  <c r="B10" i="4"/>
  <c r="B9" i="4"/>
  <c r="B8" i="4"/>
  <c r="B6" i="4"/>
  <c r="B5" i="4"/>
  <c r="B4" i="4"/>
  <c r="B14" i="3"/>
  <c r="C14" i="3" s="1"/>
  <c r="B6" i="3"/>
  <c r="C6" i="3" s="1"/>
  <c r="B8" i="3"/>
  <c r="B9" i="3"/>
  <c r="B11" i="3"/>
  <c r="C11" i="3" s="1"/>
  <c r="D11" i="3" s="1"/>
  <c r="B12" i="3"/>
  <c r="B13" i="3"/>
  <c r="B5" i="3"/>
  <c r="B4" i="3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4" i="4"/>
  <c r="B35" i="4"/>
  <c r="D35" i="4" s="1"/>
  <c r="B36" i="4"/>
  <c r="B38" i="4"/>
  <c r="B39" i="4"/>
  <c r="D39" i="4" s="1"/>
  <c r="B40" i="4"/>
  <c r="B41" i="4"/>
  <c r="B42" i="4"/>
  <c r="B3" i="4"/>
  <c r="D14" i="3" l="1"/>
  <c r="F43" i="4"/>
  <c r="B7" i="4"/>
  <c r="D37" i="4" l="1"/>
  <c r="D38" i="4"/>
  <c r="D40" i="4"/>
  <c r="D41" i="4"/>
  <c r="D42" i="4"/>
  <c r="D11" i="4"/>
  <c r="D12" i="4"/>
  <c r="D13" i="4"/>
  <c r="D14" i="4"/>
  <c r="D15" i="4"/>
  <c r="D16" i="4"/>
  <c r="D17" i="4"/>
  <c r="D18" i="4"/>
  <c r="D19" i="4"/>
  <c r="D20" i="4"/>
  <c r="C4" i="3"/>
  <c r="D4" i="3" s="1"/>
  <c r="C5" i="3"/>
  <c r="D5" i="3" s="1"/>
  <c r="D6" i="3"/>
  <c r="C8" i="3"/>
  <c r="D8" i="3" s="1"/>
  <c r="C9" i="3"/>
  <c r="D9" i="3" s="1"/>
  <c r="D22" i="4" l="1"/>
  <c r="D10" i="4"/>
  <c r="D9" i="4"/>
  <c r="D8" i="4"/>
  <c r="B43" i="4" l="1"/>
  <c r="H12" i="1"/>
  <c r="H13" i="1"/>
  <c r="H14" i="1"/>
  <c r="H24" i="1" l="1"/>
  <c r="F14" i="1"/>
  <c r="F13" i="1"/>
  <c r="B3" i="3" l="1"/>
  <c r="B1" i="3"/>
  <c r="B1" i="4"/>
  <c r="C2" i="4"/>
  <c r="E22" i="1"/>
  <c r="H11" i="1"/>
  <c r="H10" i="1"/>
  <c r="E5" i="1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3" i="3"/>
  <c r="C12" i="3"/>
  <c r="F10" i="1" l="1"/>
  <c r="F12" i="1"/>
  <c r="F11" i="1"/>
  <c r="B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3" i="3"/>
  <c r="D12" i="3"/>
  <c r="D34" i="4"/>
  <c r="D32" i="4"/>
  <c r="D31" i="4"/>
  <c r="D30" i="4"/>
  <c r="D29" i="4"/>
  <c r="D28" i="4"/>
  <c r="D27" i="4"/>
  <c r="D26" i="4"/>
  <c r="D25" i="4"/>
  <c r="D24" i="4"/>
  <c r="D23" i="4"/>
  <c r="E21" i="1" l="1"/>
  <c r="E20" i="1"/>
  <c r="D34" i="3"/>
  <c r="G21" i="1" s="1"/>
  <c r="F20" i="1" l="1"/>
  <c r="F21" i="1"/>
  <c r="D36" i="4"/>
  <c r="D4" i="4" l="1"/>
  <c r="D5" i="4" l="1"/>
  <c r="D7" i="4" l="1"/>
  <c r="D6" i="4"/>
  <c r="D43" i="4" l="1"/>
  <c r="G20" i="1" s="1"/>
  <c r="G22" i="1" s="1"/>
  <c r="H22" i="1" s="1"/>
</calcChain>
</file>

<file path=xl/comments1.xml><?xml version="1.0" encoding="utf-8"?>
<comments xmlns="http://schemas.openxmlformats.org/spreadsheetml/2006/main">
  <authors>
    <author>Kishore, Pooja</author>
  </authors>
  <commentList>
    <comment ref="H47" authorId="0" shapeId="0">
      <text>
        <r>
          <rPr>
            <b/>
            <sz val="9"/>
            <color indexed="81"/>
            <rFont val="Tahoma"/>
            <family val="2"/>
          </rPr>
          <t>Kishore, Pooja: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<sst xmlns="http://schemas.openxmlformats.org/spreadsheetml/2006/main" count="221" uniqueCount="136">
  <si>
    <t>Resource</t>
  </si>
  <si>
    <t xml:space="preserve">Fuel Mix </t>
  </si>
  <si>
    <t>WA Dept. of Commerce Fuel Mix Report =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</si>
  <si>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</si>
  <si>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</si>
  <si>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</si>
  <si>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</si>
  <si>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</si>
  <si>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</si>
  <si>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</si>
  <si>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</si>
  <si>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</si>
  <si>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</si>
  <si>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</si>
  <si>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</si>
  <si>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</si>
  <si>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</si>
  <si>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</si>
  <si>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</si>
  <si>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</si>
  <si>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</si>
  <si>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</si>
  <si>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</si>
  <si>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</si>
  <si>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</si>
  <si>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</si>
  <si>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</si>
  <si>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</si>
  <si>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</si>
  <si>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</si>
  <si>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</si>
  <si>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</si>
  <si>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</si>
  <si>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</si>
  <si>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</si>
  <si>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</si>
  <si>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</si>
  <si>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</si>
  <si>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</si>
  <si>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</si>
  <si>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</si>
  <si>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</si>
  <si>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</si>
  <si>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</si>
  <si>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</si>
  <si>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</si>
  <si>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</si>
  <si>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</si>
  <si>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</si>
  <si>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</si>
  <si>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</si>
  <si>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</si>
  <si>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</si>
  <si>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</si>
  <si>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</si>
  <si>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</si>
  <si>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</si>
  <si>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</si>
  <si>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</si>
  <si>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</si>
  <si>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</si>
  <si>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</si>
  <si>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</si>
  <si>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</si>
  <si>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</si>
  <si>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</si>
  <si>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</si>
  <si>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</si>
  <si>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</si>
  <si>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</si>
  <si>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</si>
  <si>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</si>
  <si>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</si>
  <si>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</si>
  <si>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</si>
  <si>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</si>
  <si>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</si>
  <si>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</si>
  <si>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George DeRuyter and Sons Dairy </t>
  </si>
  <si>
    <t xml:space="preserve">Douglas County PUD - Wells </t>
  </si>
  <si>
    <t>Grant PUD - Wanapum</t>
  </si>
  <si>
    <t>Grant PUD - Priest Rapids</t>
  </si>
  <si>
    <t>Yakima Tieton</t>
  </si>
  <si>
    <t>Hermiston (Total; Owned and Purchase)</t>
  </si>
  <si>
    <t>Coal</t>
  </si>
  <si>
    <t>Gas</t>
  </si>
  <si>
    <t>Wind</t>
  </si>
  <si>
    <t>Hydro</t>
  </si>
  <si>
    <t>Cogen</t>
  </si>
  <si>
    <t>Biogas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</si>
  <si>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</si>
  <si>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</si>
  <si>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</si>
  <si>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</si>
  <si>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</si>
  <si>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t>Market Purchases - Misc Short Term Firm - West</t>
  </si>
  <si>
    <t>Storage and Exchange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</si>
  <si>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</si>
  <si>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</si>
  <si>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</si>
  <si>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</si>
  <si>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</si>
  <si>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</si>
  <si>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</si>
  <si>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</si>
  <si>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</si>
  <si>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</si>
  <si>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</si>
  <si>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</si>
  <si>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</si>
  <si>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</si>
  <si>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</si>
  <si>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</si>
  <si>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</si>
  <si>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</si>
  <si>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</si>
  <si>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</si>
  <si>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</si>
  <si>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</si>
  <si>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</si>
  <si>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</si>
  <si>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</si>
  <si>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</si>
  <si>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</si>
  <si>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</si>
  <si>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</si>
  <si>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</si>
  <si>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</si>
  <si>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</si>
  <si>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</si>
  <si>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</si>
  <si>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>Summary Energy and Emissions Intensity Report - 2014</t>
  </si>
  <si>
    <t>Market Purchases - Nevada-Oregon Border</t>
  </si>
  <si>
    <t>2014 Washington - WCA Allocation Factor</t>
  </si>
  <si>
    <t>Annual (Unallocated) MWh 2014</t>
  </si>
  <si>
    <t>Misc STF Purchase -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</si>
</sst>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67" fontId="15" fillId="0" borderId="0" applyFont="0" applyFill="0" applyBorder="0" applyProtection="0">
      <alignment horizontal="right"/>
    </xf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168" fontId="16" fillId="0" borderId="0" applyNumberFormat="0" applyFill="0" applyBorder="0" applyAlignment="0" applyProtection="0"/>
    <xf numFmtId="0" fontId="17" fillId="0" borderId="36" applyNumberFormat="0" applyBorder="0" applyAlignment="0"/>
    <xf numFmtId="12" fontId="14" fillId="3" borderId="21">
      <alignment horizontal="left"/>
    </xf>
    <xf numFmtId="37" fontId="17" fillId="4" borderId="0" applyNumberFormat="0" applyBorder="0" applyAlignment="0" applyProtection="0"/>
    <xf numFmtId="37" fontId="17" fillId="0" borderId="0"/>
    <xf numFmtId="3" fontId="18" fillId="5" borderId="37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2" fillId="0" borderId="0"/>
    <xf numFmtId="169" fontId="21" fillId="0" borderId="0"/>
    <xf numFmtId="0" fontId="20" fillId="0" borderId="0"/>
    <xf numFmtId="0" fontId="12" fillId="0" borderId="0"/>
    <xf numFmtId="0" fontId="1" fillId="0" borderId="0"/>
    <xf numFmtId="0" fontId="22" fillId="0" borderId="0"/>
    <xf numFmtId="0" fontId="12" fillId="0" borderId="0"/>
    <xf numFmtId="9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7" borderId="0" applyNumberFormat="0" applyBorder="0" applyAlignment="0" applyProtection="0"/>
    <xf numFmtId="0" fontId="2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43" fontId="1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left"/>
    </xf>
    <xf numFmtId="0" fontId="26" fillId="0" borderId="0" applyNumberFormat="0" applyFill="0" applyBorder="0" applyAlignment="0" applyProtection="0">
      <alignment vertical="top"/>
      <protection locked="0"/>
    </xf>
    <xf numFmtId="165" fontId="27" fillId="0" borderId="0" applyFont="0" applyAlignment="0" applyProtection="0"/>
    <xf numFmtId="0" fontId="19" fillId="0" borderId="0"/>
    <xf numFmtId="0" fontId="19" fillId="0" borderId="0"/>
    <xf numFmtId="0" fontId="1" fillId="0" borderId="0"/>
    <xf numFmtId="0" fontId="28" fillId="0" borderId="0" applyNumberFormat="0" applyFill="0" applyBorder="0" applyAlignment="0" applyProtection="0"/>
    <xf numFmtId="170" fontId="29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1" fillId="0" borderId="0" applyNumberFormat="0" applyFill="0" applyBorder="0" applyAlignment="0">
      <protection locked="0"/>
    </xf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2" fillId="0" borderId="0"/>
    <xf numFmtId="41" fontId="13" fillId="0" borderId="0"/>
    <xf numFmtId="43" fontId="1" fillId="0" borderId="0" applyFont="0" applyFill="0" applyBorder="0" applyAlignment="0" applyProtection="0"/>
    <xf numFmtId="0" fontId="19" fillId="0" borderId="0"/>
    <xf numFmtId="0" fontId="12" fillId="0" borderId="0">
      <alignment wrapText="1"/>
    </xf>
    <xf numFmtId="0" fontId="12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4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" fontId="45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8" fillId="0" borderId="0"/>
    <xf numFmtId="0" fontId="48" fillId="0" borderId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7" fontId="12" fillId="0" borderId="0" applyFill="0" applyBorder="0" applyAlignment="0" applyProtection="0"/>
    <xf numFmtId="0" fontId="48" fillId="0" borderId="0"/>
    <xf numFmtId="5" fontId="48" fillId="0" borderId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0" fontId="48" fillId="0" borderId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73" fontId="12" fillId="0" borderId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38" fontId="17" fillId="33" borderId="0" applyNumberFormat="0" applyBorder="0" applyAlignment="0" applyProtection="0"/>
    <xf numFmtId="0" fontId="49" fillId="0" borderId="0"/>
    <xf numFmtId="0" fontId="14" fillId="0" borderId="42" applyNumberFormat="0" applyAlignment="0" applyProtection="0">
      <alignment horizontal="left" vertical="center"/>
    </xf>
    <xf numFmtId="0" fontId="14" fillId="0" borderId="35">
      <alignment horizontal="left"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17" fillId="34" borderId="2" applyNumberFormat="0" applyBorder="0" applyAlignment="0" applyProtection="0"/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17" fillId="0" borderId="36" applyNumberFormat="0" applyBorder="0" applyAlignment="0"/>
    <xf numFmtId="0" fontId="17" fillId="0" borderId="36" applyNumberFormat="0" applyBorder="0" applyAlignment="0"/>
    <xf numFmtId="0" fontId="17" fillId="0" borderId="36" applyNumberFormat="0" applyBorder="0" applyAlignment="0"/>
    <xf numFmtId="174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0" fontId="50" fillId="0" borderId="0"/>
    <xf numFmtId="0" fontId="12" fillId="0" borderId="0"/>
    <xf numFmtId="0" fontId="38" fillId="0" borderId="0"/>
    <xf numFmtId="37" fontId="48" fillId="0" borderId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48" fillId="0" borderId="0"/>
    <xf numFmtId="0" fontId="48" fillId="0" borderId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1" fillId="0" borderId="0"/>
    <xf numFmtId="37" fontId="52" fillId="35" borderId="0" applyNumberFormat="0" applyFont="0" applyBorder="0" applyAlignment="0" applyProtection="0"/>
    <xf numFmtId="176" fontId="12" fillId="0" borderId="4">
      <alignment horizontal="justify" vertical="top" wrapText="1"/>
    </xf>
    <xf numFmtId="0" fontId="33" fillId="0" borderId="2">
      <alignment horizontal="center" vertical="center" wrapText="1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48" fillId="0" borderId="43"/>
    <xf numFmtId="0" fontId="48" fillId="0" borderId="44"/>
    <xf numFmtId="38" fontId="19" fillId="0" borderId="45" applyFill="0" applyBorder="0" applyAlignment="0" applyProtection="0">
      <protection locked="0"/>
    </xf>
    <xf numFmtId="37" fontId="17" fillId="4" borderId="0" applyNumberFormat="0" applyBorder="0" applyAlignment="0" applyProtection="0"/>
    <xf numFmtId="37" fontId="17" fillId="4" borderId="0" applyNumberFormat="0" applyBorder="0" applyAlignment="0" applyProtection="0"/>
    <xf numFmtId="37" fontId="17" fillId="4" borderId="0" applyNumberFormat="0" applyBorder="0" applyAlignment="0" applyProtection="0"/>
  </cellStyleXfs>
  <cellXfs count="157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10" xfId="1" applyNumberFormat="1" applyFont="1" applyFill="1" applyBorder="1"/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2" fillId="0" borderId="22" xfId="0" applyFont="1" applyBorder="1" applyAlignment="1">
      <alignment horizontal="center"/>
    </xf>
    <xf numFmtId="0" fontId="0" fillId="0" borderId="14" xfId="0" applyBorder="1"/>
    <xf numFmtId="0" fontId="0" fillId="0" borderId="23" xfId="0" applyBorder="1"/>
    <xf numFmtId="166" fontId="2" fillId="0" borderId="2" xfId="2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0" fillId="0" borderId="24" xfId="0" applyBorder="1"/>
    <xf numFmtId="0" fontId="0" fillId="0" borderId="25" xfId="0" applyBorder="1"/>
    <xf numFmtId="0" fontId="0" fillId="2" borderId="26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9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165" fontId="0" fillId="2" borderId="3" xfId="1" applyNumberFormat="1" applyFont="1" applyFill="1" applyBorder="1" applyAlignment="1"/>
    <xf numFmtId="0" fontId="0" fillId="0" borderId="30" xfId="0" applyBorder="1" applyAlignment="1"/>
    <xf numFmtId="0" fontId="0" fillId="0" borderId="34" xfId="0" applyBorder="1" applyAlignment="1"/>
    <xf numFmtId="166" fontId="0" fillId="0" borderId="20" xfId="2" applyNumberFormat="1" applyFont="1" applyBorder="1"/>
    <xf numFmtId="3" fontId="0" fillId="2" borderId="4" xfId="1" applyNumberFormat="1" applyFont="1" applyFill="1" applyBorder="1"/>
    <xf numFmtId="3" fontId="0" fillId="2" borderId="2" xfId="1" applyNumberFormat="1" applyFont="1" applyFill="1" applyBorder="1"/>
    <xf numFmtId="3" fontId="0" fillId="2" borderId="2" xfId="0" applyNumberFormat="1" applyFill="1" applyBorder="1"/>
    <xf numFmtId="3" fontId="0" fillId="0" borderId="21" xfId="0" applyNumberFormat="1" applyBorder="1"/>
    <xf numFmtId="0" fontId="0" fillId="0" borderId="14" xfId="0" applyFont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164" fontId="0" fillId="0" borderId="17" xfId="0" applyNumberFormat="1" applyFont="1" applyBorder="1"/>
    <xf numFmtId="0" fontId="0" fillId="0" borderId="28" xfId="0" applyFont="1" applyBorder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38" xfId="0" applyFont="1" applyBorder="1"/>
    <xf numFmtId="0" fontId="34" fillId="2" borderId="2" xfId="0" applyFont="1" applyFill="1" applyBorder="1"/>
    <xf numFmtId="165" fontId="34" fillId="2" borderId="2" xfId="1" applyNumberFormat="1" applyFont="1" applyFill="1" applyBorder="1"/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37" fontId="34" fillId="2" borderId="2" xfId="1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8" fillId="0" borderId="0" xfId="3" applyFont="1" applyAlignment="1"/>
    <xf numFmtId="165" fontId="34" fillId="2" borderId="2" xfId="1" applyNumberFormat="1" applyFont="1" applyFill="1" applyBorder="1" applyAlignment="1"/>
    <xf numFmtId="0" fontId="0" fillId="0" borderId="2" xfId="0" applyBorder="1" applyAlignment="1"/>
    <xf numFmtId="165" fontId="0" fillId="0" borderId="2" xfId="1" applyNumberFormat="1" applyFont="1" applyBorder="1" applyAlignment="1"/>
    <xf numFmtId="165" fontId="0" fillId="2" borderId="5" xfId="1" applyNumberFormat="1" applyFont="1" applyFill="1" applyBorder="1" applyAlignment="1"/>
    <xf numFmtId="0" fontId="0" fillId="0" borderId="5" xfId="0" applyBorder="1" applyAlignment="1"/>
    <xf numFmtId="165" fontId="0" fillId="0" borderId="5" xfId="1" applyNumberFormat="1" applyFont="1" applyBorder="1" applyAlignment="1"/>
    <xf numFmtId="165" fontId="0" fillId="0" borderId="6" xfId="1" applyNumberFormat="1" applyFont="1" applyBorder="1" applyAlignment="1"/>
    <xf numFmtId="165" fontId="0" fillId="0" borderId="39" xfId="1" applyNumberFormat="1" applyFont="1" applyBorder="1" applyAlignment="1"/>
    <xf numFmtId="165" fontId="0" fillId="0" borderId="6" xfId="0" applyNumberFormat="1" applyBorder="1" applyAlignment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165" fontId="0" fillId="0" borderId="6" xfId="0" applyNumberFormat="1" applyFont="1" applyBorder="1" applyAlignment="1"/>
    <xf numFmtId="0" fontId="38" fillId="0" borderId="0" xfId="0" applyFont="1"/>
    <xf numFmtId="0" fontId="0" fillId="0" borderId="0" xfId="0"/>
    <xf numFmtId="165" fontId="34" fillId="0" borderId="2" xfId="1" applyNumberFormat="1" applyFont="1" applyBorder="1"/>
    <xf numFmtId="0" fontId="39" fillId="0" borderId="1" xfId="0" applyFont="1" applyBorder="1"/>
    <xf numFmtId="0" fontId="40" fillId="0" borderId="4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34" fillId="0" borderId="0" xfId="0" applyFont="1"/>
    <xf numFmtId="165" fontId="34" fillId="0" borderId="2" xfId="1" applyNumberFormat="1" applyFont="1" applyBorder="1" applyAlignment="1"/>
    <xf numFmtId="171" fontId="34" fillId="0" borderId="0" xfId="31" applyNumberFormat="1" applyFont="1" applyFill="1" applyBorder="1" applyAlignment="1"/>
    <xf numFmtId="0" fontId="35" fillId="0" borderId="0" xfId="0" applyFont="1"/>
    <xf numFmtId="0" fontId="2" fillId="0" borderId="35" xfId="0" applyFont="1" applyBorder="1" applyAlignment="1">
      <alignment horizontal="left"/>
    </xf>
    <xf numFmtId="0" fontId="2" fillId="0" borderId="35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1" xfId="0" applyBorder="1"/>
    <xf numFmtId="4" fontId="2" fillId="0" borderId="35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41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3" fillId="0" borderId="46" xfId="0" applyFont="1" applyBorder="1" applyAlignment="1">
      <alignment horizontal="right"/>
    </xf>
    <xf numFmtId="0" fontId="38" fillId="0" borderId="47" xfId="0" applyFont="1" applyBorder="1" applyAlignment="1">
      <alignment horizontal="center"/>
    </xf>
    <xf numFmtId="0" fontId="54" fillId="0" borderId="48" xfId="0" applyFont="1" applyBorder="1" applyAlignment="1">
      <alignment horizontal="right"/>
    </xf>
    <xf numFmtId="10" fontId="38" fillId="0" borderId="49" xfId="2" applyNumberFormat="1" applyFont="1" applyBorder="1" applyAlignment="1">
      <alignment horizontal="right"/>
    </xf>
    <xf numFmtId="0" fontId="54" fillId="0" borderId="50" xfId="0" applyFont="1" applyBorder="1" applyAlignment="1">
      <alignment horizontal="right"/>
    </xf>
    <xf numFmtId="9" fontId="38" fillId="0" borderId="49" xfId="0" applyNumberFormat="1" applyFont="1" applyBorder="1" applyAlignment="1">
      <alignment horizontal="right"/>
    </xf>
    <xf numFmtId="0" fontId="54" fillId="0" borderId="8" xfId="0" applyFont="1" applyBorder="1" applyAlignment="1">
      <alignment horizontal="right"/>
    </xf>
    <xf numFmtId="0" fontId="38" fillId="0" borderId="35" xfId="0" applyFont="1" applyBorder="1" applyAlignment="1">
      <alignment horizontal="right"/>
    </xf>
    <xf numFmtId="0" fontId="38" fillId="0" borderId="9" xfId="0" applyFont="1" applyBorder="1"/>
    <xf numFmtId="0" fontId="53" fillId="0" borderId="46" xfId="0" applyFont="1" applyFill="1" applyBorder="1" applyAlignment="1">
      <alignment horizontal="right"/>
    </xf>
    <xf numFmtId="0" fontId="0" fillId="0" borderId="47" xfId="0" applyBorder="1"/>
    <xf numFmtId="0" fontId="38" fillId="0" borderId="49" xfId="0" applyFont="1" applyBorder="1" applyAlignment="1">
      <alignment horizontal="right"/>
    </xf>
    <xf numFmtId="0" fontId="38" fillId="0" borderId="7" xfId="0" applyFont="1" applyBorder="1" applyAlignment="1">
      <alignment horizontal="right"/>
    </xf>
    <xf numFmtId="1" fontId="34" fillId="0" borderId="2" xfId="0" applyNumberFormat="1" applyFont="1" applyBorder="1" applyAlignment="1"/>
    <xf numFmtId="3" fontId="0" fillId="0" borderId="0" xfId="0" applyNumberFormat="1"/>
    <xf numFmtId="3" fontId="55" fillId="0" borderId="21" xfId="0" applyNumberFormat="1" applyFont="1" applyBorder="1" applyAlignment="1">
      <alignment horizontal="center"/>
    </xf>
    <xf numFmtId="43" fontId="2" fillId="0" borderId="28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0" fillId="0" borderId="3" xfId="0" quotePrefix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/>
    <xf numFmtId="165" fontId="2" fillId="0" borderId="30" xfId="0" applyNumberFormat="1" applyFont="1" applyBorder="1" applyAlignment="1"/>
    <xf numFmtId="166" fontId="2" fillId="0" borderId="32" xfId="2" applyNumberFormat="1" applyFont="1" applyBorder="1" applyAlignment="1"/>
    <xf numFmtId="37" fontId="34" fillId="2" borderId="5" xfId="1" applyNumberFormat="1" applyFont="1" applyFill="1" applyBorder="1" applyAlignment="1">
      <alignment horizontal="center" vertical="center"/>
    </xf>
    <xf numFmtId="37" fontId="0" fillId="0" borderId="6" xfId="0" applyNumberFormat="1" applyFont="1" applyBorder="1" applyAlignment="1">
      <alignment horizontal="center"/>
    </xf>
    <xf numFmtId="165" fontId="34" fillId="2" borderId="5" xfId="1" applyNumberFormat="1" applyFont="1" applyFill="1" applyBorder="1"/>
    <xf numFmtId="165" fontId="0" fillId="0" borderId="6" xfId="0" applyNumberFormat="1" applyBorder="1"/>
    <xf numFmtId="0" fontId="0" fillId="0" borderId="2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/>
    <cellStyle name="20% - Accent1 2 2" xfId="110"/>
    <cellStyle name="20% - Accent1 2 2 2" xfId="111"/>
    <cellStyle name="20% - Accent1 2 2 2 2" xfId="112"/>
    <cellStyle name="20% - Accent1 2 2 2 3" xfId="113"/>
    <cellStyle name="20% - Accent1 2 2 3" xfId="114"/>
    <cellStyle name="20% - Accent1 2 2 4" xfId="115"/>
    <cellStyle name="20% - Accent1 2 3" xfId="116"/>
    <cellStyle name="20% - Accent1 2 3 2" xfId="117"/>
    <cellStyle name="20% - Accent1 2 3 3" xfId="118"/>
    <cellStyle name="20% - Accent1 2 4" xfId="119"/>
    <cellStyle name="20% - Accent1 2 5" xfId="120"/>
    <cellStyle name="20% - Accent1 3" xfId="121"/>
    <cellStyle name="20% - Accent1 3 2" xfId="122"/>
    <cellStyle name="20% - Accent1 3 2 2" xfId="123"/>
    <cellStyle name="20% - Accent1 3 2 2 2" xfId="124"/>
    <cellStyle name="20% - Accent1 3 2 2 3" xfId="125"/>
    <cellStyle name="20% - Accent1 3 2 3" xfId="126"/>
    <cellStyle name="20% - Accent1 3 2 4" xfId="127"/>
    <cellStyle name="20% - Accent1 3 3" xfId="128"/>
    <cellStyle name="20% - Accent1 3 3 2" xfId="129"/>
    <cellStyle name="20% - Accent1 3 3 3" xfId="130"/>
    <cellStyle name="20% - Accent1 3 4" xfId="131"/>
    <cellStyle name="20% - Accent1 3 5" xfId="132"/>
    <cellStyle name="20% - Accent1 4" xfId="133"/>
    <cellStyle name="20% - Accent1 4 2" xfId="134"/>
    <cellStyle name="20% - Accent1 4 2 2" xfId="135"/>
    <cellStyle name="20% - Accent1 4 2 3" xfId="136"/>
    <cellStyle name="20% - Accent1 4 3" xfId="137"/>
    <cellStyle name="20% - Accent1 4 4" xfId="138"/>
    <cellStyle name="20% - Accent1 5" xfId="139"/>
    <cellStyle name="20% - Accent1 5 2" xfId="140"/>
    <cellStyle name="20% - Accent1 5 3" xfId="141"/>
    <cellStyle name="20% - Accent1 6" xfId="142"/>
    <cellStyle name="20% - Accent1 6 2" xfId="143"/>
    <cellStyle name="20% - Accent1 7" xfId="144"/>
    <cellStyle name="20% - Accent1 8" xfId="145"/>
    <cellStyle name="20% - Accent1 9" xfId="146"/>
    <cellStyle name="20% - Accent2 2" xfId="147"/>
    <cellStyle name="20% - Accent2 2 2" xfId="148"/>
    <cellStyle name="20% - Accent2 2 2 2" xfId="149"/>
    <cellStyle name="20% - Accent2 2 2 2 2" xfId="150"/>
    <cellStyle name="20% - Accent2 2 2 2 3" xfId="151"/>
    <cellStyle name="20% - Accent2 2 2 3" xfId="152"/>
    <cellStyle name="20% - Accent2 2 2 4" xfId="153"/>
    <cellStyle name="20% - Accent2 2 3" xfId="154"/>
    <cellStyle name="20% - Accent2 2 3 2" xfId="155"/>
    <cellStyle name="20% - Accent2 2 3 3" xfId="156"/>
    <cellStyle name="20% - Accent2 2 4" xfId="157"/>
    <cellStyle name="20% - Accent2 2 5" xfId="158"/>
    <cellStyle name="20% - Accent2 3" xfId="159"/>
    <cellStyle name="20% - Accent2 3 2" xfId="160"/>
    <cellStyle name="20% - Accent2 3 2 2" xfId="161"/>
    <cellStyle name="20% - Accent2 3 2 2 2" xfId="162"/>
    <cellStyle name="20% - Accent2 3 2 2 3" xfId="163"/>
    <cellStyle name="20% - Accent2 3 2 3" xfId="164"/>
    <cellStyle name="20% - Accent2 3 2 4" xfId="165"/>
    <cellStyle name="20% - Accent2 3 3" xfId="166"/>
    <cellStyle name="20% - Accent2 3 3 2" xfId="167"/>
    <cellStyle name="20% - Accent2 3 3 3" xfId="168"/>
    <cellStyle name="20% - Accent2 3 4" xfId="169"/>
    <cellStyle name="20% - Accent2 3 5" xfId="170"/>
    <cellStyle name="20% - Accent2 4" xfId="171"/>
    <cellStyle name="20% - Accent2 4 2" xfId="172"/>
    <cellStyle name="20% - Accent2 4 2 2" xfId="173"/>
    <cellStyle name="20% - Accent2 4 2 3" xfId="174"/>
    <cellStyle name="20% - Accent2 4 3" xfId="175"/>
    <cellStyle name="20% - Accent2 4 4" xfId="176"/>
    <cellStyle name="20% - Accent2 5" xfId="177"/>
    <cellStyle name="20% - Accent2 5 2" xfId="178"/>
    <cellStyle name="20% - Accent2 5 3" xfId="179"/>
    <cellStyle name="20% - Accent2 6" xfId="180"/>
    <cellStyle name="20% - Accent2 6 2" xfId="181"/>
    <cellStyle name="20% - Accent2 7" xfId="182"/>
    <cellStyle name="20% - Accent2 8" xfId="183"/>
    <cellStyle name="20% - Accent2 9" xfId="184"/>
    <cellStyle name="20% - Accent3 2" xfId="185"/>
    <cellStyle name="20% - Accent3 2 2" xfId="186"/>
    <cellStyle name="20% - Accent3 2 2 2" xfId="187"/>
    <cellStyle name="20% - Accent3 2 2 2 2" xfId="188"/>
    <cellStyle name="20% - Accent3 2 2 2 3" xfId="189"/>
    <cellStyle name="20% - Accent3 2 2 3" xfId="190"/>
    <cellStyle name="20% - Accent3 2 2 4" xfId="191"/>
    <cellStyle name="20% - Accent3 2 3" xfId="192"/>
    <cellStyle name="20% - Accent3 2 3 2" xfId="193"/>
    <cellStyle name="20% - Accent3 2 3 3" xfId="194"/>
    <cellStyle name="20% - Accent3 2 4" xfId="195"/>
    <cellStyle name="20% - Accent3 2 5" xfId="196"/>
    <cellStyle name="20% - Accent3 3" xfId="197"/>
    <cellStyle name="20% - Accent3 3 2" xfId="198"/>
    <cellStyle name="20% - Accent3 3 2 2" xfId="199"/>
    <cellStyle name="20% - Accent3 3 2 2 2" xfId="200"/>
    <cellStyle name="20% - Accent3 3 2 2 3" xfId="201"/>
    <cellStyle name="20% - Accent3 3 2 3" xfId="202"/>
    <cellStyle name="20% - Accent3 3 2 4" xfId="203"/>
    <cellStyle name="20% - Accent3 3 3" xfId="204"/>
    <cellStyle name="20% - Accent3 3 3 2" xfId="205"/>
    <cellStyle name="20% - Accent3 3 3 3" xfId="206"/>
    <cellStyle name="20% - Accent3 3 4" xfId="207"/>
    <cellStyle name="20% - Accent3 3 5" xfId="208"/>
    <cellStyle name="20% - Accent3 4" xfId="209"/>
    <cellStyle name="20% - Accent3 4 2" xfId="210"/>
    <cellStyle name="20% - Accent3 4 2 2" xfId="211"/>
    <cellStyle name="20% - Accent3 4 2 3" xfId="212"/>
    <cellStyle name="20% - Accent3 4 3" xfId="213"/>
    <cellStyle name="20% - Accent3 4 4" xfId="214"/>
    <cellStyle name="20% - Accent3 5" xfId="215"/>
    <cellStyle name="20% - Accent3 5 2" xfId="216"/>
    <cellStyle name="20% - Accent3 5 3" xfId="217"/>
    <cellStyle name="20% - Accent3 6" xfId="218"/>
    <cellStyle name="20% - Accent3 6 2" xfId="219"/>
    <cellStyle name="20% - Accent3 7" xfId="220"/>
    <cellStyle name="20% - Accent3 8" xfId="221"/>
    <cellStyle name="20% - Accent3 9" xfId="222"/>
    <cellStyle name="20% - Accent4 2" xfId="223"/>
    <cellStyle name="20% - Accent4 2 2" xfId="224"/>
    <cellStyle name="20% - Accent4 2 2 2" xfId="225"/>
    <cellStyle name="20% - Accent4 2 2 2 2" xfId="226"/>
    <cellStyle name="20% - Accent4 2 2 2 3" xfId="227"/>
    <cellStyle name="20% - Accent4 2 2 3" xfId="228"/>
    <cellStyle name="20% - Accent4 2 2 4" xfId="229"/>
    <cellStyle name="20% - Accent4 2 3" xfId="230"/>
    <cellStyle name="20% - Accent4 2 3 2" xfId="231"/>
    <cellStyle name="20% - Accent4 2 3 3" xfId="232"/>
    <cellStyle name="20% - Accent4 2 4" xfId="233"/>
    <cellStyle name="20% - Accent4 2 5" xfId="234"/>
    <cellStyle name="20% - Accent4 3" xfId="235"/>
    <cellStyle name="20% - Accent4 3 2" xfId="236"/>
    <cellStyle name="20% - Accent4 3 2 2" xfId="237"/>
    <cellStyle name="20% - Accent4 3 2 2 2" xfId="238"/>
    <cellStyle name="20% - Accent4 3 2 2 3" xfId="239"/>
    <cellStyle name="20% - Accent4 3 2 3" xfId="240"/>
    <cellStyle name="20% - Accent4 3 2 4" xfId="241"/>
    <cellStyle name="20% - Accent4 3 3" xfId="242"/>
    <cellStyle name="20% - Accent4 3 3 2" xfId="243"/>
    <cellStyle name="20% - Accent4 3 3 3" xfId="244"/>
    <cellStyle name="20% - Accent4 3 4" xfId="245"/>
    <cellStyle name="20% - Accent4 3 5" xfId="246"/>
    <cellStyle name="20% - Accent4 4" xfId="247"/>
    <cellStyle name="20% - Accent4 4 2" xfId="248"/>
    <cellStyle name="20% - Accent4 4 2 2" xfId="249"/>
    <cellStyle name="20% - Accent4 4 2 3" xfId="250"/>
    <cellStyle name="20% - Accent4 4 3" xfId="251"/>
    <cellStyle name="20% - Accent4 4 4" xfId="252"/>
    <cellStyle name="20% - Accent4 5" xfId="253"/>
    <cellStyle name="20% - Accent4 5 2" xfId="254"/>
    <cellStyle name="20% - Accent4 5 3" xfId="255"/>
    <cellStyle name="20% - Accent4 6" xfId="256"/>
    <cellStyle name="20% - Accent4 6 2" xfId="257"/>
    <cellStyle name="20% - Accent4 7" xfId="258"/>
    <cellStyle name="20% - Accent4 8" xfId="259"/>
    <cellStyle name="20% - Accent4 9" xfId="260"/>
    <cellStyle name="20% - Accent5 2" xfId="261"/>
    <cellStyle name="20% - Accent5 2 2" xfId="262"/>
    <cellStyle name="20% - Accent5 2 2 2" xfId="263"/>
    <cellStyle name="20% - Accent5 2 2 2 2" xfId="264"/>
    <cellStyle name="20% - Accent5 2 2 2 3" xfId="265"/>
    <cellStyle name="20% - Accent5 2 2 3" xfId="266"/>
    <cellStyle name="20% - Accent5 2 2 4" xfId="267"/>
    <cellStyle name="20% - Accent5 2 3" xfId="268"/>
    <cellStyle name="20% - Accent5 2 3 2" xfId="269"/>
    <cellStyle name="20% - Accent5 2 3 3" xfId="270"/>
    <cellStyle name="20% - Accent5 2 4" xfId="271"/>
    <cellStyle name="20% - Accent5 2 5" xfId="272"/>
    <cellStyle name="20% - Accent5 3" xfId="273"/>
    <cellStyle name="20% - Accent5 3 2" xfId="274"/>
    <cellStyle name="20% - Accent5 3 2 2" xfId="275"/>
    <cellStyle name="20% - Accent5 3 2 2 2" xfId="276"/>
    <cellStyle name="20% - Accent5 3 2 2 3" xfId="277"/>
    <cellStyle name="20% - Accent5 3 2 3" xfId="278"/>
    <cellStyle name="20% - Accent5 3 2 4" xfId="279"/>
    <cellStyle name="20% - Accent5 3 3" xfId="280"/>
    <cellStyle name="20% - Accent5 3 3 2" xfId="281"/>
    <cellStyle name="20% - Accent5 3 3 3" xfId="282"/>
    <cellStyle name="20% - Accent5 3 4" xfId="283"/>
    <cellStyle name="20% - Accent5 3 5" xfId="284"/>
    <cellStyle name="20% - Accent5 4" xfId="285"/>
    <cellStyle name="20% - Accent5 4 2" xfId="286"/>
    <cellStyle name="20% - Accent5 4 2 2" xfId="287"/>
    <cellStyle name="20% - Accent5 4 2 3" xfId="288"/>
    <cellStyle name="20% - Accent5 4 3" xfId="289"/>
    <cellStyle name="20% - Accent5 4 4" xfId="290"/>
    <cellStyle name="20% - Accent5 5" xfId="291"/>
    <cellStyle name="20% - Accent5 5 2" xfId="292"/>
    <cellStyle name="20% - Accent5 5 3" xfId="293"/>
    <cellStyle name="20% - Accent5 6" xfId="294"/>
    <cellStyle name="20% - Accent5 6 2" xfId="295"/>
    <cellStyle name="20% - Accent5 7" xfId="296"/>
    <cellStyle name="20% - Accent5 8" xfId="297"/>
    <cellStyle name="20% - Accent5 9" xfId="298"/>
    <cellStyle name="20% - Accent6 2" xfId="299"/>
    <cellStyle name="20% - Accent6 2 2" xfId="300"/>
    <cellStyle name="20% - Accent6 2 2 2" xfId="301"/>
    <cellStyle name="20% - Accent6 2 2 2 2" xfId="302"/>
    <cellStyle name="20% - Accent6 2 2 2 3" xfId="303"/>
    <cellStyle name="20% - Accent6 2 2 3" xfId="304"/>
    <cellStyle name="20% - Accent6 2 2 4" xfId="305"/>
    <cellStyle name="20% - Accent6 2 3" xfId="306"/>
    <cellStyle name="20% - Accent6 2 3 2" xfId="307"/>
    <cellStyle name="20% - Accent6 2 3 3" xfId="308"/>
    <cellStyle name="20% - Accent6 2 4" xfId="309"/>
    <cellStyle name="20% - Accent6 2 5" xfId="310"/>
    <cellStyle name="20% - Accent6 3" xfId="311"/>
    <cellStyle name="20% - Accent6 3 2" xfId="312"/>
    <cellStyle name="20% - Accent6 3 2 2" xfId="313"/>
    <cellStyle name="20% - Accent6 3 2 2 2" xfId="314"/>
    <cellStyle name="20% - Accent6 3 2 2 3" xfId="315"/>
    <cellStyle name="20% - Accent6 3 2 3" xfId="316"/>
    <cellStyle name="20% - Accent6 3 2 4" xfId="317"/>
    <cellStyle name="20% - Accent6 3 3" xfId="318"/>
    <cellStyle name="20% - Accent6 3 3 2" xfId="319"/>
    <cellStyle name="20% - Accent6 3 3 3" xfId="320"/>
    <cellStyle name="20% - Accent6 3 4" xfId="321"/>
    <cellStyle name="20% - Accent6 3 5" xfId="322"/>
    <cellStyle name="20% - Accent6 4" xfId="323"/>
    <cellStyle name="20% - Accent6 4 2" xfId="324"/>
    <cellStyle name="20% - Accent6 4 2 2" xfId="325"/>
    <cellStyle name="20% - Accent6 4 2 3" xfId="326"/>
    <cellStyle name="20% - Accent6 4 3" xfId="327"/>
    <cellStyle name="20% - Accent6 4 4" xfId="328"/>
    <cellStyle name="20% - Accent6 5" xfId="329"/>
    <cellStyle name="20% - Accent6 5 2" xfId="330"/>
    <cellStyle name="20% - Accent6 5 3" xfId="331"/>
    <cellStyle name="20% - Accent6 6" xfId="332"/>
    <cellStyle name="20% - Accent6 6 2" xfId="333"/>
    <cellStyle name="20% - Accent6 7" xfId="334"/>
    <cellStyle name="20% - Accent6 8" xfId="335"/>
    <cellStyle name="20% - Accent6 9" xfId="336"/>
    <cellStyle name="40% - Accent1 2" xfId="337"/>
    <cellStyle name="40% - Accent1 2 2" xfId="338"/>
    <cellStyle name="40% - Accent1 2 2 2" xfId="339"/>
    <cellStyle name="40% - Accent1 2 2 2 2" xfId="340"/>
    <cellStyle name="40% - Accent1 2 2 2 3" xfId="341"/>
    <cellStyle name="40% - Accent1 2 2 3" xfId="342"/>
    <cellStyle name="40% - Accent1 2 2 4" xfId="343"/>
    <cellStyle name="40% - Accent1 2 3" xfId="344"/>
    <cellStyle name="40% - Accent1 2 3 2" xfId="345"/>
    <cellStyle name="40% - Accent1 2 3 3" xfId="346"/>
    <cellStyle name="40% - Accent1 2 4" xfId="347"/>
    <cellStyle name="40% - Accent1 2 5" xfId="348"/>
    <cellStyle name="40% - Accent1 3" xfId="349"/>
    <cellStyle name="40% - Accent1 3 2" xfId="350"/>
    <cellStyle name="40% - Accent1 3 2 2" xfId="351"/>
    <cellStyle name="40% - Accent1 3 2 2 2" xfId="352"/>
    <cellStyle name="40% - Accent1 3 2 2 3" xfId="353"/>
    <cellStyle name="40% - Accent1 3 2 3" xfId="354"/>
    <cellStyle name="40% - Accent1 3 2 4" xfId="355"/>
    <cellStyle name="40% - Accent1 3 3" xfId="356"/>
    <cellStyle name="40% - Accent1 3 3 2" xfId="357"/>
    <cellStyle name="40% - Accent1 3 3 3" xfId="358"/>
    <cellStyle name="40% - Accent1 3 4" xfId="359"/>
    <cellStyle name="40% - Accent1 3 5" xfId="360"/>
    <cellStyle name="40% - Accent1 4" xfId="361"/>
    <cellStyle name="40% - Accent1 4 2" xfId="362"/>
    <cellStyle name="40% - Accent1 4 2 2" xfId="363"/>
    <cellStyle name="40% - Accent1 4 2 3" xfId="364"/>
    <cellStyle name="40% - Accent1 4 3" xfId="365"/>
    <cellStyle name="40% - Accent1 4 4" xfId="366"/>
    <cellStyle name="40% - Accent1 5" xfId="367"/>
    <cellStyle name="40% - Accent1 5 2" xfId="368"/>
    <cellStyle name="40% - Accent1 5 3" xfId="369"/>
    <cellStyle name="40% - Accent1 6" xfId="370"/>
    <cellStyle name="40% - Accent1 6 2" xfId="371"/>
    <cellStyle name="40% - Accent1 7" xfId="372"/>
    <cellStyle name="40% - Accent1 8" xfId="373"/>
    <cellStyle name="40% - Accent1 9" xfId="374"/>
    <cellStyle name="40% - Accent2 2" xfId="375"/>
    <cellStyle name="40% - Accent2 2 2" xfId="376"/>
    <cellStyle name="40% - Accent2 2 2 2" xfId="377"/>
    <cellStyle name="40% - Accent2 2 2 2 2" xfId="378"/>
    <cellStyle name="40% - Accent2 2 2 2 3" xfId="379"/>
    <cellStyle name="40% - Accent2 2 2 3" xfId="380"/>
    <cellStyle name="40% - Accent2 2 2 4" xfId="381"/>
    <cellStyle name="40% - Accent2 2 3" xfId="382"/>
    <cellStyle name="40% - Accent2 2 3 2" xfId="383"/>
    <cellStyle name="40% - Accent2 2 3 3" xfId="384"/>
    <cellStyle name="40% - Accent2 2 4" xfId="385"/>
    <cellStyle name="40% - Accent2 2 5" xfId="386"/>
    <cellStyle name="40% - Accent2 3" xfId="387"/>
    <cellStyle name="40% - Accent2 3 2" xfId="388"/>
    <cellStyle name="40% - Accent2 3 2 2" xfId="389"/>
    <cellStyle name="40% - Accent2 3 2 2 2" xfId="390"/>
    <cellStyle name="40% - Accent2 3 2 2 3" xfId="391"/>
    <cellStyle name="40% - Accent2 3 2 3" xfId="392"/>
    <cellStyle name="40% - Accent2 3 2 4" xfId="393"/>
    <cellStyle name="40% - Accent2 3 3" xfId="394"/>
    <cellStyle name="40% - Accent2 3 3 2" xfId="395"/>
    <cellStyle name="40% - Accent2 3 3 3" xfId="396"/>
    <cellStyle name="40% - Accent2 3 4" xfId="397"/>
    <cellStyle name="40% - Accent2 3 5" xfId="398"/>
    <cellStyle name="40% - Accent2 4" xfId="399"/>
    <cellStyle name="40% - Accent2 4 2" xfId="400"/>
    <cellStyle name="40% - Accent2 4 2 2" xfId="401"/>
    <cellStyle name="40% - Accent2 4 2 3" xfId="402"/>
    <cellStyle name="40% - Accent2 4 3" xfId="403"/>
    <cellStyle name="40% - Accent2 4 4" xfId="404"/>
    <cellStyle name="40% - Accent2 5" xfId="405"/>
    <cellStyle name="40% - Accent2 5 2" xfId="406"/>
    <cellStyle name="40% - Accent2 5 3" xfId="407"/>
    <cellStyle name="40% - Accent2 6" xfId="408"/>
    <cellStyle name="40% - Accent2 6 2" xfId="409"/>
    <cellStyle name="40% - Accent2 7" xfId="410"/>
    <cellStyle name="40% - Accent2 8" xfId="411"/>
    <cellStyle name="40% - Accent2 9" xfId="412"/>
    <cellStyle name="40% - Accent3 2" xfId="413"/>
    <cellStyle name="40% - Accent3 2 2" xfId="414"/>
    <cellStyle name="40% - Accent3 2 2 2" xfId="415"/>
    <cellStyle name="40% - Accent3 2 2 2 2" xfId="416"/>
    <cellStyle name="40% - Accent3 2 2 2 3" xfId="417"/>
    <cellStyle name="40% - Accent3 2 2 3" xfId="418"/>
    <cellStyle name="40% - Accent3 2 2 4" xfId="419"/>
    <cellStyle name="40% - Accent3 2 3" xfId="420"/>
    <cellStyle name="40% - Accent3 2 3 2" xfId="421"/>
    <cellStyle name="40% - Accent3 2 3 3" xfId="422"/>
    <cellStyle name="40% - Accent3 2 4" xfId="423"/>
    <cellStyle name="40% - Accent3 2 5" xfId="424"/>
    <cellStyle name="40% - Accent3 3" xfId="425"/>
    <cellStyle name="40% - Accent3 3 2" xfId="426"/>
    <cellStyle name="40% - Accent3 3 2 2" xfId="427"/>
    <cellStyle name="40% - Accent3 3 2 2 2" xfId="428"/>
    <cellStyle name="40% - Accent3 3 2 2 3" xfId="429"/>
    <cellStyle name="40% - Accent3 3 2 3" xfId="430"/>
    <cellStyle name="40% - Accent3 3 2 4" xfId="431"/>
    <cellStyle name="40% - Accent3 3 3" xfId="432"/>
    <cellStyle name="40% - Accent3 3 3 2" xfId="433"/>
    <cellStyle name="40% - Accent3 3 3 3" xfId="434"/>
    <cellStyle name="40% - Accent3 3 4" xfId="435"/>
    <cellStyle name="40% - Accent3 3 5" xfId="436"/>
    <cellStyle name="40% - Accent3 4" xfId="437"/>
    <cellStyle name="40% - Accent3 4 2" xfId="438"/>
    <cellStyle name="40% - Accent3 4 2 2" xfId="439"/>
    <cellStyle name="40% - Accent3 4 2 3" xfId="440"/>
    <cellStyle name="40% - Accent3 4 3" xfId="441"/>
    <cellStyle name="40% - Accent3 4 4" xfId="442"/>
    <cellStyle name="40% - Accent3 5" xfId="443"/>
    <cellStyle name="40% - Accent3 5 2" xfId="444"/>
    <cellStyle name="40% - Accent3 5 3" xfId="445"/>
    <cellStyle name="40% - Accent3 6" xfId="446"/>
    <cellStyle name="40% - Accent3 6 2" xfId="447"/>
    <cellStyle name="40% - Accent3 7" xfId="448"/>
    <cellStyle name="40% - Accent3 8" xfId="449"/>
    <cellStyle name="40% - Accent3 9" xfId="450"/>
    <cellStyle name="40% - Accent4 2" xfId="451"/>
    <cellStyle name="40% - Accent4 2 2" xfId="452"/>
    <cellStyle name="40% - Accent4 2 2 2" xfId="453"/>
    <cellStyle name="40% - Accent4 2 2 2 2" xfId="454"/>
    <cellStyle name="40% - Accent4 2 2 2 3" xfId="455"/>
    <cellStyle name="40% - Accent4 2 2 3" xfId="456"/>
    <cellStyle name="40% - Accent4 2 2 4" xfId="457"/>
    <cellStyle name="40% - Accent4 2 3" xfId="458"/>
    <cellStyle name="40% - Accent4 2 3 2" xfId="459"/>
    <cellStyle name="40% - Accent4 2 3 3" xfId="460"/>
    <cellStyle name="40% - Accent4 2 4" xfId="461"/>
    <cellStyle name="40% - Accent4 2 5" xfId="462"/>
    <cellStyle name="40% - Accent4 3" xfId="463"/>
    <cellStyle name="40% - Accent4 3 2" xfId="464"/>
    <cellStyle name="40% - Accent4 3 2 2" xfId="465"/>
    <cellStyle name="40% - Accent4 3 2 2 2" xfId="466"/>
    <cellStyle name="40% - Accent4 3 2 2 3" xfId="467"/>
    <cellStyle name="40% - Accent4 3 2 3" xfId="468"/>
    <cellStyle name="40% - Accent4 3 2 4" xfId="469"/>
    <cellStyle name="40% - Accent4 3 3" xfId="470"/>
    <cellStyle name="40% - Accent4 3 3 2" xfId="471"/>
    <cellStyle name="40% - Accent4 3 3 3" xfId="472"/>
    <cellStyle name="40% - Accent4 3 4" xfId="473"/>
    <cellStyle name="40% - Accent4 3 5" xfId="474"/>
    <cellStyle name="40% - Accent4 4" xfId="475"/>
    <cellStyle name="40% - Accent4 4 2" xfId="476"/>
    <cellStyle name="40% - Accent4 4 2 2" xfId="477"/>
    <cellStyle name="40% - Accent4 4 2 3" xfId="478"/>
    <cellStyle name="40% - Accent4 4 3" xfId="479"/>
    <cellStyle name="40% - Accent4 4 4" xfId="480"/>
    <cellStyle name="40% - Accent4 5" xfId="481"/>
    <cellStyle name="40% - Accent4 5 2" xfId="482"/>
    <cellStyle name="40% - Accent4 5 3" xfId="483"/>
    <cellStyle name="40% - Accent4 6" xfId="484"/>
    <cellStyle name="40% - Accent4 6 2" xfId="485"/>
    <cellStyle name="40% - Accent4 7" xfId="486"/>
    <cellStyle name="40% - Accent4 8" xfId="487"/>
    <cellStyle name="40% - Accent4 9" xfId="488"/>
    <cellStyle name="40% - Accent5 2" xfId="489"/>
    <cellStyle name="40% - Accent5 2 2" xfId="490"/>
    <cellStyle name="40% - Accent5 2 2 2" xfId="491"/>
    <cellStyle name="40% - Accent5 2 2 2 2" xfId="492"/>
    <cellStyle name="40% - Accent5 2 2 2 3" xfId="493"/>
    <cellStyle name="40% - Accent5 2 2 3" xfId="494"/>
    <cellStyle name="40% - Accent5 2 2 4" xfId="495"/>
    <cellStyle name="40% - Accent5 2 3" xfId="496"/>
    <cellStyle name="40% - Accent5 2 3 2" xfId="497"/>
    <cellStyle name="40% - Accent5 2 3 3" xfId="498"/>
    <cellStyle name="40% - Accent5 2 4" xfId="499"/>
    <cellStyle name="40% - Accent5 2 5" xfId="500"/>
    <cellStyle name="40% - Accent5 3" xfId="501"/>
    <cellStyle name="40% - Accent5 3 2" xfId="502"/>
    <cellStyle name="40% - Accent5 3 2 2" xfId="503"/>
    <cellStyle name="40% - Accent5 3 2 2 2" xfId="504"/>
    <cellStyle name="40% - Accent5 3 2 2 3" xfId="505"/>
    <cellStyle name="40% - Accent5 3 2 3" xfId="506"/>
    <cellStyle name="40% - Accent5 3 2 4" xfId="507"/>
    <cellStyle name="40% - Accent5 3 3" xfId="508"/>
    <cellStyle name="40% - Accent5 3 3 2" xfId="509"/>
    <cellStyle name="40% - Accent5 3 3 3" xfId="510"/>
    <cellStyle name="40% - Accent5 3 4" xfId="511"/>
    <cellStyle name="40% - Accent5 3 5" xfId="512"/>
    <cellStyle name="40% - Accent5 4" xfId="513"/>
    <cellStyle name="40% - Accent5 4 2" xfId="514"/>
    <cellStyle name="40% - Accent5 4 2 2" xfId="515"/>
    <cellStyle name="40% - Accent5 4 2 3" xfId="516"/>
    <cellStyle name="40% - Accent5 4 3" xfId="517"/>
    <cellStyle name="40% - Accent5 4 4" xfId="518"/>
    <cellStyle name="40% - Accent5 5" xfId="519"/>
    <cellStyle name="40% - Accent5 5 2" xfId="520"/>
    <cellStyle name="40% - Accent5 5 3" xfId="521"/>
    <cellStyle name="40% - Accent5 6" xfId="522"/>
    <cellStyle name="40% - Accent5 6 2" xfId="523"/>
    <cellStyle name="40% - Accent5 7" xfId="524"/>
    <cellStyle name="40% - Accent5 8" xfId="525"/>
    <cellStyle name="40% - Accent5 9" xfId="526"/>
    <cellStyle name="40% - Accent6 2" xfId="527"/>
    <cellStyle name="40% - Accent6 2 2" xfId="528"/>
    <cellStyle name="40% - Accent6 2 2 2" xfId="529"/>
    <cellStyle name="40% - Accent6 2 2 2 2" xfId="530"/>
    <cellStyle name="40% - Accent6 2 2 2 3" xfId="531"/>
    <cellStyle name="40% - Accent6 2 2 3" xfId="532"/>
    <cellStyle name="40% - Accent6 2 2 4" xfId="533"/>
    <cellStyle name="40% - Accent6 2 3" xfId="534"/>
    <cellStyle name="40% - Accent6 2 3 2" xfId="535"/>
    <cellStyle name="40% - Accent6 2 3 3" xfId="536"/>
    <cellStyle name="40% - Accent6 2 4" xfId="537"/>
    <cellStyle name="40% - Accent6 2 5" xfId="538"/>
    <cellStyle name="40% - Accent6 3" xfId="539"/>
    <cellStyle name="40% - Accent6 3 2" xfId="540"/>
    <cellStyle name="40% - Accent6 3 2 2" xfId="541"/>
    <cellStyle name="40% - Accent6 3 2 2 2" xfId="542"/>
    <cellStyle name="40% - Accent6 3 2 2 3" xfId="543"/>
    <cellStyle name="40% - Accent6 3 2 3" xfId="544"/>
    <cellStyle name="40% - Accent6 3 2 4" xfId="545"/>
    <cellStyle name="40% - Accent6 3 3" xfId="546"/>
    <cellStyle name="40% - Accent6 3 3 2" xfId="547"/>
    <cellStyle name="40% - Accent6 3 3 3" xfId="548"/>
    <cellStyle name="40% - Accent6 3 4" xfId="549"/>
    <cellStyle name="40% - Accent6 3 5" xfId="550"/>
    <cellStyle name="40% - Accent6 4" xfId="551"/>
    <cellStyle name="40% - Accent6 4 2" xfId="552"/>
    <cellStyle name="40% - Accent6 4 2 2" xfId="553"/>
    <cellStyle name="40% - Accent6 4 2 3" xfId="554"/>
    <cellStyle name="40% - Accent6 4 3" xfId="555"/>
    <cellStyle name="40% - Accent6 4 4" xfId="556"/>
    <cellStyle name="40% - Accent6 5" xfId="557"/>
    <cellStyle name="40% - Accent6 5 2" xfId="558"/>
    <cellStyle name="40% - Accent6 5 3" xfId="559"/>
    <cellStyle name="40% - Accent6 6" xfId="560"/>
    <cellStyle name="40% - Accent6 6 2" xfId="561"/>
    <cellStyle name="40% - Accent6 7" xfId="562"/>
    <cellStyle name="40% - Accent6 8" xfId="563"/>
    <cellStyle name="40% - Accent6 9" xfId="564"/>
    <cellStyle name="Accent1 - 20%" xfId="35"/>
    <cellStyle name="Accent1 - 40%" xfId="36"/>
    <cellStyle name="Accent1 - 60%" xfId="37"/>
    <cellStyle name="Accent2 - 20%" xfId="38"/>
    <cellStyle name="Accent2 - 40%" xfId="39"/>
    <cellStyle name="Accent2 - 60%" xfId="40"/>
    <cellStyle name="Accent3 - 20%" xfId="41"/>
    <cellStyle name="Accent3 - 40%" xfId="42"/>
    <cellStyle name="Accent3 - 60%" xfId="43"/>
    <cellStyle name="Accent4 - 20%" xfId="44"/>
    <cellStyle name="Accent4 - 40%" xfId="45"/>
    <cellStyle name="Accent4 - 60%" xfId="46"/>
    <cellStyle name="Accent5 - 20%" xfId="47"/>
    <cellStyle name="Accent5 - 40%" xfId="48"/>
    <cellStyle name="Accent5 - 60%" xfId="49"/>
    <cellStyle name="Accent6 - 20%" xfId="50"/>
    <cellStyle name="Accent6 - 40%" xfId="51"/>
    <cellStyle name="Accent6 - 60%" xfId="52"/>
    <cellStyle name="Column total in dollars" xfId="565"/>
    <cellStyle name="Comma" xfId="1" builtinId="3"/>
    <cellStyle name="Comma  - Style1" xfId="566"/>
    <cellStyle name="Comma  - Style2" xfId="567"/>
    <cellStyle name="Comma  - Style3" xfId="568"/>
    <cellStyle name="Comma  - Style4" xfId="569"/>
    <cellStyle name="Comma  - Style5" xfId="570"/>
    <cellStyle name="Comma  - Style6" xfId="571"/>
    <cellStyle name="Comma  - Style7" xfId="572"/>
    <cellStyle name="Comma  - Style8" xfId="573"/>
    <cellStyle name="Comma (0)" xfId="574"/>
    <cellStyle name="Comma 10" xfId="575"/>
    <cellStyle name="Comma 11" xfId="576"/>
    <cellStyle name="Comma 12" xfId="577"/>
    <cellStyle name="Comma 13" xfId="578"/>
    <cellStyle name="Comma 14" xfId="579"/>
    <cellStyle name="Comma 14 2" xfId="580"/>
    <cellStyle name="Comma 15" xfId="581"/>
    <cellStyle name="Comma 15 2" xfId="582"/>
    <cellStyle name="Comma 16" xfId="583"/>
    <cellStyle name="Comma 17" xfId="584"/>
    <cellStyle name="Comma 18" xfId="585"/>
    <cellStyle name="Comma 19" xfId="586"/>
    <cellStyle name="Comma 2" xfId="18"/>
    <cellStyle name="Comma 2 2" xfId="19"/>
    <cellStyle name="Comma 2 3" xfId="587"/>
    <cellStyle name="Comma 2 4" xfId="588"/>
    <cellStyle name="Comma 2 5" xfId="589"/>
    <cellStyle name="Comma 20" xfId="590"/>
    <cellStyle name="Comma 21" xfId="591"/>
    <cellStyle name="Comma 22" xfId="592"/>
    <cellStyle name="Comma 23" xfId="593"/>
    <cellStyle name="Comma 24" xfId="594"/>
    <cellStyle name="Comma 25" xfId="595"/>
    <cellStyle name="Comma 26" xfId="596"/>
    <cellStyle name="Comma 27" xfId="597"/>
    <cellStyle name="Comma 28" xfId="598"/>
    <cellStyle name="Comma 29" xfId="599"/>
    <cellStyle name="Comma 3" xfId="20"/>
    <cellStyle name="Comma 3 2" xfId="53"/>
    <cellStyle name="Comma 3 3" xfId="105"/>
    <cellStyle name="Comma 3 4" xfId="600"/>
    <cellStyle name="Comma 3 5" xfId="601"/>
    <cellStyle name="Comma 3 6" xfId="602"/>
    <cellStyle name="Comma 3 7" xfId="603"/>
    <cellStyle name="Comma 3 8" xfId="604"/>
    <cellStyle name="Comma 30" xfId="605"/>
    <cellStyle name="Comma 31" xfId="606"/>
    <cellStyle name="Comma 32" xfId="607"/>
    <cellStyle name="Comma 33" xfId="608"/>
    <cellStyle name="Comma 34" xfId="609"/>
    <cellStyle name="Comma 35" xfId="610"/>
    <cellStyle name="Comma 36" xfId="611"/>
    <cellStyle name="Comma 37" xfId="612"/>
    <cellStyle name="Comma 38" xfId="613"/>
    <cellStyle name="Comma 39" xfId="614"/>
    <cellStyle name="Comma 4" xfId="21"/>
    <cellStyle name="Comma 4 2" xfId="615"/>
    <cellStyle name="Comma 4 3" xfId="616"/>
    <cellStyle name="Comma 4 3 2" xfId="617"/>
    <cellStyle name="Comma 4 4" xfId="618"/>
    <cellStyle name="Comma 4 5" xfId="619"/>
    <cellStyle name="Comma 40" xfId="620"/>
    <cellStyle name="Comma 41" xfId="621"/>
    <cellStyle name="Comma 42" xfId="622"/>
    <cellStyle name="Comma 43" xfId="623"/>
    <cellStyle name="Comma 44" xfId="624"/>
    <cellStyle name="Comma 45" xfId="625"/>
    <cellStyle name="Comma 46" xfId="626"/>
    <cellStyle name="Comma 47" xfId="627"/>
    <cellStyle name="Comma 48" xfId="628"/>
    <cellStyle name="Comma 49" xfId="629"/>
    <cellStyle name="Comma 5" xfId="22"/>
    <cellStyle name="Comma 50" xfId="630"/>
    <cellStyle name="Comma 51" xfId="631"/>
    <cellStyle name="Comma 52" xfId="632"/>
    <cellStyle name="Comma 53" xfId="633"/>
    <cellStyle name="Comma 54" xfId="634"/>
    <cellStyle name="Comma 55" xfId="635"/>
    <cellStyle name="Comma 56" xfId="636"/>
    <cellStyle name="Comma 57" xfId="637"/>
    <cellStyle name="Comma 58" xfId="638"/>
    <cellStyle name="Comma 6" xfId="33"/>
    <cellStyle name="Comma 6 2" xfId="70"/>
    <cellStyle name="Comma 6 2 2" xfId="87"/>
    <cellStyle name="Comma 6 2 3" xfId="100"/>
    <cellStyle name="Comma 6 3" xfId="80"/>
    <cellStyle name="Comma 6 4" xfId="93"/>
    <cellStyle name="Comma 7" xfId="64"/>
    <cellStyle name="Comma 7 2" xfId="84"/>
    <cellStyle name="Comma 7 3" xfId="97"/>
    <cellStyle name="Comma 8" xfId="77"/>
    <cellStyle name="Comma 9" xfId="90"/>
    <cellStyle name="Comma0" xfId="6"/>
    <cellStyle name="Comma0 - Style3" xfId="639"/>
    <cellStyle name="Comma0 - Style4" xfId="640"/>
    <cellStyle name="Comma0 2" xfId="641"/>
    <cellStyle name="Comma0 2 2" xfId="642"/>
    <cellStyle name="Comma0 3" xfId="643"/>
    <cellStyle name="Comma0 4" xfId="644"/>
    <cellStyle name="Comma0_2009 10 Yr Plan Key Assumptions" xfId="645"/>
    <cellStyle name="Comma1 - Style1" xfId="646"/>
    <cellStyle name="Currency 2" xfId="23"/>
    <cellStyle name="Currency 2 2" xfId="54"/>
    <cellStyle name="Currency 3" xfId="32"/>
    <cellStyle name="Currency 3 2" xfId="69"/>
    <cellStyle name="Currency 3 2 2" xfId="86"/>
    <cellStyle name="Currency 3 2 3" xfId="99"/>
    <cellStyle name="Currency 3 3" xfId="79"/>
    <cellStyle name="Currency 3 4" xfId="92"/>
    <cellStyle name="Currency 4" xfId="66"/>
    <cellStyle name="Currency 5" xfId="5"/>
    <cellStyle name="Currency No Comma" xfId="7"/>
    <cellStyle name="Currency(0)" xfId="647"/>
    <cellStyle name="Currency0" xfId="8"/>
    <cellStyle name="Currency0 2" xfId="648"/>
    <cellStyle name="Currency0 2 2" xfId="649"/>
    <cellStyle name="Currency0 3" xfId="650"/>
    <cellStyle name="Currency0 4" xfId="651"/>
    <cellStyle name="Date" xfId="9"/>
    <cellStyle name="Date - Style3" xfId="652"/>
    <cellStyle name="Date 2" xfId="653"/>
    <cellStyle name="Date 2 2" xfId="654"/>
    <cellStyle name="Date 3" xfId="655"/>
    <cellStyle name="Date 4" xfId="656"/>
    <cellStyle name="Date_2009 10 Yr Plan Key Assumptions" xfId="657"/>
    <cellStyle name="Fixed" xfId="10"/>
    <cellStyle name="Fixed 2" xfId="658"/>
    <cellStyle name="Fixed 2 2" xfId="659"/>
    <cellStyle name="Fixed 3" xfId="660"/>
    <cellStyle name="Fixed 4" xfId="661"/>
    <cellStyle name="General" xfId="55"/>
    <cellStyle name="Grey" xfId="662"/>
    <cellStyle name="header" xfId="663"/>
    <cellStyle name="Header1" xfId="664"/>
    <cellStyle name="Header2" xfId="665"/>
    <cellStyle name="Heading 1 2" xfId="73"/>
    <cellStyle name="Heading 2 2" xfId="74"/>
    <cellStyle name="Heading 2 2 2" xfId="666"/>
    <cellStyle name="Heading 2 3" xfId="667"/>
    <cellStyle name="Heading 2 4" xfId="668"/>
    <cellStyle name="Heading 2 5" xfId="669"/>
    <cellStyle name="Hyperlink" xfId="3" builtinId="8"/>
    <cellStyle name="Hyperlink 2" xfId="56"/>
    <cellStyle name="Input [yellow]" xfId="670"/>
    <cellStyle name="Input 10" xfId="671"/>
    <cellStyle name="Input 11" xfId="672"/>
    <cellStyle name="Input 12" xfId="673"/>
    <cellStyle name="Input 13" xfId="674"/>
    <cellStyle name="Input 14" xfId="675"/>
    <cellStyle name="Input 15" xfId="676"/>
    <cellStyle name="Input 16" xfId="677"/>
    <cellStyle name="Input 17" xfId="678"/>
    <cellStyle name="Input 18" xfId="679"/>
    <cellStyle name="Input 19" xfId="680"/>
    <cellStyle name="Input 2" xfId="75"/>
    <cellStyle name="Input 20" xfId="681"/>
    <cellStyle name="Input 21" xfId="682"/>
    <cellStyle name="Input 22" xfId="683"/>
    <cellStyle name="Input 23" xfId="684"/>
    <cellStyle name="Input 24" xfId="685"/>
    <cellStyle name="Input 25" xfId="686"/>
    <cellStyle name="Input 26" xfId="687"/>
    <cellStyle name="Input 27" xfId="688"/>
    <cellStyle name="Input 28" xfId="689"/>
    <cellStyle name="Input 29" xfId="690"/>
    <cellStyle name="Input 3" xfId="691"/>
    <cellStyle name="Input 30" xfId="692"/>
    <cellStyle name="Input 31" xfId="693"/>
    <cellStyle name="Input 32" xfId="694"/>
    <cellStyle name="Input 33" xfId="695"/>
    <cellStyle name="Input 34" xfId="696"/>
    <cellStyle name="Input 35" xfId="697"/>
    <cellStyle name="Input 36" xfId="698"/>
    <cellStyle name="Input 37" xfId="699"/>
    <cellStyle name="Input 38" xfId="700"/>
    <cellStyle name="Input 4" xfId="701"/>
    <cellStyle name="Input 5" xfId="702"/>
    <cellStyle name="Input 6" xfId="703"/>
    <cellStyle name="Input 7" xfId="704"/>
    <cellStyle name="Input 8" xfId="705"/>
    <cellStyle name="Input 9" xfId="706"/>
    <cellStyle name="MCP" xfId="11"/>
    <cellStyle name="nONE" xfId="57"/>
    <cellStyle name="noninput" xfId="12"/>
    <cellStyle name="noninput 2" xfId="707"/>
    <cellStyle name="noninput 3" xfId="708"/>
    <cellStyle name="noninput 4" xfId="709"/>
    <cellStyle name="Normal" xfId="0" builtinId="0"/>
    <cellStyle name="Normal - Style1" xfId="710"/>
    <cellStyle name="Normal 10" xfId="4"/>
    <cellStyle name="Normal 10 2" xfId="711"/>
    <cellStyle name="Normal 10 2 2" xfId="712"/>
    <cellStyle name="Normal 10 2 3" xfId="713"/>
    <cellStyle name="Normal 10 2 4" xfId="714"/>
    <cellStyle name="Normal 10 3" xfId="715"/>
    <cellStyle name="Normal 10 4" xfId="716"/>
    <cellStyle name="Normal 11" xfId="103"/>
    <cellStyle name="Normal 11 2" xfId="104"/>
    <cellStyle name="Normal 11 3" xfId="717"/>
    <cellStyle name="Normal 12" xfId="718"/>
    <cellStyle name="Normal 12 2" xfId="719"/>
    <cellStyle name="Normal 12 2 2" xfId="720"/>
    <cellStyle name="Normal 12 2 3" xfId="721"/>
    <cellStyle name="Normal 12 3" xfId="722"/>
    <cellStyle name="Normal 12 3 2" xfId="723"/>
    <cellStyle name="Normal 12 4" xfId="724"/>
    <cellStyle name="Normal 13" xfId="725"/>
    <cellStyle name="Normal 13 2" xfId="726"/>
    <cellStyle name="Normal 13 2 2" xfId="727"/>
    <cellStyle name="Normal 13 2 3" xfId="728"/>
    <cellStyle name="Normal 13 3" xfId="729"/>
    <cellStyle name="Normal 13 3 2" xfId="730"/>
    <cellStyle name="Normal 13 4" xfId="731"/>
    <cellStyle name="Normal 14" xfId="732"/>
    <cellStyle name="Normal 14 2" xfId="733"/>
    <cellStyle name="Normal 14 2 2" xfId="734"/>
    <cellStyle name="Normal 14 2 3" xfId="735"/>
    <cellStyle name="Normal 14 3" xfId="736"/>
    <cellStyle name="Normal 14 3 2" xfId="737"/>
    <cellStyle name="Normal 14 4" xfId="738"/>
    <cellStyle name="Normal 15" xfId="739"/>
    <cellStyle name="Normal 15 2" xfId="740"/>
    <cellStyle name="Normal 15 2 2" xfId="741"/>
    <cellStyle name="Normal 15 2 3" xfId="742"/>
    <cellStyle name="Normal 15 3" xfId="743"/>
    <cellStyle name="Normal 15 3 2" xfId="744"/>
    <cellStyle name="Normal 15 4" xfId="745"/>
    <cellStyle name="Normal 16" xfId="746"/>
    <cellStyle name="Normal 16 2" xfId="747"/>
    <cellStyle name="Normal 16 2 2" xfId="748"/>
    <cellStyle name="Normal 16 3" xfId="749"/>
    <cellStyle name="Normal 16 3 2" xfId="750"/>
    <cellStyle name="Normal 16 4" xfId="751"/>
    <cellStyle name="Normal 17" xfId="752"/>
    <cellStyle name="Normal 17 2" xfId="753"/>
    <cellStyle name="Normal 17 3" xfId="754"/>
    <cellStyle name="Normal 18" xfId="755"/>
    <cellStyle name="Normal 18 2" xfId="756"/>
    <cellStyle name="Normal 18 3" xfId="757"/>
    <cellStyle name="Normal 19" xfId="758"/>
    <cellStyle name="Normal 19 2" xfId="759"/>
    <cellStyle name="Normal 19 3" xfId="760"/>
    <cellStyle name="Normal 2" xfId="24"/>
    <cellStyle name="Normal 2 2" xfId="25"/>
    <cellStyle name="Normal 2 2 2" xfId="761"/>
    <cellStyle name="Normal 2 2 2 2" xfId="762"/>
    <cellStyle name="Normal 2 2 2 3" xfId="763"/>
    <cellStyle name="Normal 2 2 2 4" xfId="764"/>
    <cellStyle name="Normal 2 2 3" xfId="765"/>
    <cellStyle name="Normal 2 2 4" xfId="766"/>
    <cellStyle name="Normal 2 3" xfId="58"/>
    <cellStyle name="Normal 2 3 2" xfId="767"/>
    <cellStyle name="Normal 2 3 3" xfId="768"/>
    <cellStyle name="Normal 2 4" xfId="107"/>
    <cellStyle name="Normal 2 4 2" xfId="769"/>
    <cellStyle name="Normal 2 4 3" xfId="770"/>
    <cellStyle name="Normal 2 5" xfId="771"/>
    <cellStyle name="Normal 2 5 2" xfId="772"/>
    <cellStyle name="Normal 2 6" xfId="773"/>
    <cellStyle name="Normal 2 6 2" xfId="774"/>
    <cellStyle name="Normal 20" xfId="775"/>
    <cellStyle name="Normal 20 2" xfId="776"/>
    <cellStyle name="Normal 20 3" xfId="777"/>
    <cellStyle name="Normal 21" xfId="778"/>
    <cellStyle name="Normal 21 2" xfId="779"/>
    <cellStyle name="Normal 21 3" xfId="780"/>
    <cellStyle name="Normal 22" xfId="781"/>
    <cellStyle name="Normal 22 2" xfId="782"/>
    <cellStyle name="Normal 22 2 2" xfId="783"/>
    <cellStyle name="Normal 22 3" xfId="784"/>
    <cellStyle name="Normal 22 4" xfId="785"/>
    <cellStyle name="Normal 23" xfId="786"/>
    <cellStyle name="Normal 23 2" xfId="787"/>
    <cellStyle name="Normal 24" xfId="788"/>
    <cellStyle name="Normal 24 2" xfId="789"/>
    <cellStyle name="Normal 25" xfId="790"/>
    <cellStyle name="Normal 25 2" xfId="791"/>
    <cellStyle name="Normal 25 3" xfId="792"/>
    <cellStyle name="Normal 26" xfId="793"/>
    <cellStyle name="Normal 26 2" xfId="794"/>
    <cellStyle name="Normal 27" xfId="795"/>
    <cellStyle name="Normal 28" xfId="796"/>
    <cellStyle name="Normal 28 2" xfId="797"/>
    <cellStyle name="Normal 29" xfId="798"/>
    <cellStyle name="Normal 29 2" xfId="799"/>
    <cellStyle name="Normal 3" xfId="26"/>
    <cellStyle name="Normal 3 2" xfId="59"/>
    <cellStyle name="Normal 3 2 2" xfId="800"/>
    <cellStyle name="Normal 3 2 3" xfId="801"/>
    <cellStyle name="Normal 3 2 4" xfId="802"/>
    <cellStyle name="Normal 3 2 5" xfId="803"/>
    <cellStyle name="Normal 3 3" xfId="108"/>
    <cellStyle name="Normal 3 3 2" xfId="804"/>
    <cellStyle name="Normal 3 4" xfId="805"/>
    <cellStyle name="Normal 30" xfId="806"/>
    <cellStyle name="Normal 30 2" xfId="807"/>
    <cellStyle name="Normal 31" xfId="808"/>
    <cellStyle name="Normal 31 2" xfId="809"/>
    <cellStyle name="Normal 31 3" xfId="810"/>
    <cellStyle name="Normal 32" xfId="811"/>
    <cellStyle name="Normal 32 2" xfId="812"/>
    <cellStyle name="Normal 33" xfId="813"/>
    <cellStyle name="Normal 33 2" xfId="814"/>
    <cellStyle name="Normal 34" xfId="815"/>
    <cellStyle name="Normal 34 2" xfId="816"/>
    <cellStyle name="Normal 35" xfId="817"/>
    <cellStyle name="Normal 35 2" xfId="818"/>
    <cellStyle name="Normal 36" xfId="819"/>
    <cellStyle name="Normal 36 2" xfId="820"/>
    <cellStyle name="Normal 37" xfId="821"/>
    <cellStyle name="Normal 37 2" xfId="822"/>
    <cellStyle name="Normal 38" xfId="823"/>
    <cellStyle name="Normal 38 2" xfId="824"/>
    <cellStyle name="Normal 39" xfId="825"/>
    <cellStyle name="Normal 39 2" xfId="826"/>
    <cellStyle name="Normal 4" xfId="27"/>
    <cellStyle name="Normal 4 2" xfId="28"/>
    <cellStyle name="Normal 4 2 2" xfId="68"/>
    <cellStyle name="Normal 4 2 2 2" xfId="85"/>
    <cellStyle name="Normal 4 2 2 3" xfId="98"/>
    <cellStyle name="Normal 4 2 3" xfId="78"/>
    <cellStyle name="Normal 4 2 4" xfId="91"/>
    <cellStyle name="Normal 4 3" xfId="106"/>
    <cellStyle name="Normal 4 4" xfId="827"/>
    <cellStyle name="Normal 40" xfId="828"/>
    <cellStyle name="Normal 41" xfId="829"/>
    <cellStyle name="Normal 42" xfId="830"/>
    <cellStyle name="Normal 43" xfId="831"/>
    <cellStyle name="Normal 44" xfId="832"/>
    <cellStyle name="Normal 45" xfId="833"/>
    <cellStyle name="Normal 46" xfId="834"/>
    <cellStyle name="Normal 47" xfId="835"/>
    <cellStyle name="Normal 48" xfId="836"/>
    <cellStyle name="Normal 49" xfId="837"/>
    <cellStyle name="Normal 5" xfId="29"/>
    <cellStyle name="Normal 5 2" xfId="838"/>
    <cellStyle name="Normal 5 2 2" xfId="839"/>
    <cellStyle name="Normal 5 2 2 2" xfId="840"/>
    <cellStyle name="Normal 5 2 2 3" xfId="841"/>
    <cellStyle name="Normal 5 2 3" xfId="842"/>
    <cellStyle name="Normal 5 2 4" xfId="843"/>
    <cellStyle name="Normal 5 2 5" xfId="844"/>
    <cellStyle name="Normal 5 3" xfId="845"/>
    <cellStyle name="Normal 5 3 2" xfId="846"/>
    <cellStyle name="Normal 5 3 3" xfId="847"/>
    <cellStyle name="Normal 5 4" xfId="848"/>
    <cellStyle name="Normal 5 5" xfId="849"/>
    <cellStyle name="Normal 5 5 2" xfId="850"/>
    <cellStyle name="Normal 50" xfId="851"/>
    <cellStyle name="Normal 51" xfId="852"/>
    <cellStyle name="Normal 52" xfId="853"/>
    <cellStyle name="Normal 53" xfId="854"/>
    <cellStyle name="Normal 54" xfId="855"/>
    <cellStyle name="Normal 55" xfId="856"/>
    <cellStyle name="Normal 56" xfId="857"/>
    <cellStyle name="Normal 57" xfId="858"/>
    <cellStyle name="Normal 58" xfId="859"/>
    <cellStyle name="Normal 59" xfId="860"/>
    <cellStyle name="Normal 6" xfId="30"/>
    <cellStyle name="Normal 6 2" xfId="861"/>
    <cellStyle name="Normal 6 2 2" xfId="862"/>
    <cellStyle name="Normal 6 3" xfId="863"/>
    <cellStyle name="Normal 6 4" xfId="864"/>
    <cellStyle name="Normal 60" xfId="865"/>
    <cellStyle name="Normal 61" xfId="866"/>
    <cellStyle name="Normal 62" xfId="867"/>
    <cellStyle name="Normal 63" xfId="868"/>
    <cellStyle name="Normal 64" xfId="869"/>
    <cellStyle name="Normal 65" xfId="870"/>
    <cellStyle name="Normal 66" xfId="871"/>
    <cellStyle name="Normal 67" xfId="872"/>
    <cellStyle name="Normal 68" xfId="873"/>
    <cellStyle name="Normal 69" xfId="874"/>
    <cellStyle name="Normal 7" xfId="60"/>
    <cellStyle name="Normal 7 2" xfId="72"/>
    <cellStyle name="Normal 7 2 2" xfId="89"/>
    <cellStyle name="Normal 7 2 2 2" xfId="875"/>
    <cellStyle name="Normal 7 2 2 3" xfId="876"/>
    <cellStyle name="Normal 7 2 3" xfId="102"/>
    <cellStyle name="Normal 7 2 4" xfId="877"/>
    <cellStyle name="Normal 7 2 5" xfId="878"/>
    <cellStyle name="Normal 7 3" xfId="82"/>
    <cellStyle name="Normal 7 3 2" xfId="879"/>
    <cellStyle name="Normal 7 3 2 2" xfId="880"/>
    <cellStyle name="Normal 7 3 3" xfId="881"/>
    <cellStyle name="Normal 7 3 4" xfId="882"/>
    <cellStyle name="Normal 7 4" xfId="95"/>
    <cellStyle name="Normal 7 5" xfId="883"/>
    <cellStyle name="Normal 7 6" xfId="884"/>
    <cellStyle name="Normal 70" xfId="885"/>
    <cellStyle name="Normal 70 2" xfId="886"/>
    <cellStyle name="Normal 70 3" xfId="887"/>
    <cellStyle name="Normal 71" xfId="888"/>
    <cellStyle name="Normal 71 2" xfId="889"/>
    <cellStyle name="Normal 71 3" xfId="890"/>
    <cellStyle name="Normal 72" xfId="891"/>
    <cellStyle name="Normal 73" xfId="892"/>
    <cellStyle name="Normal 74" xfId="893"/>
    <cellStyle name="Normal 75" xfId="894"/>
    <cellStyle name="Normal 76" xfId="895"/>
    <cellStyle name="Normal 77" xfId="896"/>
    <cellStyle name="Normal 78" xfId="897"/>
    <cellStyle name="Normal 79" xfId="898"/>
    <cellStyle name="Normal 8" xfId="65"/>
    <cellStyle name="Normal 8 2" xfId="899"/>
    <cellStyle name="Normal 8 2 2" xfId="900"/>
    <cellStyle name="Normal 8 2 2 2" xfId="901"/>
    <cellStyle name="Normal 8 2 2 3" xfId="902"/>
    <cellStyle name="Normal 8 2 3" xfId="903"/>
    <cellStyle name="Normal 8 2 4" xfId="904"/>
    <cellStyle name="Normal 8 2 5" xfId="905"/>
    <cellStyle name="Normal 8 3" xfId="906"/>
    <cellStyle name="Normal 8 3 2" xfId="907"/>
    <cellStyle name="Normal 8 3 2 2" xfId="908"/>
    <cellStyle name="Normal 8 3 3" xfId="909"/>
    <cellStyle name="Normal 8 3 4" xfId="910"/>
    <cellStyle name="Normal 8 4" xfId="911"/>
    <cellStyle name="Normal 8 5" xfId="912"/>
    <cellStyle name="Normal 8 6" xfId="913"/>
    <cellStyle name="Normal 80" xfId="914"/>
    <cellStyle name="Normal 81" xfId="915"/>
    <cellStyle name="Normal 82" xfId="916"/>
    <cellStyle name="Normal 83" xfId="917"/>
    <cellStyle name="Normal 84" xfId="918"/>
    <cellStyle name="Normal 85" xfId="919"/>
    <cellStyle name="Normal 86" xfId="920"/>
    <cellStyle name="Normal 87" xfId="921"/>
    <cellStyle name="Normal 88" xfId="922"/>
    <cellStyle name="Normal 89" xfId="923"/>
    <cellStyle name="Normal 9" xfId="63"/>
    <cellStyle name="Normal 9 2" xfId="83"/>
    <cellStyle name="Normal 9 2 2" xfId="924"/>
    <cellStyle name="Normal 9 2 3" xfId="925"/>
    <cellStyle name="Normal 9 2 4" xfId="926"/>
    <cellStyle name="Normal 9 3" xfId="96"/>
    <cellStyle name="Normal 9 3 2" xfId="927"/>
    <cellStyle name="Normal 9 4" xfId="928"/>
    <cellStyle name="Normal 9 5" xfId="929"/>
    <cellStyle name="Normal 90" xfId="930"/>
    <cellStyle name="Normal 91" xfId="931"/>
    <cellStyle name="Normal 92" xfId="932"/>
    <cellStyle name="Normal(0)" xfId="933"/>
    <cellStyle name="Note 2" xfId="934"/>
    <cellStyle name="Note 2 2" xfId="935"/>
    <cellStyle name="Note 2 2 2" xfId="936"/>
    <cellStyle name="Note 2 2 2 2" xfId="937"/>
    <cellStyle name="Note 2 2 2 3" xfId="938"/>
    <cellStyle name="Note 2 2 3" xfId="939"/>
    <cellStyle name="Note 2 2 4" xfId="940"/>
    <cellStyle name="Note 2 3" xfId="941"/>
    <cellStyle name="Note 2 3 2" xfId="942"/>
    <cellStyle name="Note 2 3 3" xfId="943"/>
    <cellStyle name="Note 2 4" xfId="944"/>
    <cellStyle name="Note 2 4 2" xfId="945"/>
    <cellStyle name="Note 2 5" xfId="946"/>
    <cellStyle name="Note 2 6" xfId="947"/>
    <cellStyle name="Note 3" xfId="948"/>
    <cellStyle name="Note 3 2" xfId="949"/>
    <cellStyle name="Note 3 2 2" xfId="950"/>
    <cellStyle name="Note 3 2 2 2" xfId="951"/>
    <cellStyle name="Note 3 2 2 3" xfId="952"/>
    <cellStyle name="Note 3 2 3" xfId="953"/>
    <cellStyle name="Note 3 2 4" xfId="954"/>
    <cellStyle name="Note 3 3" xfId="955"/>
    <cellStyle name="Note 3 3 2" xfId="956"/>
    <cellStyle name="Note 3 3 3" xfId="957"/>
    <cellStyle name="Note 3 4" xfId="958"/>
    <cellStyle name="Note 3 5" xfId="959"/>
    <cellStyle name="Note 4" xfId="960"/>
    <cellStyle name="Note 4 2" xfId="961"/>
    <cellStyle name="Note 4 2 2" xfId="962"/>
    <cellStyle name="Note 4 2 2 2" xfId="963"/>
    <cellStyle name="Note 4 2 2 3" xfId="964"/>
    <cellStyle name="Note 4 2 3" xfId="965"/>
    <cellStyle name="Note 4 2 4" xfId="966"/>
    <cellStyle name="Note 4 3" xfId="967"/>
    <cellStyle name="Note 4 3 2" xfId="968"/>
    <cellStyle name="Note 4 3 3" xfId="969"/>
    <cellStyle name="Note 4 4" xfId="970"/>
    <cellStyle name="Note 4 5" xfId="971"/>
    <cellStyle name="Note 5" xfId="972"/>
    <cellStyle name="Password" xfId="13"/>
    <cellStyle name="Percen - Style1" xfId="973"/>
    <cellStyle name="Percen - Style2" xfId="974"/>
    <cellStyle name="Percent" xfId="2" builtinId="5"/>
    <cellStyle name="Percent [2]" xfId="975"/>
    <cellStyle name="Percent 10" xfId="976"/>
    <cellStyle name="Percent 11" xfId="977"/>
    <cellStyle name="Percent 12" xfId="978"/>
    <cellStyle name="Percent 13" xfId="979"/>
    <cellStyle name="Percent 14" xfId="980"/>
    <cellStyle name="Percent 15" xfId="981"/>
    <cellStyle name="Percent 16" xfId="982"/>
    <cellStyle name="Percent 17" xfId="983"/>
    <cellStyle name="Percent 18" xfId="984"/>
    <cellStyle name="Percent 19" xfId="985"/>
    <cellStyle name="Percent 2" xfId="31"/>
    <cellStyle name="Percent 2 2" xfId="986"/>
    <cellStyle name="Percent 2 2 2" xfId="987"/>
    <cellStyle name="Percent 2 2 3" xfId="988"/>
    <cellStyle name="Percent 2 3" xfId="989"/>
    <cellStyle name="Percent 2 4" xfId="990"/>
    <cellStyle name="Percent 2 5" xfId="991"/>
    <cellStyle name="Percent 2 6" xfId="992"/>
    <cellStyle name="Percent 2 7" xfId="993"/>
    <cellStyle name="Percent 20" xfId="994"/>
    <cellStyle name="Percent 21" xfId="995"/>
    <cellStyle name="Percent 22" xfId="996"/>
    <cellStyle name="Percent 23" xfId="997"/>
    <cellStyle name="Percent 24" xfId="998"/>
    <cellStyle name="Percent 25" xfId="999"/>
    <cellStyle name="Percent 26" xfId="1000"/>
    <cellStyle name="Percent 27" xfId="1001"/>
    <cellStyle name="Percent 28" xfId="1002"/>
    <cellStyle name="Percent 29" xfId="1003"/>
    <cellStyle name="Percent 3" xfId="34"/>
    <cellStyle name="Percent 3 2" xfId="71"/>
    <cellStyle name="Percent 3 2 2" xfId="88"/>
    <cellStyle name="Percent 3 2 3" xfId="101"/>
    <cellStyle name="Percent 3 3" xfId="81"/>
    <cellStyle name="Percent 3 4" xfId="94"/>
    <cellStyle name="Percent 30" xfId="1004"/>
    <cellStyle name="Percent 31" xfId="1005"/>
    <cellStyle name="Percent 32" xfId="1006"/>
    <cellStyle name="Percent 33" xfId="1007"/>
    <cellStyle name="Percent 34" xfId="1008"/>
    <cellStyle name="Percent 35" xfId="1009"/>
    <cellStyle name="Percent 36" xfId="1010"/>
    <cellStyle name="Percent 37" xfId="1011"/>
    <cellStyle name="Percent 38" xfId="1012"/>
    <cellStyle name="Percent 39" xfId="1013"/>
    <cellStyle name="Percent 4" xfId="67"/>
    <cellStyle name="Percent 4 2" xfId="1014"/>
    <cellStyle name="Percent 4 2 2" xfId="1015"/>
    <cellStyle name="Percent 4 3" xfId="1016"/>
    <cellStyle name="Percent 4 4" xfId="1017"/>
    <cellStyle name="Percent 4 5" xfId="1018"/>
    <cellStyle name="Percent 4 6" xfId="1019"/>
    <cellStyle name="Percent 40" xfId="1020"/>
    <cellStyle name="Percent 41" xfId="1021"/>
    <cellStyle name="Percent 42" xfId="1022"/>
    <cellStyle name="Percent 43" xfId="1023"/>
    <cellStyle name="Percent 44" xfId="1024"/>
    <cellStyle name="Percent 45" xfId="1025"/>
    <cellStyle name="Percent 46" xfId="1026"/>
    <cellStyle name="Percent 47" xfId="1027"/>
    <cellStyle name="Percent 48" xfId="1028"/>
    <cellStyle name="Percent 49" xfId="1029"/>
    <cellStyle name="Percent 5" xfId="17"/>
    <cellStyle name="Percent 50" xfId="1030"/>
    <cellStyle name="Percent 51" xfId="1031"/>
    <cellStyle name="Percent 52" xfId="1032"/>
    <cellStyle name="Percent 53" xfId="1033"/>
    <cellStyle name="Percent 54" xfId="1034"/>
    <cellStyle name="Percent 55" xfId="1035"/>
    <cellStyle name="Percent 6" xfId="1036"/>
    <cellStyle name="Percent 7" xfId="1037"/>
    <cellStyle name="Percent 8" xfId="1038"/>
    <cellStyle name="Percent 9" xfId="1039"/>
    <cellStyle name="Percent(0)" xfId="1040"/>
    <cellStyle name="Shade" xfId="1041"/>
    <cellStyle name="Sheet Title" xfId="61"/>
    <cellStyle name="Special" xfId="1042"/>
    <cellStyle name="Titles" xfId="1043"/>
    <cellStyle name="Total 2" xfId="76"/>
    <cellStyle name="Total 2 2" xfId="1044"/>
    <cellStyle name="Total 3" xfId="1045"/>
    <cellStyle name="Total 4" xfId="1046"/>
    <cellStyle name="Total 5" xfId="1047"/>
    <cellStyle name="Total2 - Style2" xfId="1048"/>
    <cellStyle name="TRANSMISSION RELIABILITY PORTION OF PROJECT" xfId="62"/>
    <cellStyle name="Underl - Style4" xfId="1049"/>
    <cellStyle name="UNLocked" xfId="1050"/>
    <cellStyle name="Unprot" xfId="14"/>
    <cellStyle name="Unprot 2" xfId="1051"/>
    <cellStyle name="Unprot 3" xfId="1052"/>
    <cellStyle name="Unprot 4" xfId="1053"/>
    <cellStyle name="Unprot$" xfId="15"/>
    <cellStyle name="Unprotect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/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workbookViewId="0">
      <selection activeCell="E21" sqref="E21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13.28515625" bestFit="1" customWidth="1"/>
    <col min="12" max="12" width="14.5703125" customWidth="1"/>
  </cols>
  <sheetData>
    <row r="1" spans="2:8" ht="18.75">
      <c r="B1" s="2" t="s">
        <v>131</v>
      </c>
    </row>
    <row r="2" spans="2:8" ht="15.75" thickBot="1"/>
    <row r="3" spans="2:8">
      <c r="B3" s="42"/>
      <c r="C3" s="43" t="s">
        <v>14</v>
      </c>
      <c r="D3" s="44" t="s">
        <v>42</v>
      </c>
      <c r="E3" s="47"/>
      <c r="F3" s="45"/>
    </row>
    <row r="4" spans="2:8">
      <c r="B4" s="149" t="s">
        <v>15</v>
      </c>
      <c r="C4" s="151"/>
      <c r="D4" s="25">
        <v>2014</v>
      </c>
      <c r="E4" s="50" t="s">
        <v>38</v>
      </c>
      <c r="F4" s="46"/>
    </row>
    <row r="5" spans="2:8" ht="15.75" thickBot="1">
      <c r="B5" s="152" t="s">
        <v>20</v>
      </c>
      <c r="C5" s="153"/>
      <c r="D5" s="132">
        <v>302069</v>
      </c>
      <c r="E5" s="133">
        <f>+E15/D5</f>
        <v>15.152743541135019</v>
      </c>
    </row>
    <row r="6" spans="2:8">
      <c r="B6" s="5"/>
      <c r="C6" s="5"/>
      <c r="D6" s="14"/>
      <c r="F6" s="13"/>
    </row>
    <row r="7" spans="2:8" ht="19.5" thickBot="1">
      <c r="B7" s="5"/>
      <c r="C7" s="40" t="s">
        <v>35</v>
      </c>
      <c r="D7" s="14"/>
      <c r="F7" s="13"/>
    </row>
    <row r="8" spans="2:8">
      <c r="B8" s="29"/>
      <c r="C8" s="30"/>
      <c r="D8" s="30"/>
      <c r="E8" s="30"/>
      <c r="F8" s="30"/>
      <c r="G8" s="31" t="s">
        <v>19</v>
      </c>
      <c r="H8" s="60" t="s">
        <v>39</v>
      </c>
    </row>
    <row r="9" spans="2:8">
      <c r="B9" s="32"/>
      <c r="C9" s="9"/>
      <c r="D9" s="9"/>
      <c r="E9" s="11" t="s">
        <v>13</v>
      </c>
      <c r="F9" s="20" t="s">
        <v>27</v>
      </c>
      <c r="G9" s="16" t="s">
        <v>34</v>
      </c>
      <c r="H9" s="61" t="s">
        <v>19</v>
      </c>
    </row>
    <row r="10" spans="2:8">
      <c r="B10" s="149" t="s">
        <v>11</v>
      </c>
      <c r="C10" s="150"/>
      <c r="D10" s="151"/>
      <c r="E10" s="48">
        <v>1772715.4090339099</v>
      </c>
      <c r="F10" s="10">
        <f>+E10/E15</f>
        <v>0.3872947313495983</v>
      </c>
      <c r="G10" s="56">
        <v>106502.91666666701</v>
      </c>
      <c r="H10" s="62">
        <f>+E10/G10</f>
        <v>16.644759265909659</v>
      </c>
    </row>
    <row r="11" spans="2:8">
      <c r="B11" s="149" t="s">
        <v>16</v>
      </c>
      <c r="C11" s="150"/>
      <c r="D11" s="151"/>
      <c r="E11" s="48">
        <v>1707943.225228661</v>
      </c>
      <c r="F11" s="10">
        <f>+E11/E15</f>
        <v>0.37314360173345085</v>
      </c>
      <c r="G11" s="57">
        <v>15753.416666666701</v>
      </c>
      <c r="H11" s="62">
        <f>+E11/G11</f>
        <v>108.41732059576435</v>
      </c>
    </row>
    <row r="12" spans="2:8">
      <c r="B12" s="149" t="s">
        <v>17</v>
      </c>
      <c r="C12" s="150"/>
      <c r="D12" s="151"/>
      <c r="E12" s="48">
        <v>889135.64935012127</v>
      </c>
      <c r="F12" s="10">
        <f>+E12/E15</f>
        <v>0.19425427831987593</v>
      </c>
      <c r="G12" s="58">
        <v>516.75</v>
      </c>
      <c r="H12" s="62">
        <f>+E12/G12</f>
        <v>1720.6301874216183</v>
      </c>
    </row>
    <row r="13" spans="2:8">
      <c r="B13" s="149" t="s">
        <v>40</v>
      </c>
      <c r="C13" s="150"/>
      <c r="D13" s="151"/>
      <c r="E13" s="52">
        <v>194504.53403664791</v>
      </c>
      <c r="F13" s="10">
        <f>+E13/E15</f>
        <v>4.2494458429204844E-2</v>
      </c>
      <c r="G13" s="58">
        <v>5122.5833333333303</v>
      </c>
      <c r="H13" s="62">
        <f>+E13/G13</f>
        <v>37.970008759248692</v>
      </c>
    </row>
    <row r="14" spans="2:8">
      <c r="B14" s="154" t="s">
        <v>41</v>
      </c>
      <c r="C14" s="155"/>
      <c r="D14" s="156"/>
      <c r="E14" s="52">
        <v>12875.27107777377</v>
      </c>
      <c r="F14" s="10">
        <f>+E14/E15</f>
        <v>2.8129301678700863E-3</v>
      </c>
      <c r="G14" s="58">
        <v>244</v>
      </c>
      <c r="H14" s="62">
        <f>+E14/G14</f>
        <v>52.767504417105613</v>
      </c>
    </row>
    <row r="15" spans="2:8" ht="15.75" thickBot="1">
      <c r="B15" s="34"/>
      <c r="C15" s="53" t="s">
        <v>12</v>
      </c>
      <c r="D15" s="54"/>
      <c r="E15" s="49">
        <f>SUM(E10:E14)</f>
        <v>4577174.0887271138</v>
      </c>
      <c r="F15" s="55"/>
      <c r="G15" s="59"/>
      <c r="H15" s="63"/>
    </row>
    <row r="17" spans="2:9" ht="19.5" thickBot="1">
      <c r="C17" s="41" t="s">
        <v>36</v>
      </c>
    </row>
    <row r="18" spans="2:9">
      <c r="B18" s="29"/>
      <c r="C18" s="30"/>
      <c r="D18" s="30"/>
      <c r="E18" s="30"/>
      <c r="F18" s="31" t="s">
        <v>28</v>
      </c>
      <c r="G18" s="36" t="s">
        <v>5</v>
      </c>
      <c r="H18" s="37"/>
    </row>
    <row r="19" spans="2:9" ht="18">
      <c r="B19" s="38"/>
      <c r="C19" s="5"/>
      <c r="D19" s="5"/>
      <c r="E19" s="20" t="s">
        <v>18</v>
      </c>
      <c r="F19" s="16" t="s">
        <v>29</v>
      </c>
      <c r="G19" s="12" t="s">
        <v>8</v>
      </c>
      <c r="H19" s="33"/>
    </row>
    <row r="20" spans="2:9" ht="15.75" thickBot="1">
      <c r="B20" s="149" t="s">
        <v>32</v>
      </c>
      <c r="C20" s="150"/>
      <c r="D20" s="151"/>
      <c r="E20" s="135">
        <f>+'Known Resources'!B43</f>
        <v>4440867.1802678993</v>
      </c>
      <c r="F20" s="10">
        <f>+E20/(E20+E21)</f>
        <v>0.98689700821789195</v>
      </c>
      <c r="G20" s="135">
        <f>+'Known Resources'!D43</f>
        <v>2835083.4543936243</v>
      </c>
      <c r="H20" s="134"/>
    </row>
    <row r="21" spans="2:9" ht="18">
      <c r="B21" s="149" t="s">
        <v>33</v>
      </c>
      <c r="C21" s="150"/>
      <c r="D21" s="151"/>
      <c r="E21" s="136">
        <f>+'Unknown Resources'!B34</f>
        <v>58961.214477241927</v>
      </c>
      <c r="F21" s="39">
        <f>+E21/(E20+E21)</f>
        <v>1.3102991782108024E-2</v>
      </c>
      <c r="G21" s="137">
        <f>+'Unknown Resources'!D34</f>
        <v>29893.335739961651</v>
      </c>
      <c r="H21" s="51" t="s">
        <v>37</v>
      </c>
    </row>
    <row r="22" spans="2:9" ht="18.75" thickBot="1">
      <c r="B22" s="34"/>
      <c r="C22" s="35"/>
      <c r="D22" s="35"/>
      <c r="E22" s="53">
        <f>+D4</f>
        <v>2014</v>
      </c>
      <c r="F22" s="142" t="s">
        <v>4</v>
      </c>
      <c r="G22" s="143">
        <f>SUM(G20:G21)</f>
        <v>2864976.7901335862</v>
      </c>
      <c r="H22" s="144">
        <f>+G22/H24</f>
        <v>1.1941991007101838</v>
      </c>
    </row>
    <row r="24" spans="2:9" ht="18">
      <c r="G24" s="15" t="s">
        <v>26</v>
      </c>
      <c r="H24" s="21">
        <f>H30</f>
        <v>2399078</v>
      </c>
      <c r="I24" s="19"/>
    </row>
    <row r="26" spans="2:9">
      <c r="F26" s="19" t="s">
        <v>21</v>
      </c>
      <c r="G26" s="17"/>
      <c r="H26" s="17"/>
    </row>
    <row r="27" spans="2:9">
      <c r="F27" s="17"/>
      <c r="G27" s="17"/>
      <c r="H27" s="138" t="s">
        <v>25</v>
      </c>
    </row>
    <row r="28" spans="2:9" ht="18">
      <c r="F28" s="17"/>
      <c r="G28" s="17"/>
      <c r="H28" s="139" t="s">
        <v>3</v>
      </c>
    </row>
    <row r="29" spans="2:9">
      <c r="F29" s="17"/>
      <c r="G29" s="18" t="s">
        <v>22</v>
      </c>
      <c r="H29" s="140">
        <v>1131957</v>
      </c>
    </row>
    <row r="30" spans="2:9">
      <c r="F30" s="17"/>
      <c r="G30" s="18" t="s">
        <v>23</v>
      </c>
      <c r="H30" s="140">
        <v>2399078</v>
      </c>
    </row>
    <row r="31" spans="2:9">
      <c r="F31" s="17"/>
      <c r="G31" s="18" t="s">
        <v>24</v>
      </c>
      <c r="H31" s="140">
        <v>6946064</v>
      </c>
    </row>
    <row r="32" spans="2:9">
      <c r="H32" s="141"/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16" workbookViewId="0">
      <selection activeCell="G28" sqref="G28"/>
    </sheetView>
  </sheetViews>
  <sheetFormatPr defaultRowHeight="15"/>
  <cols>
    <col min="1" max="1" width="47.5703125" customWidth="1"/>
    <col min="2" max="4" width="14.85546875" customWidth="1"/>
    <col min="5" max="5" width="23.85546875" style="3" customWidth="1"/>
    <col min="6" max="6" width="31.42578125" style="3" customWidth="1"/>
    <col min="7" max="7" width="18.28515625" customWidth="1"/>
    <col min="8" max="8" width="9.7109375" customWidth="1"/>
    <col min="9" max="9" width="10.5703125" customWidth="1"/>
  </cols>
  <sheetData>
    <row r="1" spans="1:7" ht="18.75">
      <c r="A1" s="2" t="s">
        <v>10</v>
      </c>
      <c r="B1" s="24">
        <f>+'Summary 2014'!D4</f>
        <v>2014</v>
      </c>
      <c r="C1" s="1"/>
      <c r="D1" s="1"/>
      <c r="E1" s="72"/>
      <c r="F1" s="72"/>
    </row>
    <row r="2" spans="1:7" ht="18.75">
      <c r="A2" s="2"/>
      <c r="B2" s="7" t="s">
        <v>30</v>
      </c>
      <c r="C2" s="7">
        <f>+'Summary 2014'!D4</f>
        <v>2014</v>
      </c>
      <c r="D2" s="7" t="s">
        <v>5</v>
      </c>
      <c r="E2" s="72"/>
      <c r="F2" s="72"/>
    </row>
    <row r="3" spans="1:7" ht="19.5">
      <c r="A3" s="4" t="s">
        <v>0</v>
      </c>
      <c r="B3" s="8">
        <f>+'Summary 2014'!D4</f>
        <v>2014</v>
      </c>
      <c r="C3" s="8" t="s">
        <v>7</v>
      </c>
      <c r="D3" s="8" t="s">
        <v>8</v>
      </c>
      <c r="E3" s="6"/>
      <c r="F3" s="72" t="s">
        <v>134</v>
      </c>
    </row>
    <row r="4" spans="1:7">
      <c r="A4" s="68" t="s">
        <v>47</v>
      </c>
      <c r="B4" s="69">
        <f t="shared" ref="B4:B42" si="0">F4*$B$45</f>
        <v>121368.24226544534</v>
      </c>
      <c r="C4" s="69">
        <v>2195.441482366416</v>
      </c>
      <c r="D4" s="91">
        <f>(+B4*C4)/2000</f>
        <v>133228.43685572781</v>
      </c>
      <c r="E4" s="72" t="s">
        <v>84</v>
      </c>
      <c r="F4" s="74">
        <v>540252.40157152805</v>
      </c>
    </row>
    <row r="5" spans="1:7">
      <c r="A5" s="68" t="s">
        <v>46</v>
      </c>
      <c r="B5" s="69">
        <f t="shared" si="0"/>
        <v>2091817.2732670964</v>
      </c>
      <c r="C5" s="69">
        <v>2106.9407987713657</v>
      </c>
      <c r="D5" s="91">
        <f t="shared" ref="D5:D20" si="1">(+B5*C5)/2000</f>
        <v>2203667.5783105581</v>
      </c>
      <c r="E5" s="72" t="s">
        <v>84</v>
      </c>
      <c r="F5" s="74">
        <v>9311408.6884416118</v>
      </c>
      <c r="G5" s="66"/>
    </row>
    <row r="6" spans="1:7">
      <c r="A6" s="68" t="s">
        <v>45</v>
      </c>
      <c r="B6" s="69">
        <f t="shared" si="0"/>
        <v>571463.84403499996</v>
      </c>
      <c r="C6" s="69">
        <v>919.38148389113053</v>
      </c>
      <c r="D6" s="91">
        <f t="shared" si="1"/>
        <v>262696.63845951395</v>
      </c>
      <c r="E6" s="72" t="s">
        <v>85</v>
      </c>
      <c r="F6" s="74">
        <v>2543785</v>
      </c>
      <c r="G6" s="64"/>
    </row>
    <row r="7" spans="1:7">
      <c r="A7" s="68" t="s">
        <v>83</v>
      </c>
      <c r="B7" s="69">
        <f t="shared" si="0"/>
        <v>522884.08744704991</v>
      </c>
      <c r="C7" s="69">
        <v>900.73806574452988</v>
      </c>
      <c r="D7" s="91">
        <f t="shared" si="1"/>
        <v>235490.80076782469</v>
      </c>
      <c r="E7" s="72" t="s">
        <v>85</v>
      </c>
      <c r="F7" s="74">
        <v>2327539.5499999998</v>
      </c>
    </row>
    <row r="8" spans="1:7">
      <c r="A8" s="68" t="s">
        <v>43</v>
      </c>
      <c r="B8" s="69">
        <f t="shared" si="0"/>
        <v>48695.800061999995</v>
      </c>
      <c r="C8" s="69">
        <v>0</v>
      </c>
      <c r="D8" s="91">
        <f t="shared" si="1"/>
        <v>0</v>
      </c>
      <c r="E8" s="87" t="s">
        <v>86</v>
      </c>
      <c r="F8" s="74">
        <v>216762</v>
      </c>
    </row>
    <row r="9" spans="1:7">
      <c r="A9" s="68" t="s">
        <v>44</v>
      </c>
      <c r="B9" s="69">
        <f t="shared" si="0"/>
        <v>48355.004495000001</v>
      </c>
      <c r="C9" s="69">
        <v>0</v>
      </c>
      <c r="D9" s="91">
        <f t="shared" si="1"/>
        <v>0</v>
      </c>
      <c r="E9" s="87" t="s">
        <v>86</v>
      </c>
      <c r="F9" s="74">
        <v>215245</v>
      </c>
      <c r="G9" s="131"/>
    </row>
    <row r="10" spans="1:7">
      <c r="A10" s="68" t="s">
        <v>48</v>
      </c>
      <c r="B10" s="69">
        <f t="shared" si="0"/>
        <v>121795.887556</v>
      </c>
      <c r="C10" s="69">
        <v>0</v>
      </c>
      <c r="D10" s="91">
        <f t="shared" si="1"/>
        <v>0</v>
      </c>
      <c r="E10" s="87" t="s">
        <v>86</v>
      </c>
      <c r="F10" s="74">
        <v>542156</v>
      </c>
      <c r="G10" s="131"/>
    </row>
    <row r="11" spans="1:7" s="65" customFormat="1">
      <c r="A11" s="68" t="s">
        <v>54</v>
      </c>
      <c r="B11" s="69">
        <f t="shared" si="0"/>
        <v>561.17819799999995</v>
      </c>
      <c r="C11" s="69">
        <v>0</v>
      </c>
      <c r="D11" s="91">
        <f t="shared" si="1"/>
        <v>0</v>
      </c>
      <c r="E11" s="87" t="s">
        <v>87</v>
      </c>
      <c r="F11" s="74">
        <v>2498</v>
      </c>
      <c r="G11" s="131"/>
    </row>
    <row r="12" spans="1:7" s="65" customFormat="1">
      <c r="A12" s="68" t="s">
        <v>55</v>
      </c>
      <c r="B12" s="69">
        <f t="shared" si="0"/>
        <v>9265.9551460000002</v>
      </c>
      <c r="C12" s="69">
        <v>0</v>
      </c>
      <c r="D12" s="91">
        <f t="shared" si="1"/>
        <v>0</v>
      </c>
      <c r="E12" s="87" t="s">
        <v>87</v>
      </c>
      <c r="F12" s="74">
        <v>41246</v>
      </c>
    </row>
    <row r="13" spans="1:7" s="65" customFormat="1">
      <c r="A13" s="68" t="s">
        <v>56</v>
      </c>
      <c r="B13" s="69">
        <f t="shared" si="0"/>
        <v>10085.032691999999</v>
      </c>
      <c r="C13" s="69">
        <v>0</v>
      </c>
      <c r="D13" s="91">
        <f t="shared" si="1"/>
        <v>0</v>
      </c>
      <c r="E13" s="87" t="s">
        <v>87</v>
      </c>
      <c r="F13" s="74">
        <v>44892</v>
      </c>
    </row>
    <row r="14" spans="1:7" s="65" customFormat="1">
      <c r="A14" s="68" t="s">
        <v>57</v>
      </c>
      <c r="B14" s="69">
        <f t="shared" si="0"/>
        <v>14689.928889999999</v>
      </c>
      <c r="C14" s="69">
        <v>0</v>
      </c>
      <c r="D14" s="91">
        <f t="shared" si="1"/>
        <v>0</v>
      </c>
      <c r="E14" s="87" t="s">
        <v>87</v>
      </c>
      <c r="F14" s="74">
        <v>65390</v>
      </c>
    </row>
    <row r="15" spans="1:7" s="65" customFormat="1">
      <c r="A15" s="68" t="s">
        <v>58</v>
      </c>
      <c r="B15" s="69">
        <f t="shared" si="0"/>
        <v>19418.607788999998</v>
      </c>
      <c r="C15" s="69">
        <v>0</v>
      </c>
      <c r="D15" s="91">
        <f t="shared" si="1"/>
        <v>0</v>
      </c>
      <c r="E15" s="87" t="s">
        <v>87</v>
      </c>
      <c r="F15" s="74">
        <v>86439</v>
      </c>
    </row>
    <row r="16" spans="1:7" s="65" customFormat="1">
      <c r="A16" s="68" t="s">
        <v>59</v>
      </c>
      <c r="B16" s="69">
        <f t="shared" si="0"/>
        <v>3636.425737</v>
      </c>
      <c r="C16" s="69">
        <v>0</v>
      </c>
      <c r="D16" s="91">
        <f t="shared" si="1"/>
        <v>0</v>
      </c>
      <c r="E16" s="87" t="s">
        <v>87</v>
      </c>
      <c r="F16" s="74">
        <v>16187</v>
      </c>
    </row>
    <row r="17" spans="1:6" s="65" customFormat="1">
      <c r="A17" s="68" t="s">
        <v>60</v>
      </c>
      <c r="B17" s="69">
        <f t="shared" si="0"/>
        <v>1661.5187959999998</v>
      </c>
      <c r="C17" s="69">
        <v>0</v>
      </c>
      <c r="D17" s="91">
        <f t="shared" si="1"/>
        <v>0</v>
      </c>
      <c r="E17" s="87" t="s">
        <v>87</v>
      </c>
      <c r="F17" s="74">
        <v>7396</v>
      </c>
    </row>
    <row r="18" spans="1:6" s="65" customFormat="1">
      <c r="A18" s="68" t="s">
        <v>61</v>
      </c>
      <c r="B18" s="69">
        <f t="shared" si="0"/>
        <v>5421.277932</v>
      </c>
      <c r="C18" s="69">
        <v>0</v>
      </c>
      <c r="D18" s="91">
        <f t="shared" si="1"/>
        <v>0</v>
      </c>
      <c r="E18" s="87" t="s">
        <v>87</v>
      </c>
      <c r="F18" s="74">
        <v>24132</v>
      </c>
    </row>
    <row r="19" spans="1:6" s="65" customFormat="1">
      <c r="A19" s="68" t="s">
        <v>62</v>
      </c>
      <c r="B19" s="69">
        <f t="shared" si="0"/>
        <v>19218.893049999999</v>
      </c>
      <c r="C19" s="69">
        <v>0</v>
      </c>
      <c r="D19" s="91">
        <f t="shared" si="1"/>
        <v>0</v>
      </c>
      <c r="E19" s="87" t="s">
        <v>87</v>
      </c>
      <c r="F19" s="74">
        <v>85550</v>
      </c>
    </row>
    <row r="20" spans="1:6" s="65" customFormat="1">
      <c r="A20" s="68" t="s">
        <v>63</v>
      </c>
      <c r="B20" s="69">
        <f t="shared" si="0"/>
        <v>38772.066787999996</v>
      </c>
      <c r="C20" s="69">
        <v>0</v>
      </c>
      <c r="D20" s="91">
        <f t="shared" si="1"/>
        <v>0</v>
      </c>
      <c r="E20" s="87" t="s">
        <v>87</v>
      </c>
      <c r="F20" s="74">
        <v>172588</v>
      </c>
    </row>
    <row r="21" spans="1:6" s="65" customFormat="1">
      <c r="A21" s="68" t="s">
        <v>64</v>
      </c>
      <c r="B21" s="69">
        <f t="shared" si="0"/>
        <v>31644.564510999997</v>
      </c>
      <c r="C21" s="69">
        <v>0</v>
      </c>
      <c r="D21" s="91"/>
      <c r="E21" s="87" t="s">
        <v>87</v>
      </c>
      <c r="F21" s="74">
        <v>140861</v>
      </c>
    </row>
    <row r="22" spans="1:6">
      <c r="A22" s="68" t="s">
        <v>65</v>
      </c>
      <c r="B22" s="69">
        <f t="shared" si="0"/>
        <v>39028.393578999996</v>
      </c>
      <c r="C22" s="69">
        <v>0</v>
      </c>
      <c r="D22" s="91">
        <f t="shared" ref="D22:D36" si="2">(+B22*C22)/2000</f>
        <v>0</v>
      </c>
      <c r="E22" s="87" t="s">
        <v>87</v>
      </c>
      <c r="F22" s="74">
        <v>173729</v>
      </c>
    </row>
    <row r="23" spans="1:6">
      <c r="A23" s="68" t="s">
        <v>66</v>
      </c>
      <c r="B23" s="69">
        <f t="shared" si="0"/>
        <v>130203.675882</v>
      </c>
      <c r="C23" s="69">
        <v>0</v>
      </c>
      <c r="D23" s="91">
        <f t="shared" si="2"/>
        <v>0</v>
      </c>
      <c r="E23" s="87" t="s">
        <v>87</v>
      </c>
      <c r="F23" s="74">
        <v>579582</v>
      </c>
    </row>
    <row r="24" spans="1:6">
      <c r="A24" s="68" t="s">
        <v>67</v>
      </c>
      <c r="B24" s="69">
        <f t="shared" si="0"/>
        <v>5330.5189279999995</v>
      </c>
      <c r="C24" s="69">
        <v>0</v>
      </c>
      <c r="D24" s="91">
        <f t="shared" si="2"/>
        <v>0</v>
      </c>
      <c r="E24" s="87" t="s">
        <v>87</v>
      </c>
      <c r="F24" s="74">
        <v>23728</v>
      </c>
    </row>
    <row r="25" spans="1:6">
      <c r="A25" s="68" t="s">
        <v>77</v>
      </c>
      <c r="B25" s="69">
        <f t="shared" si="0"/>
        <v>46384.590573999994</v>
      </c>
      <c r="C25" s="69">
        <v>0</v>
      </c>
      <c r="D25" s="91">
        <f t="shared" si="2"/>
        <v>0</v>
      </c>
      <c r="E25" s="87" t="s">
        <v>87</v>
      </c>
      <c r="F25" s="74">
        <v>206474</v>
      </c>
    </row>
    <row r="26" spans="1:6">
      <c r="A26" s="68" t="s">
        <v>76</v>
      </c>
      <c r="B26" s="69">
        <f t="shared" si="0"/>
        <v>8073.2829869999996</v>
      </c>
      <c r="C26" s="69">
        <v>0</v>
      </c>
      <c r="D26" s="91">
        <f t="shared" si="2"/>
        <v>0</v>
      </c>
      <c r="E26" s="87" t="s">
        <v>87</v>
      </c>
      <c r="F26" s="74">
        <v>35937</v>
      </c>
    </row>
    <row r="27" spans="1:6">
      <c r="A27" s="68" t="s">
        <v>75</v>
      </c>
      <c r="B27" s="69">
        <f t="shared" si="0"/>
        <v>1025.981117</v>
      </c>
      <c r="C27" s="69">
        <v>0</v>
      </c>
      <c r="D27" s="91">
        <f t="shared" si="2"/>
        <v>0</v>
      </c>
      <c r="E27" s="87" t="s">
        <v>87</v>
      </c>
      <c r="F27" s="74">
        <v>4567</v>
      </c>
    </row>
    <row r="28" spans="1:6">
      <c r="A28" s="68" t="s">
        <v>74</v>
      </c>
      <c r="B28" s="69">
        <f t="shared" si="0"/>
        <v>15819.923419999999</v>
      </c>
      <c r="C28" s="69">
        <v>0</v>
      </c>
      <c r="D28" s="91">
        <f t="shared" si="2"/>
        <v>0</v>
      </c>
      <c r="E28" s="87" t="s">
        <v>87</v>
      </c>
      <c r="F28" s="74">
        <v>70420</v>
      </c>
    </row>
    <row r="29" spans="1:6">
      <c r="A29" s="68" t="s">
        <v>73</v>
      </c>
      <c r="B29" s="69">
        <f t="shared" si="0"/>
        <v>12147.104221</v>
      </c>
      <c r="C29" s="69">
        <v>0</v>
      </c>
      <c r="D29" s="91">
        <f t="shared" si="2"/>
        <v>0</v>
      </c>
      <c r="E29" s="87" t="s">
        <v>87</v>
      </c>
      <c r="F29" s="74">
        <v>54071</v>
      </c>
    </row>
    <row r="30" spans="1:6">
      <c r="A30" s="68" t="s">
        <v>72</v>
      </c>
      <c r="B30" s="69">
        <f t="shared" si="0"/>
        <v>182361.123203</v>
      </c>
      <c r="C30" s="69">
        <v>0</v>
      </c>
      <c r="D30" s="91">
        <f t="shared" si="2"/>
        <v>0</v>
      </c>
      <c r="E30" s="87" t="s">
        <v>87</v>
      </c>
      <c r="F30" s="74">
        <v>811753</v>
      </c>
    </row>
    <row r="31" spans="1:6">
      <c r="A31" s="68" t="s">
        <v>71</v>
      </c>
      <c r="B31" s="69">
        <f t="shared" si="0"/>
        <v>50853.348266000001</v>
      </c>
      <c r="C31" s="69">
        <v>0</v>
      </c>
      <c r="D31" s="91">
        <f t="shared" si="2"/>
        <v>0</v>
      </c>
      <c r="E31" s="87" t="s">
        <v>87</v>
      </c>
      <c r="F31" s="74">
        <v>226366</v>
      </c>
    </row>
    <row r="32" spans="1:6">
      <c r="A32" s="68" t="s">
        <v>70</v>
      </c>
      <c r="B32" s="69">
        <f t="shared" si="0"/>
        <v>528.82845399999997</v>
      </c>
      <c r="C32" s="69">
        <v>0</v>
      </c>
      <c r="D32" s="91">
        <f t="shared" si="2"/>
        <v>0</v>
      </c>
      <c r="E32" s="87" t="s">
        <v>87</v>
      </c>
      <c r="F32" s="74">
        <v>2354</v>
      </c>
    </row>
    <row r="33" spans="1:6" s="90" customFormat="1">
      <c r="A33" s="68" t="s">
        <v>69</v>
      </c>
      <c r="B33" s="69">
        <f t="shared" si="0"/>
        <v>12.355805</v>
      </c>
      <c r="C33" s="69">
        <v>0</v>
      </c>
      <c r="D33" s="91">
        <f t="shared" ref="D33" si="3">(+B33*C33)/2000</f>
        <v>0</v>
      </c>
      <c r="E33" s="87" t="s">
        <v>87</v>
      </c>
      <c r="F33" s="74">
        <v>55</v>
      </c>
    </row>
    <row r="34" spans="1:6">
      <c r="A34" s="68" t="s">
        <v>68</v>
      </c>
      <c r="B34" s="69">
        <f t="shared" si="0"/>
        <v>150957.15991299998</v>
      </c>
      <c r="C34" s="69">
        <v>0</v>
      </c>
      <c r="D34" s="91">
        <f t="shared" si="2"/>
        <v>0</v>
      </c>
      <c r="E34" s="87" t="s">
        <v>87</v>
      </c>
      <c r="F34" s="74">
        <v>671963</v>
      </c>
    </row>
    <row r="35" spans="1:6" s="66" customFormat="1">
      <c r="A35" s="68" t="s">
        <v>82</v>
      </c>
      <c r="B35" s="69">
        <f t="shared" si="0"/>
        <v>1770.4745309999998</v>
      </c>
      <c r="C35" s="69">
        <v>0</v>
      </c>
      <c r="D35" s="91">
        <f t="shared" si="2"/>
        <v>0</v>
      </c>
      <c r="E35" s="87" t="s">
        <v>87</v>
      </c>
      <c r="F35" s="74">
        <v>7881</v>
      </c>
    </row>
    <row r="36" spans="1:6" s="66" customFormat="1">
      <c r="A36" s="68" t="s">
        <v>78</v>
      </c>
      <c r="B36" s="69">
        <f t="shared" si="0"/>
        <v>1125.4291723780002</v>
      </c>
      <c r="C36" s="69">
        <v>0</v>
      </c>
      <c r="D36" s="91">
        <f t="shared" si="2"/>
        <v>0</v>
      </c>
      <c r="E36" s="87" t="s">
        <v>89</v>
      </c>
      <c r="F36" s="74">
        <v>5009.6780000000008</v>
      </c>
    </row>
    <row r="37" spans="1:6" s="66" customFormat="1">
      <c r="A37" s="68" t="s">
        <v>79</v>
      </c>
      <c r="B37" s="69">
        <f t="shared" si="0"/>
        <v>53723.489441999998</v>
      </c>
      <c r="C37" s="69">
        <v>0</v>
      </c>
      <c r="D37" s="91">
        <f t="shared" ref="D37:D42" si="4">(+B37*C37)/2000</f>
        <v>0</v>
      </c>
      <c r="E37" s="87" t="s">
        <v>87</v>
      </c>
      <c r="F37" s="74">
        <v>239142</v>
      </c>
    </row>
    <row r="38" spans="1:6" s="66" customFormat="1">
      <c r="A38" s="68" t="s">
        <v>80</v>
      </c>
      <c r="B38" s="69">
        <f t="shared" si="0"/>
        <v>7917.3751929999999</v>
      </c>
      <c r="C38" s="69">
        <v>0</v>
      </c>
      <c r="D38" s="91">
        <f t="shared" si="4"/>
        <v>0</v>
      </c>
      <c r="E38" s="87" t="s">
        <v>87</v>
      </c>
      <c r="F38" s="74">
        <v>35243</v>
      </c>
    </row>
    <row r="39" spans="1:6" s="70" customFormat="1">
      <c r="A39" s="68" t="s">
        <v>81</v>
      </c>
      <c r="B39" s="69">
        <f t="shared" si="0"/>
        <v>11102.477070999999</v>
      </c>
      <c r="C39" s="69">
        <v>0</v>
      </c>
      <c r="D39" s="91">
        <f t="shared" si="4"/>
        <v>0</v>
      </c>
      <c r="E39" s="87" t="s">
        <v>87</v>
      </c>
      <c r="F39" s="74">
        <v>49421</v>
      </c>
    </row>
    <row r="40" spans="1:6" s="66" customFormat="1">
      <c r="A40" s="68" t="s">
        <v>50</v>
      </c>
      <c r="B40" s="69">
        <f t="shared" si="0"/>
        <v>24165.321894930999</v>
      </c>
      <c r="C40" s="69">
        <v>0</v>
      </c>
      <c r="D40" s="91">
        <f t="shared" si="4"/>
        <v>0</v>
      </c>
      <c r="E40" s="87" t="s">
        <v>87</v>
      </c>
      <c r="F40" s="74">
        <v>107568.281</v>
      </c>
    </row>
    <row r="41" spans="1:6" s="66" customFormat="1">
      <c r="A41" s="68" t="s">
        <v>52</v>
      </c>
      <c r="B41" s="69">
        <f t="shared" si="0"/>
        <v>14879.534334</v>
      </c>
      <c r="C41" s="69">
        <v>0</v>
      </c>
      <c r="D41" s="91">
        <f t="shared" si="4"/>
        <v>0</v>
      </c>
      <c r="E41" s="87" t="s">
        <v>88</v>
      </c>
      <c r="F41" s="74">
        <v>66234</v>
      </c>
    </row>
    <row r="42" spans="1:6" s="66" customFormat="1" ht="15.75" thickBot="1">
      <c r="A42" s="68" t="s">
        <v>53</v>
      </c>
      <c r="B42" s="69">
        <f t="shared" si="0"/>
        <v>2701.2036239999998</v>
      </c>
      <c r="C42" s="69">
        <v>0</v>
      </c>
      <c r="D42" s="91">
        <f t="shared" si="4"/>
        <v>0</v>
      </c>
      <c r="E42" s="87" t="s">
        <v>87</v>
      </c>
      <c r="F42" s="145">
        <v>12024</v>
      </c>
    </row>
    <row r="43" spans="1:6" ht="16.5" thickTop="1" thickBot="1">
      <c r="A43" s="86"/>
      <c r="B43" s="88">
        <f>SUM(B4:B42)</f>
        <v>4440867.1802678993</v>
      </c>
      <c r="C43" s="86"/>
      <c r="D43" s="88">
        <f>SUM(D4:D42)</f>
        <v>2835083.4543936243</v>
      </c>
      <c r="E43" s="86"/>
      <c r="F43" s="146">
        <f>SUM(F4:F42)</f>
        <v>19767849.599013139</v>
      </c>
    </row>
    <row r="44" spans="1:6">
      <c r="A44" s="86"/>
      <c r="B44" s="86"/>
      <c r="C44" s="86"/>
      <c r="D44" s="86"/>
      <c r="E44" s="86"/>
      <c r="F44" s="86"/>
    </row>
    <row r="45" spans="1:6">
      <c r="A45" s="86" t="s">
        <v>133</v>
      </c>
      <c r="B45" s="97">
        <v>0.22465099999999999</v>
      </c>
      <c r="C45" s="86"/>
      <c r="D45" s="86"/>
      <c r="E45" s="86"/>
      <c r="F45" s="86"/>
    </row>
    <row r="46" spans="1:6">
      <c r="E46" s="71"/>
      <c r="F46" s="71"/>
    </row>
    <row r="47" spans="1:6">
      <c r="F47" s="7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topLeftCell="B1" workbookViewId="0">
      <selection activeCell="B2" sqref="B2"/>
    </sheetView>
  </sheetViews>
  <sheetFormatPr defaultRowHeight="15"/>
  <cols>
    <col min="1" max="1" width="46.140625" customWidth="1"/>
    <col min="2" max="2" width="13.7109375" style="73" customWidth="1"/>
    <col min="3" max="3" width="12.5703125" style="73" customWidth="1"/>
    <col min="4" max="4" width="13.5703125" style="73" customWidth="1"/>
    <col min="5" max="5" width="17.5703125" customWidth="1"/>
    <col min="6" max="6" width="11.5703125" customWidth="1"/>
    <col min="7" max="7" width="9.140625" customWidth="1"/>
    <col min="8" max="8" width="8" customWidth="1"/>
  </cols>
  <sheetData>
    <row r="1" spans="1:9" ht="19.5">
      <c r="A1" s="2" t="s">
        <v>31</v>
      </c>
      <c r="B1" s="75">
        <f>+'Summary 2014'!D4</f>
        <v>2014</v>
      </c>
      <c r="D1" s="76" t="s">
        <v>2</v>
      </c>
      <c r="H1" s="26">
        <v>1014</v>
      </c>
      <c r="I1" t="s">
        <v>6</v>
      </c>
    </row>
    <row r="2" spans="1:9" ht="18.75">
      <c r="A2" s="2"/>
      <c r="B2" s="7" t="s">
        <v>30</v>
      </c>
      <c r="C2" s="7" t="s">
        <v>1</v>
      </c>
      <c r="D2" s="7" t="s">
        <v>5</v>
      </c>
      <c r="E2" s="3"/>
      <c r="F2" s="27" t="s">
        <v>9</v>
      </c>
      <c r="G2" s="25">
        <f>'Summary 2014'!D4</f>
        <v>2014</v>
      </c>
      <c r="H2" s="28"/>
    </row>
    <row r="3" spans="1:9" ht="19.5">
      <c r="A3" s="92" t="s">
        <v>0</v>
      </c>
      <c r="B3" s="93">
        <f>+'Summary 2014'!D4</f>
        <v>2014</v>
      </c>
      <c r="C3" s="93" t="s">
        <v>97</v>
      </c>
      <c r="D3" s="93" t="s">
        <v>98</v>
      </c>
      <c r="E3" s="94"/>
      <c r="F3" s="95"/>
    </row>
    <row r="4" spans="1:9">
      <c r="A4" s="68" t="s">
        <v>93</v>
      </c>
      <c r="B4" s="77">
        <f>F4*$B$36</f>
        <v>28452.498452</v>
      </c>
      <c r="C4" s="130">
        <f t="shared" ref="C4:C33" si="0">IF(B4&lt;&gt;0,$H$1,0)</f>
        <v>1014</v>
      </c>
      <c r="D4" s="96">
        <f t="shared" ref="D4:D33" si="1">(+B4*C4)/2000</f>
        <v>14425.416715163999</v>
      </c>
      <c r="E4" s="95"/>
      <c r="F4" s="69">
        <v>126652</v>
      </c>
    </row>
    <row r="5" spans="1:9">
      <c r="A5" s="68" t="s">
        <v>91</v>
      </c>
      <c r="B5" s="77">
        <f>F5*$B$36</f>
        <v>1844.3847099999998</v>
      </c>
      <c r="C5" s="130">
        <f t="shared" si="0"/>
        <v>1014</v>
      </c>
      <c r="D5" s="96">
        <f t="shared" si="1"/>
        <v>935.10304796999992</v>
      </c>
      <c r="E5" s="95"/>
      <c r="F5" s="69">
        <v>8210</v>
      </c>
    </row>
    <row r="6" spans="1:9">
      <c r="A6" s="68" t="s">
        <v>92</v>
      </c>
      <c r="B6" s="77">
        <f>F6*$B$36</f>
        <v>579683.37482299993</v>
      </c>
      <c r="C6" s="130">
        <f t="shared" si="0"/>
        <v>1014</v>
      </c>
      <c r="D6" s="96">
        <f t="shared" si="1"/>
        <v>293899.471035261</v>
      </c>
      <c r="E6" s="95"/>
      <c r="F6" s="69">
        <v>2580373</v>
      </c>
    </row>
    <row r="7" spans="1:9" s="90" customFormat="1">
      <c r="A7" s="68" t="s">
        <v>132</v>
      </c>
      <c r="B7" s="77">
        <f t="shared" ref="B7" si="2">F7*$B$36</f>
        <v>3267.5487949999997</v>
      </c>
      <c r="C7" s="130">
        <f t="shared" ref="C7" si="3">IF(B7&lt;&gt;0,$H$1,0)</f>
        <v>1014</v>
      </c>
      <c r="D7" s="96">
        <f t="shared" ref="D7" si="4">(+B7*C7)/2000</f>
        <v>1656.6472390649999</v>
      </c>
      <c r="E7" s="95"/>
      <c r="F7" s="69">
        <v>14545</v>
      </c>
    </row>
    <row r="8" spans="1:9">
      <c r="A8" s="68" t="s">
        <v>94</v>
      </c>
      <c r="B8" s="77">
        <f>F8*$B$36</f>
        <v>14363.960288999999</v>
      </c>
      <c r="C8" s="130">
        <f t="shared" si="0"/>
        <v>1014</v>
      </c>
      <c r="D8" s="96">
        <f t="shared" si="1"/>
        <v>7282.5278665229998</v>
      </c>
      <c r="E8" s="95"/>
      <c r="F8" s="69">
        <v>63939</v>
      </c>
    </row>
    <row r="9" spans="1:9">
      <c r="A9" s="68" t="s">
        <v>95</v>
      </c>
      <c r="B9" s="77">
        <f>F9*$B$36</f>
        <v>4909.073652</v>
      </c>
      <c r="C9" s="130">
        <f t="shared" si="0"/>
        <v>1014</v>
      </c>
      <c r="D9" s="96">
        <f t="shared" si="1"/>
        <v>2488.900341564</v>
      </c>
      <c r="E9" s="95"/>
      <c r="F9" s="69">
        <v>21852</v>
      </c>
    </row>
    <row r="10" spans="1:9" s="90" customFormat="1">
      <c r="A10" s="68" t="s">
        <v>135</v>
      </c>
      <c r="B10" s="77">
        <f t="shared" ref="B10" si="5">F10*$B$36</f>
        <v>18672.528788242013</v>
      </c>
      <c r="C10" s="130">
        <f>IF(B10&lt;&gt;0,$H$1,0)</f>
        <v>1014</v>
      </c>
      <c r="D10" s="96">
        <f>(+B10*C10)/2000</f>
        <v>9466.9720956386991</v>
      </c>
      <c r="E10" s="95"/>
      <c r="F10" s="69">
        <v>83117.942000000054</v>
      </c>
    </row>
    <row r="11" spans="1:9">
      <c r="A11" s="68" t="s">
        <v>51</v>
      </c>
      <c r="B11" s="77">
        <f>F11*$B$36</f>
        <v>16464.896441000001</v>
      </c>
      <c r="C11" s="130">
        <f t="shared" ref="C11" si="6">IF(B11&lt;&gt;0,$H$1,0)</f>
        <v>1014</v>
      </c>
      <c r="D11" s="96">
        <f t="shared" ref="D11" si="7">(+B11*C11)/2000</f>
        <v>8347.7024955870002</v>
      </c>
      <c r="E11" s="95"/>
      <c r="F11" s="69">
        <v>73291</v>
      </c>
    </row>
    <row r="12" spans="1:9">
      <c r="A12" s="68" t="s">
        <v>49</v>
      </c>
      <c r="B12" s="77">
        <f>F12*$B$36</f>
        <v>-526885.67215200001</v>
      </c>
      <c r="C12" s="130">
        <f>IF(B12&lt;&gt;0,$H$1,0)</f>
        <v>1014</v>
      </c>
      <c r="D12" s="96">
        <f>(+B12*C12)/2000</f>
        <v>-267131.03578106401</v>
      </c>
      <c r="E12" s="95"/>
      <c r="F12" s="69">
        <v>-2345352</v>
      </c>
    </row>
    <row r="13" spans="1:9">
      <c r="A13" s="68" t="s">
        <v>90</v>
      </c>
      <c r="B13" s="77">
        <f>F13*$B$36</f>
        <v>-78719.732258999997</v>
      </c>
      <c r="C13" s="130">
        <f t="shared" si="0"/>
        <v>1014</v>
      </c>
      <c r="D13" s="96">
        <f t="shared" si="1"/>
        <v>-39910.904255312998</v>
      </c>
      <c r="E13" s="95"/>
      <c r="F13" s="69">
        <v>-350409</v>
      </c>
    </row>
    <row r="14" spans="1:9">
      <c r="A14" s="68" t="s">
        <v>96</v>
      </c>
      <c r="B14" s="77">
        <f>F14*$B$36</f>
        <v>-3091.647062</v>
      </c>
      <c r="C14" s="130">
        <f t="shared" si="0"/>
        <v>1014</v>
      </c>
      <c r="D14" s="96">
        <f t="shared" si="1"/>
        <v>-1567.4650604340002</v>
      </c>
      <c r="E14" s="95"/>
      <c r="F14" s="69">
        <v>-13762</v>
      </c>
    </row>
    <row r="15" spans="1:9">
      <c r="A15" s="22"/>
      <c r="B15" s="48"/>
      <c r="C15" s="78">
        <f t="shared" si="0"/>
        <v>0</v>
      </c>
      <c r="D15" s="79">
        <f t="shared" si="1"/>
        <v>0</v>
      </c>
      <c r="F15" s="69"/>
    </row>
    <row r="16" spans="1:9">
      <c r="A16" s="22"/>
      <c r="B16" s="48"/>
      <c r="C16" s="78">
        <f t="shared" si="0"/>
        <v>0</v>
      </c>
      <c r="D16" s="79">
        <f t="shared" si="1"/>
        <v>0</v>
      </c>
      <c r="F16" s="69"/>
    </row>
    <row r="17" spans="1:6">
      <c r="A17" s="22"/>
      <c r="B17" s="48"/>
      <c r="C17" s="78">
        <f t="shared" si="0"/>
        <v>0</v>
      </c>
      <c r="D17" s="79">
        <f t="shared" si="1"/>
        <v>0</v>
      </c>
      <c r="F17" s="69"/>
    </row>
    <row r="18" spans="1:6">
      <c r="A18" s="22"/>
      <c r="B18" s="48"/>
      <c r="C18" s="78">
        <f t="shared" si="0"/>
        <v>0</v>
      </c>
      <c r="D18" s="79">
        <f t="shared" si="1"/>
        <v>0</v>
      </c>
      <c r="F18" s="69"/>
    </row>
    <row r="19" spans="1:6">
      <c r="A19" s="22"/>
      <c r="B19" s="48"/>
      <c r="C19" s="78">
        <f t="shared" si="0"/>
        <v>0</v>
      </c>
      <c r="D19" s="79">
        <f t="shared" si="1"/>
        <v>0</v>
      </c>
      <c r="F19" s="69"/>
    </row>
    <row r="20" spans="1:6">
      <c r="A20" s="22"/>
      <c r="B20" s="48"/>
      <c r="C20" s="78">
        <f t="shared" si="0"/>
        <v>0</v>
      </c>
      <c r="D20" s="79">
        <f t="shared" si="1"/>
        <v>0</v>
      </c>
      <c r="F20" s="69"/>
    </row>
    <row r="21" spans="1:6">
      <c r="A21" s="22"/>
      <c r="B21" s="48"/>
      <c r="C21" s="78">
        <f t="shared" si="0"/>
        <v>0</v>
      </c>
      <c r="D21" s="79">
        <f t="shared" si="1"/>
        <v>0</v>
      </c>
      <c r="F21" s="69"/>
    </row>
    <row r="22" spans="1:6">
      <c r="A22" s="22"/>
      <c r="B22" s="48"/>
      <c r="C22" s="78">
        <f t="shared" si="0"/>
        <v>0</v>
      </c>
      <c r="D22" s="79">
        <f t="shared" si="1"/>
        <v>0</v>
      </c>
      <c r="F22" s="69"/>
    </row>
    <row r="23" spans="1:6">
      <c r="A23" s="22"/>
      <c r="B23" s="48"/>
      <c r="C23" s="78">
        <f t="shared" si="0"/>
        <v>0</v>
      </c>
      <c r="D23" s="79">
        <f t="shared" si="1"/>
        <v>0</v>
      </c>
      <c r="F23" s="69"/>
    </row>
    <row r="24" spans="1:6">
      <c r="A24" s="22"/>
      <c r="B24" s="48"/>
      <c r="C24" s="78">
        <f t="shared" si="0"/>
        <v>0</v>
      </c>
      <c r="D24" s="79">
        <f t="shared" si="1"/>
        <v>0</v>
      </c>
      <c r="F24" s="69"/>
    </row>
    <row r="25" spans="1:6">
      <c r="A25" s="22"/>
      <c r="B25" s="48"/>
      <c r="C25" s="78">
        <f t="shared" si="0"/>
        <v>0</v>
      </c>
      <c r="D25" s="79">
        <f t="shared" si="1"/>
        <v>0</v>
      </c>
      <c r="F25" s="69"/>
    </row>
    <row r="26" spans="1:6">
      <c r="A26" s="22"/>
      <c r="B26" s="48"/>
      <c r="C26" s="78">
        <f t="shared" si="0"/>
        <v>0</v>
      </c>
      <c r="D26" s="79">
        <f t="shared" si="1"/>
        <v>0</v>
      </c>
      <c r="F26" s="69"/>
    </row>
    <row r="27" spans="1:6">
      <c r="A27" s="22"/>
      <c r="B27" s="48"/>
      <c r="C27" s="78">
        <f t="shared" si="0"/>
        <v>0</v>
      </c>
      <c r="D27" s="79">
        <f t="shared" si="1"/>
        <v>0</v>
      </c>
      <c r="F27" s="69"/>
    </row>
    <row r="28" spans="1:6">
      <c r="A28" s="22"/>
      <c r="B28" s="48"/>
      <c r="C28" s="78">
        <f t="shared" si="0"/>
        <v>0</v>
      </c>
      <c r="D28" s="79">
        <f t="shared" si="1"/>
        <v>0</v>
      </c>
      <c r="F28" s="69"/>
    </row>
    <row r="29" spans="1:6">
      <c r="A29" s="22"/>
      <c r="B29" s="48"/>
      <c r="C29" s="78">
        <f t="shared" si="0"/>
        <v>0</v>
      </c>
      <c r="D29" s="79">
        <f t="shared" si="1"/>
        <v>0</v>
      </c>
      <c r="F29" s="69"/>
    </row>
    <row r="30" spans="1:6">
      <c r="A30" s="22"/>
      <c r="B30" s="48"/>
      <c r="C30" s="78">
        <f t="shared" si="0"/>
        <v>0</v>
      </c>
      <c r="D30" s="79">
        <f t="shared" si="1"/>
        <v>0</v>
      </c>
      <c r="F30" s="69"/>
    </row>
    <row r="31" spans="1:6">
      <c r="A31" s="22"/>
      <c r="B31" s="48"/>
      <c r="C31" s="78">
        <f t="shared" si="0"/>
        <v>0</v>
      </c>
      <c r="D31" s="79">
        <f t="shared" si="1"/>
        <v>0</v>
      </c>
      <c r="F31" s="69"/>
    </row>
    <row r="32" spans="1:6">
      <c r="A32" s="22"/>
      <c r="B32" s="48"/>
      <c r="C32" s="78">
        <f t="shared" si="0"/>
        <v>0</v>
      </c>
      <c r="D32" s="79">
        <f t="shared" si="1"/>
        <v>0</v>
      </c>
      <c r="F32" s="69"/>
    </row>
    <row r="33" spans="1:7" ht="15.75" thickBot="1">
      <c r="A33" s="23"/>
      <c r="B33" s="80"/>
      <c r="C33" s="81">
        <f t="shared" si="0"/>
        <v>0</v>
      </c>
      <c r="D33" s="82">
        <f t="shared" si="1"/>
        <v>0</v>
      </c>
      <c r="F33" s="147"/>
    </row>
    <row r="34" spans="1:7" ht="16.5" thickTop="1" thickBot="1">
      <c r="A34" s="67"/>
      <c r="B34" s="83">
        <f>SUM(B4:B33)</f>
        <v>58961.214477241927</v>
      </c>
      <c r="C34" s="84"/>
      <c r="D34" s="85">
        <f>SUM(D4:D33)</f>
        <v>29893.335739961651</v>
      </c>
      <c r="F34" s="148">
        <f>SUM(F4:F15)</f>
        <v>262456.94200000027</v>
      </c>
      <c r="G34" s="5"/>
    </row>
    <row r="36" spans="1:7">
      <c r="A36" s="70" t="s">
        <v>133</v>
      </c>
      <c r="B36" s="97">
        <f>'Known Resources'!B45</f>
        <v>0.22465099999999999</v>
      </c>
    </row>
  </sheetData>
  <hyperlinks>
    <hyperlink ref="D1" display="WA Dept. of Commerce Fuel Mix Report =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90" customWidth="1"/>
    <col min="2" max="2" width="34.7109375" style="90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90" customWidth="1"/>
    <col min="8" max="8" width="13.42578125" style="90" customWidth="1"/>
    <col min="9" max="9" width="28.85546875" style="90" customWidth="1"/>
    <col min="11" max="16384" width="9.140625" style="90"/>
  </cols>
  <sheetData>
    <row r="2" spans="2:13">
      <c r="B2" s="98" t="s">
        <v>99</v>
      </c>
    </row>
    <row r="3" spans="2:13">
      <c r="B3" s="99" t="s">
        <v>122</v>
      </c>
      <c r="C3" s="100">
        <v>2013</v>
      </c>
      <c r="D3" s="100">
        <v>2014</v>
      </c>
      <c r="E3" s="100">
        <v>2015</v>
      </c>
      <c r="M3" s="89"/>
    </row>
    <row r="4" spans="2:13">
      <c r="B4" s="90" t="s">
        <v>100</v>
      </c>
      <c r="C4" s="101">
        <v>249411.34980000003</v>
      </c>
      <c r="D4" s="101">
        <v>588540.53559999994</v>
      </c>
      <c r="E4" s="101">
        <v>652575.45380000002</v>
      </c>
      <c r="F4" s="112" t="s">
        <v>123</v>
      </c>
      <c r="M4" s="89"/>
    </row>
    <row r="5" spans="2:13">
      <c r="B5" s="90" t="s">
        <v>46</v>
      </c>
      <c r="C5" s="101">
        <v>10737153.304823698</v>
      </c>
      <c r="D5" s="101">
        <v>9865275.1750967987</v>
      </c>
      <c r="E5" s="101">
        <v>9651660.6989069991</v>
      </c>
      <c r="F5" s="112" t="s">
        <v>123</v>
      </c>
      <c r="M5" s="89"/>
    </row>
    <row r="6" spans="2:13">
      <c r="B6" s="90" t="s">
        <v>45</v>
      </c>
      <c r="C6" s="101">
        <v>746836.73800000001</v>
      </c>
      <c r="D6" s="101">
        <v>1169354.4140000001</v>
      </c>
      <c r="E6" s="101">
        <v>489137.44500000001</v>
      </c>
      <c r="F6" s="112" t="s">
        <v>123</v>
      </c>
      <c r="M6" s="89"/>
    </row>
    <row r="7" spans="2:13">
      <c r="B7" s="90" t="s">
        <v>101</v>
      </c>
      <c r="C7" s="101">
        <v>1165015.3759999999</v>
      </c>
      <c r="D7" s="101">
        <v>1049272.4750000001</v>
      </c>
      <c r="E7" s="101">
        <v>1081686.5190000001</v>
      </c>
      <c r="F7" s="112" t="s">
        <v>123</v>
      </c>
      <c r="M7" s="89"/>
    </row>
    <row r="8" spans="2:13">
      <c r="B8" s="90" t="s">
        <v>102</v>
      </c>
      <c r="C8" s="111">
        <f>(C17*H47)</f>
        <v>6689.799422</v>
      </c>
      <c r="F8" s="112"/>
      <c r="M8" s="89"/>
    </row>
    <row r="9" spans="2:13">
      <c r="C9" s="101"/>
      <c r="D9" s="101"/>
      <c r="E9" s="101"/>
      <c r="F9" s="112"/>
      <c r="J9" s="90"/>
      <c r="M9" s="89"/>
    </row>
    <row r="10" spans="2:13">
      <c r="B10" s="99" t="s">
        <v>121</v>
      </c>
      <c r="C10" s="100">
        <v>2013</v>
      </c>
      <c r="D10" s="100">
        <v>2014</v>
      </c>
      <c r="E10" s="100">
        <v>2015</v>
      </c>
      <c r="F10" s="112"/>
      <c r="J10" s="90"/>
    </row>
    <row r="11" spans="2:13">
      <c r="B11" s="90" t="s">
        <v>100</v>
      </c>
      <c r="C11" s="107">
        <v>222792</v>
      </c>
      <c r="D11" s="107">
        <v>540252</v>
      </c>
      <c r="E11" s="107">
        <v>615241</v>
      </c>
      <c r="F11" s="112" t="s">
        <v>129</v>
      </c>
      <c r="J11" s="90"/>
    </row>
    <row r="12" spans="2:13">
      <c r="B12" s="90" t="s">
        <v>103</v>
      </c>
      <c r="C12" s="108">
        <v>9936388</v>
      </c>
      <c r="D12" s="108">
        <v>9364549</v>
      </c>
      <c r="E12" s="108">
        <v>9195773</v>
      </c>
      <c r="F12" s="112" t="s">
        <v>124</v>
      </c>
      <c r="J12" s="90"/>
    </row>
    <row r="13" spans="2:13">
      <c r="B13" s="90" t="s">
        <v>45</v>
      </c>
      <c r="C13" s="108">
        <v>1674194</v>
      </c>
      <c r="D13" s="108">
        <v>1558872</v>
      </c>
      <c r="E13" s="108">
        <v>698027</v>
      </c>
      <c r="F13" s="112" t="s">
        <v>124</v>
      </c>
      <c r="J13" s="90"/>
    </row>
    <row r="14" spans="2:13" hidden="1">
      <c r="B14" s="90" t="s">
        <v>104</v>
      </c>
      <c r="C14" s="108">
        <v>1293909</v>
      </c>
      <c r="D14" s="108">
        <v>1164903</v>
      </c>
      <c r="E14" s="108">
        <v>1202753</v>
      </c>
      <c r="F14" s="112" t="s">
        <v>105</v>
      </c>
      <c r="J14" s="90"/>
    </row>
    <row r="15" spans="2:13" hidden="1">
      <c r="B15" s="90" t="s">
        <v>106</v>
      </c>
      <c r="C15" s="108">
        <v>1293909</v>
      </c>
      <c r="D15" s="108">
        <v>1164903</v>
      </c>
      <c r="E15" s="108">
        <v>1202753</v>
      </c>
      <c r="F15" s="112" t="s">
        <v>105</v>
      </c>
      <c r="J15" s="90"/>
    </row>
    <row r="16" spans="2:13">
      <c r="B16" s="90" t="s">
        <v>101</v>
      </c>
      <c r="C16" s="108">
        <f>SUM(C14:C15)</f>
        <v>2587818</v>
      </c>
      <c r="D16" s="108">
        <f>SUM(D14:D15)</f>
        <v>2329806</v>
      </c>
      <c r="E16" s="108">
        <f>SUM(E14:E15)</f>
        <v>2405506</v>
      </c>
      <c r="F16" s="112" t="s">
        <v>126</v>
      </c>
      <c r="J16" s="90"/>
    </row>
    <row r="17" spans="2:10">
      <c r="B17" s="90" t="s">
        <v>102</v>
      </c>
      <c r="C17" s="108">
        <v>6124</v>
      </c>
      <c r="D17" s="108"/>
      <c r="E17" s="108"/>
      <c r="F17" s="112" t="s">
        <v>125</v>
      </c>
      <c r="J17" s="90"/>
    </row>
    <row r="18" spans="2:10">
      <c r="F18" s="112"/>
      <c r="J18" s="90"/>
    </row>
    <row r="19" spans="2:10" hidden="1">
      <c r="B19" s="90" t="s">
        <v>107</v>
      </c>
      <c r="F19" s="112"/>
      <c r="J19" s="90"/>
    </row>
    <row r="20" spans="2:10" hidden="1">
      <c r="B20" s="102"/>
      <c r="C20" s="109">
        <v>1157889</v>
      </c>
      <c r="D20" s="109">
        <v>1157889</v>
      </c>
      <c r="E20" s="109">
        <v>1157889</v>
      </c>
      <c r="F20" s="113"/>
      <c r="J20" s="90"/>
    </row>
    <row r="21" spans="2:10" hidden="1">
      <c r="B21" s="5"/>
      <c r="C21" s="110">
        <v>2377702</v>
      </c>
      <c r="D21" s="110">
        <v>2377702</v>
      </c>
      <c r="E21" s="110">
        <v>2377702</v>
      </c>
      <c r="F21" s="114"/>
      <c r="J21" s="90"/>
    </row>
    <row r="22" spans="2:10" hidden="1">
      <c r="B22" s="90" t="s">
        <v>108</v>
      </c>
      <c r="C22" s="101">
        <f t="shared" ref="C22:E22" si="0">SUM(C20:C21)</f>
        <v>3535591</v>
      </c>
      <c r="D22" s="101">
        <f t="shared" si="0"/>
        <v>3535591</v>
      </c>
      <c r="E22" s="101">
        <f t="shared" si="0"/>
        <v>3535591</v>
      </c>
      <c r="F22" s="112"/>
      <c r="J22" s="90"/>
    </row>
    <row r="23" spans="2:10" hidden="1">
      <c r="B23" s="90" t="s">
        <v>109</v>
      </c>
      <c r="F23" s="112"/>
      <c r="J23" s="90"/>
    </row>
    <row r="24" spans="2:10" hidden="1">
      <c r="B24" s="90" t="s">
        <v>110</v>
      </c>
      <c r="F24" s="112"/>
      <c r="J24" s="90"/>
    </row>
    <row r="25" spans="2:10" hidden="1">
      <c r="F25" s="112"/>
      <c r="J25" s="90"/>
    </row>
    <row r="26" spans="2:10" hidden="1">
      <c r="F26" s="112"/>
      <c r="J26" s="90"/>
    </row>
    <row r="27" spans="2:10" hidden="1">
      <c r="F27" s="112"/>
      <c r="J27" s="90"/>
    </row>
    <row r="28" spans="2:10" hidden="1">
      <c r="B28" s="90" t="s">
        <v>111</v>
      </c>
      <c r="C28" s="101">
        <v>2151957</v>
      </c>
      <c r="F28" s="112"/>
      <c r="J28" s="90"/>
    </row>
    <row r="29" spans="2:10" hidden="1">
      <c r="C29" s="107">
        <f>C28*$H46</f>
        <v>215195.7</v>
      </c>
      <c r="F29" s="112"/>
      <c r="J29" s="90"/>
    </row>
    <row r="30" spans="2:10" hidden="1">
      <c r="B30" s="90" t="s">
        <v>112</v>
      </c>
      <c r="C30" s="101">
        <v>2155070</v>
      </c>
      <c r="D30" s="101">
        <v>5055530</v>
      </c>
      <c r="F30" s="112"/>
      <c r="J30" s="90"/>
    </row>
    <row r="31" spans="2:10" hidden="1">
      <c r="C31" s="3">
        <f>C30*0.1</f>
        <v>215507</v>
      </c>
      <c r="D31" s="107">
        <f>D30*0.1</f>
        <v>505553</v>
      </c>
      <c r="F31" s="112"/>
      <c r="J31" s="90"/>
    </row>
    <row r="32" spans="2:10" hidden="1">
      <c r="F32" s="112"/>
      <c r="J32" s="90"/>
    </row>
    <row r="33" spans="2:10" hidden="1">
      <c r="F33" s="112"/>
      <c r="J33" s="90"/>
    </row>
    <row r="34" spans="2:10" hidden="1">
      <c r="F34" s="112"/>
      <c r="J34" s="90"/>
    </row>
    <row r="35" spans="2:10" hidden="1">
      <c r="F35" s="112"/>
      <c r="J35" s="90"/>
    </row>
    <row r="36" spans="2:10" s="104" customFormat="1">
      <c r="B36" s="103" t="s">
        <v>113</v>
      </c>
      <c r="C36" s="100">
        <v>2013</v>
      </c>
      <c r="D36" s="100">
        <v>2014</v>
      </c>
      <c r="E36" s="100">
        <v>2015</v>
      </c>
      <c r="F36" s="115"/>
    </row>
    <row r="37" spans="2:10" s="104" customFormat="1">
      <c r="B37" s="90" t="s">
        <v>100</v>
      </c>
      <c r="C37" s="116">
        <f>(C4*$H51)/C11</f>
        <v>2238.9614510395349</v>
      </c>
      <c r="D37" s="106">
        <f>(D4*$H51)/D11</f>
        <v>2178.7630054122887</v>
      </c>
      <c r="E37" s="106">
        <f>(E4*$H51)/E11</f>
        <v>2121.3652984765322</v>
      </c>
      <c r="F37" s="115"/>
    </row>
    <row r="38" spans="2:10">
      <c r="B38" s="90" t="s">
        <v>46</v>
      </c>
      <c r="C38" s="116">
        <f>(C5*$H51)/C12</f>
        <v>2161.1783486763397</v>
      </c>
      <c r="D38" s="106">
        <f>(D5*$H51)/D12</f>
        <v>2106.9407987713657</v>
      </c>
      <c r="E38" s="106">
        <f>(E5*$H51)/E12</f>
        <v>2099.1515773403712</v>
      </c>
      <c r="F38" s="112"/>
      <c r="J38" s="90"/>
    </row>
    <row r="39" spans="2:10">
      <c r="B39" s="90" t="s">
        <v>45</v>
      </c>
      <c r="C39" s="116">
        <f>(C6*$H51)/C13</f>
        <v>892.17466792976199</v>
      </c>
      <c r="D39" s="106">
        <f>(D6*$H51)/D13</f>
        <v>1500.2571269482037</v>
      </c>
      <c r="E39" s="106">
        <f>(E6*$H51)/E13</f>
        <v>1401.485744820759</v>
      </c>
      <c r="F39" s="112"/>
      <c r="J39" s="90"/>
    </row>
    <row r="40" spans="2:10">
      <c r="B40" s="90" t="s">
        <v>101</v>
      </c>
      <c r="C40" s="116">
        <f>(C7*$H51)/C16</f>
        <v>900.38432069024952</v>
      </c>
      <c r="D40" s="106">
        <f>(D7*$H51)/D16</f>
        <v>900.73806574452988</v>
      </c>
      <c r="E40" s="106">
        <f>(E7*$H51)/E16</f>
        <v>899.34219162205375</v>
      </c>
      <c r="F40" s="112"/>
      <c r="J40" s="90"/>
    </row>
    <row r="41" spans="2:10">
      <c r="B41" s="90" t="s">
        <v>102</v>
      </c>
      <c r="C41" s="116">
        <f>(C8*$H51)/C17</f>
        <v>2184.7809999999999</v>
      </c>
      <c r="D41" s="105"/>
      <c r="E41" s="105"/>
      <c r="F41" s="112"/>
      <c r="J41" s="90"/>
    </row>
    <row r="43" spans="2:10">
      <c r="B43" s="98" t="s">
        <v>118</v>
      </c>
      <c r="J43" s="90"/>
    </row>
    <row r="44" spans="2:10">
      <c r="B44" s="99" t="s">
        <v>120</v>
      </c>
      <c r="C44" s="100">
        <v>2013</v>
      </c>
      <c r="D44" s="100">
        <v>2014</v>
      </c>
      <c r="E44" s="100">
        <v>2015</v>
      </c>
      <c r="F44" s="90"/>
      <c r="G44" s="117" t="s">
        <v>114</v>
      </c>
      <c r="H44" s="118"/>
      <c r="I44"/>
      <c r="J44" s="89"/>
    </row>
    <row r="45" spans="2:10">
      <c r="B45" s="90" t="s">
        <v>119</v>
      </c>
      <c r="C45" s="108">
        <v>62089</v>
      </c>
      <c r="D45" s="108">
        <v>66234</v>
      </c>
      <c r="E45" s="108">
        <v>45774</v>
      </c>
      <c r="F45" s="90"/>
      <c r="G45" s="119" t="s">
        <v>46</v>
      </c>
      <c r="H45" s="120">
        <v>0.66669999999999996</v>
      </c>
      <c r="I45"/>
      <c r="J45" s="89"/>
    </row>
    <row r="46" spans="2:10">
      <c r="B46" s="90" t="s">
        <v>43</v>
      </c>
      <c r="C46" s="108">
        <v>227258</v>
      </c>
      <c r="D46" s="108">
        <v>216762</v>
      </c>
      <c r="E46" s="108">
        <v>186746</v>
      </c>
      <c r="F46" s="90"/>
      <c r="G46" s="119" t="s">
        <v>116</v>
      </c>
      <c r="H46" s="122">
        <v>0.1</v>
      </c>
      <c r="I46"/>
      <c r="J46" s="89"/>
    </row>
    <row r="47" spans="2:10">
      <c r="B47" s="90" t="s">
        <v>44</v>
      </c>
      <c r="C47" s="108">
        <v>206164</v>
      </c>
      <c r="D47" s="108">
        <v>215245</v>
      </c>
      <c r="E47" s="108">
        <v>188567</v>
      </c>
      <c r="F47" s="90"/>
      <c r="G47" s="123" t="s">
        <v>102</v>
      </c>
      <c r="H47" s="124">
        <v>1.0923905</v>
      </c>
      <c r="I47" s="125" t="s">
        <v>128</v>
      </c>
      <c r="J47" s="90"/>
    </row>
    <row r="48" spans="2:10">
      <c r="B48" s="90" t="s">
        <v>48</v>
      </c>
      <c r="C48" s="108">
        <v>485852</v>
      </c>
      <c r="D48" s="108">
        <v>542156</v>
      </c>
      <c r="E48" s="108">
        <v>436619</v>
      </c>
      <c r="F48" s="90"/>
      <c r="G48" s="126" t="s">
        <v>130</v>
      </c>
      <c r="H48" s="127"/>
      <c r="I48" s="5"/>
      <c r="J48" s="89"/>
    </row>
    <row r="49" spans="2:10">
      <c r="B49" s="90" t="s">
        <v>54</v>
      </c>
      <c r="C49" s="108">
        <v>1925</v>
      </c>
      <c r="D49" s="108">
        <v>2498</v>
      </c>
      <c r="E49" s="108">
        <v>2396</v>
      </c>
      <c r="F49" s="90"/>
      <c r="G49" s="119" t="s">
        <v>115</v>
      </c>
      <c r="H49" s="128">
        <v>0.90718500000000002</v>
      </c>
      <c r="I49" s="5"/>
      <c r="J49" s="89"/>
    </row>
    <row r="50" spans="2:10">
      <c r="B50" s="90" t="s">
        <v>55</v>
      </c>
      <c r="C50" s="108">
        <v>37778</v>
      </c>
      <c r="D50" s="108">
        <v>41246</v>
      </c>
      <c r="E50" s="108">
        <v>31575</v>
      </c>
      <c r="F50" s="90"/>
      <c r="G50" s="119" t="s">
        <v>127</v>
      </c>
      <c r="H50" s="128">
        <v>1.1023099999999999</v>
      </c>
      <c r="I50" s="5"/>
      <c r="J50" s="89"/>
    </row>
    <row r="51" spans="2:10">
      <c r="B51" s="90" t="s">
        <v>56</v>
      </c>
      <c r="C51" s="108">
        <v>39381</v>
      </c>
      <c r="D51" s="108">
        <v>44892</v>
      </c>
      <c r="E51" s="108">
        <v>32142</v>
      </c>
      <c r="G51" s="121" t="s">
        <v>117</v>
      </c>
      <c r="H51" s="129">
        <v>2000</v>
      </c>
      <c r="J51" s="90"/>
    </row>
    <row r="52" spans="2:10">
      <c r="B52" s="90" t="s">
        <v>57</v>
      </c>
      <c r="C52" s="108">
        <v>67577</v>
      </c>
      <c r="D52" s="108">
        <v>65390</v>
      </c>
      <c r="E52" s="108">
        <v>60539</v>
      </c>
      <c r="J52" s="90"/>
    </row>
    <row r="53" spans="2:10">
      <c r="B53" s="90" t="s">
        <v>58</v>
      </c>
      <c r="C53" s="108">
        <v>83609</v>
      </c>
      <c r="D53" s="108">
        <v>86439</v>
      </c>
      <c r="E53" s="108">
        <v>77098</v>
      </c>
      <c r="J53" s="90"/>
    </row>
    <row r="54" spans="2:10">
      <c r="B54" s="90" t="s">
        <v>59</v>
      </c>
      <c r="C54" s="108">
        <v>16334</v>
      </c>
      <c r="D54" s="108">
        <v>16187</v>
      </c>
      <c r="E54" s="108">
        <v>16857</v>
      </c>
      <c r="J54" s="90"/>
    </row>
    <row r="55" spans="2:10">
      <c r="B55" s="90" t="s">
        <v>60</v>
      </c>
      <c r="C55" s="108">
        <v>9864</v>
      </c>
      <c r="D55" s="108">
        <v>7396</v>
      </c>
      <c r="E55" s="108">
        <v>9699</v>
      </c>
      <c r="J55" s="90"/>
    </row>
    <row r="56" spans="2:10">
      <c r="B56" s="90" t="s">
        <v>61</v>
      </c>
      <c r="C56" s="108">
        <v>15766</v>
      </c>
      <c r="D56" s="108">
        <v>24132</v>
      </c>
      <c r="E56" s="108">
        <v>7941</v>
      </c>
      <c r="J56" s="90"/>
    </row>
    <row r="57" spans="2:10">
      <c r="B57" s="90" t="s">
        <v>62</v>
      </c>
      <c r="C57" s="108">
        <v>85349</v>
      </c>
      <c r="D57" s="108">
        <v>85550</v>
      </c>
      <c r="E57" s="108">
        <v>82043</v>
      </c>
      <c r="J57" s="90"/>
    </row>
    <row r="58" spans="2:10">
      <c r="B58" s="90" t="s">
        <v>63</v>
      </c>
      <c r="C58" s="108">
        <v>166834</v>
      </c>
      <c r="D58" s="108">
        <v>172588</v>
      </c>
      <c r="E58" s="108">
        <v>160121</v>
      </c>
      <c r="J58" s="90"/>
    </row>
    <row r="59" spans="2:10">
      <c r="B59" s="90" t="s">
        <v>64</v>
      </c>
      <c r="C59" s="108">
        <v>123888</v>
      </c>
      <c r="D59" s="108">
        <v>140861</v>
      </c>
      <c r="E59" s="108">
        <v>123550</v>
      </c>
      <c r="J59" s="90"/>
    </row>
    <row r="60" spans="2:10">
      <c r="B60" s="90" t="s">
        <v>65</v>
      </c>
      <c r="C60" s="108">
        <v>150001</v>
      </c>
      <c r="D60" s="108">
        <v>173729</v>
      </c>
      <c r="E60" s="108">
        <v>136640</v>
      </c>
      <c r="J60" s="90"/>
    </row>
    <row r="61" spans="2:10">
      <c r="B61" s="90" t="s">
        <v>66</v>
      </c>
      <c r="C61" s="108">
        <v>460852</v>
      </c>
      <c r="D61" s="108">
        <v>579582</v>
      </c>
      <c r="E61" s="108">
        <v>398837</v>
      </c>
      <c r="J61" s="90"/>
    </row>
    <row r="62" spans="2:10">
      <c r="B62" s="90" t="s">
        <v>67</v>
      </c>
      <c r="C62" s="108">
        <v>20789</v>
      </c>
      <c r="D62" s="108">
        <v>23728</v>
      </c>
      <c r="E62" s="108">
        <v>6378</v>
      </c>
      <c r="J62" s="90"/>
    </row>
    <row r="63" spans="2:10">
      <c r="B63" s="90" t="s">
        <v>77</v>
      </c>
      <c r="C63" s="108">
        <v>215139</v>
      </c>
      <c r="D63" s="108">
        <v>206474</v>
      </c>
      <c r="E63" s="108">
        <v>166763</v>
      </c>
      <c r="J63" s="90"/>
    </row>
    <row r="64" spans="2:10">
      <c r="B64" s="90" t="s">
        <v>76</v>
      </c>
      <c r="C64" s="108">
        <v>33745</v>
      </c>
      <c r="D64" s="108">
        <v>35937</v>
      </c>
      <c r="E64" s="108">
        <v>27781</v>
      </c>
      <c r="J64" s="90"/>
    </row>
    <row r="65" spans="2:10">
      <c r="B65" s="90" t="s">
        <v>75</v>
      </c>
      <c r="C65" s="108">
        <v>4178</v>
      </c>
      <c r="D65" s="108">
        <v>4567</v>
      </c>
      <c r="E65" s="108">
        <v>1219</v>
      </c>
      <c r="J65" s="90"/>
    </row>
    <row r="66" spans="2:10">
      <c r="B66" s="90" t="s">
        <v>74</v>
      </c>
      <c r="C66" s="108">
        <v>53119</v>
      </c>
      <c r="D66" s="108">
        <v>70420</v>
      </c>
      <c r="E66" s="108">
        <v>44735</v>
      </c>
      <c r="J66" s="90"/>
    </row>
    <row r="67" spans="2:10">
      <c r="B67" s="90" t="s">
        <v>73</v>
      </c>
      <c r="C67" s="108">
        <v>45782</v>
      </c>
      <c r="D67" s="108">
        <v>54071</v>
      </c>
      <c r="E67" s="108">
        <v>34278</v>
      </c>
      <c r="J67" s="90"/>
    </row>
    <row r="68" spans="2:10">
      <c r="B68" s="90" t="s">
        <v>72</v>
      </c>
      <c r="C68" s="108">
        <v>574493</v>
      </c>
      <c r="D68" s="108">
        <v>811753</v>
      </c>
      <c r="E68" s="108">
        <v>583525</v>
      </c>
      <c r="J68" s="90"/>
    </row>
    <row r="69" spans="2:10">
      <c r="B69" s="90" t="s">
        <v>71</v>
      </c>
      <c r="C69" s="108">
        <v>195898</v>
      </c>
      <c r="D69" s="108">
        <v>226366</v>
      </c>
      <c r="E69" s="108">
        <v>183992</v>
      </c>
      <c r="J69" s="90"/>
    </row>
    <row r="70" spans="2:10">
      <c r="B70" s="90" t="s">
        <v>70</v>
      </c>
      <c r="C70" s="108">
        <v>5340</v>
      </c>
      <c r="D70" s="108">
        <v>2354</v>
      </c>
      <c r="E70" s="108">
        <v>3490</v>
      </c>
      <c r="J70" s="90"/>
    </row>
    <row r="71" spans="2:10">
      <c r="B71" s="90" t="s">
        <v>69</v>
      </c>
      <c r="C71" s="108">
        <v>926</v>
      </c>
      <c r="D71" s="108">
        <v>55</v>
      </c>
      <c r="E71" s="108">
        <v>-21</v>
      </c>
      <c r="J71" s="90"/>
    </row>
    <row r="72" spans="2:10">
      <c r="B72" s="90" t="s">
        <v>68</v>
      </c>
      <c r="C72" s="108">
        <v>506285</v>
      </c>
      <c r="D72" s="108">
        <v>671963</v>
      </c>
      <c r="E72" s="108">
        <v>482067</v>
      </c>
      <c r="J72" s="90"/>
    </row>
    <row r="73" spans="2:10">
      <c r="J73" s="90"/>
    </row>
    <row r="74" spans="2:10">
      <c r="J74" s="90"/>
    </row>
    <row r="75" spans="2:10">
      <c r="J75" s="90"/>
    </row>
    <row r="76" spans="2:10">
      <c r="J76" s="90"/>
    </row>
    <row r="77" spans="2:10">
      <c r="J77" s="90"/>
    </row>
    <row r="78" spans="2:10">
      <c r="J78" s="90"/>
    </row>
    <row r="79" spans="2:10">
      <c r="J79" s="90"/>
    </row>
    <row r="80" spans="2:10">
      <c r="J80" s="90"/>
    </row>
    <row r="81" spans="10:10">
      <c r="J81" s="90"/>
    </row>
    <row r="82" spans="10:10">
      <c r="J82" s="90"/>
    </row>
    <row r="83" spans="10:10">
      <c r="J83" s="90"/>
    </row>
    <row r="84" spans="10:10">
      <c r="J84" s="90"/>
    </row>
    <row r="85" spans="10:10">
      <c r="J85" s="90"/>
    </row>
    <row r="86" spans="10:10">
      <c r="J86" s="90"/>
    </row>
    <row r="87" spans="10:10">
      <c r="J87" s="90"/>
    </row>
    <row r="88" spans="10:10">
      <c r="J88" s="90"/>
    </row>
    <row r="89" spans="10:10">
      <c r="J89" s="90"/>
    </row>
    <row r="90" spans="10:10">
      <c r="J90" s="90"/>
    </row>
    <row r="91" spans="10:10">
      <c r="J91" s="90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F7D419C413AD4E90F4213DA4AA17FD" ma:contentTypeVersion="76" ma:contentTypeDescription="" ma:contentTypeScope="" ma:versionID="95192bacf0d7efd4604004e5091999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2018-06-01T07:00:00+00:00</OpenedDate>
    <SignificantOrder xmlns="dc463f71-b30c-4ab2-9473-d307f9d35888">false</SignificantOrder>
    <Date1 xmlns="dc463f71-b30c-4ab2-9473-d307f9d35888">2018-11-06T08:00:00+00:00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180502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7CB515D-C94D-4C92-BDB7-BE97B0C73D21}"/>
</file>

<file path=customXml/itemProps2.xml><?xml version="1.0" encoding="utf-8"?>
<ds:datastoreItem xmlns:ds="http://schemas.openxmlformats.org/officeDocument/2006/customXml" ds:itemID="{4AE78B13-8B36-41B2-A631-37C4716C9EDF}"/>
</file>

<file path=customXml/itemProps3.xml><?xml version="1.0" encoding="utf-8"?>
<ds:datastoreItem xmlns:ds="http://schemas.openxmlformats.org/officeDocument/2006/customXml" ds:itemID="{79E68BA1-23B5-433F-8372-C00F42F94694}"/>
</file>

<file path=customXml/itemProps4.xml><?xml version="1.0" encoding="utf-8"?>
<ds:datastoreItem xmlns:ds="http://schemas.openxmlformats.org/officeDocument/2006/customXml" ds:itemID="{92A0AC26-4C9B-427C-AF30-E030B67535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2014</vt:lpstr>
      <vt:lpstr>Known Resources</vt:lpstr>
      <vt:lpstr>Unknown Resources</vt:lpstr>
      <vt:lpstr>Known - Emission Factor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Shahumyan, Zepure</cp:lastModifiedBy>
  <dcterms:created xsi:type="dcterms:W3CDTF">2016-02-08T23:38:12Z</dcterms:created>
  <dcterms:modified xsi:type="dcterms:W3CDTF">2018-10-11T20:55:04Z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0x0101006E56B4D1795A2E4DB2F0B01679ED314A00C4F7D419C413AD4E90F4213DA4AA17FD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