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This Week\4. Thursday\UG-171009\"/>
    </mc:Choice>
  </mc:AlternateContent>
  <bookViews>
    <workbookView xWindow="0" yWindow="0" windowWidth="28800" windowHeight="11835"/>
  </bookViews>
  <sheets>
    <sheet name="Sheet1" sheetId="1" r:id="rId1"/>
  </sheets>
  <definedNames>
    <definedName name="_xlnm.Print_Area" localSheetId="0">Sheet1!$A$1:$L$61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C9" i="1" l="1"/>
  <c r="C7" i="1"/>
  <c r="C59" i="1" l="1"/>
  <c r="C60" i="1" s="1"/>
  <c r="C8" i="1"/>
  <c r="D17" i="1"/>
  <c r="D51" i="1" l="1"/>
  <c r="D55" i="1"/>
  <c r="D57" i="1"/>
  <c r="D50" i="1"/>
  <c r="I22" i="1"/>
  <c r="I21" i="1"/>
  <c r="I23" i="1" s="1"/>
  <c r="D24" i="1"/>
  <c r="D21" i="1"/>
  <c r="D25" i="1" l="1"/>
  <c r="C5" i="1"/>
  <c r="J42" i="1" l="1"/>
  <c r="C57" i="1" s="1"/>
  <c r="I42" i="1"/>
  <c r="C56" i="1" s="1"/>
  <c r="H42" i="1"/>
  <c r="C55" i="1" s="1"/>
  <c r="G42" i="1"/>
  <c r="C54" i="1" s="1"/>
  <c r="F42" i="1"/>
  <c r="C53" i="1" s="1"/>
  <c r="E42" i="1"/>
  <c r="C52" i="1" s="1"/>
  <c r="D42" i="1"/>
  <c r="C51" i="1" s="1"/>
  <c r="C42" i="1"/>
  <c r="C50" i="1" s="1"/>
  <c r="B42" i="1"/>
  <c r="C49" i="1" l="1"/>
  <c r="C58" i="1" s="1"/>
  <c r="D56" i="1" l="1"/>
  <c r="E56" i="1" s="1"/>
  <c r="D52" i="1"/>
  <c r="E52" i="1" s="1"/>
  <c r="D54" i="1"/>
  <c r="E54" i="1" s="1"/>
  <c r="E57" i="1"/>
  <c r="D49" i="1"/>
  <c r="E49" i="1" s="1"/>
  <c r="E55" i="1"/>
  <c r="E51" i="1"/>
  <c r="E50" i="1"/>
  <c r="D53" i="1"/>
  <c r="E53" i="1" s="1"/>
  <c r="E58" i="1" l="1"/>
</calcChain>
</file>

<file path=xl/sharedStrings.xml><?xml version="1.0" encoding="utf-8"?>
<sst xmlns="http://schemas.openxmlformats.org/spreadsheetml/2006/main" count="57" uniqueCount="51">
  <si>
    <t>Rate Schedules</t>
  </si>
  <si>
    <t>Total</t>
  </si>
  <si>
    <t>Weather Normalized Forecast Volumes as used in 2017 PGA</t>
  </si>
  <si>
    <t>Rate</t>
  </si>
  <si>
    <t>Schedule</t>
  </si>
  <si>
    <t>WEAF 2017-2018 Program Year</t>
  </si>
  <si>
    <t xml:space="preserve">   Budget</t>
  </si>
  <si>
    <t xml:space="preserve">   Minus carryover</t>
  </si>
  <si>
    <t xml:space="preserve">   -  2016-17 PY Carryover</t>
  </si>
  <si>
    <t>Notes</t>
  </si>
  <si>
    <t>Spending cap per Order No. 05 in UG-152286</t>
  </si>
  <si>
    <t xml:space="preserve">   -  Rate Case Carryover</t>
  </si>
  <si>
    <t>See detail on rate case carry over below</t>
  </si>
  <si>
    <t xml:space="preserve">   -  plus revenue sensitive costs</t>
  </si>
  <si>
    <t>4.469% added to cover WUTC fees, uncollectibles, and state utility tax</t>
  </si>
  <si>
    <t>Amount to Collect</t>
  </si>
  <si>
    <t>RATE CASE CARRYOVER</t>
  </si>
  <si>
    <t>Carryover at time of rate case</t>
  </si>
  <si>
    <t xml:space="preserve">Total cost of the study is $38,740.  Cascade is covering $3000 of the study costs. </t>
  </si>
  <si>
    <t>Remaining</t>
  </si>
  <si>
    <t>For WEAF branded giveaways and outreach for next 4 years</t>
  </si>
  <si>
    <t>Return to ratepayers</t>
  </si>
  <si>
    <t>For use in 2017-2018 through 2020-2021</t>
  </si>
  <si>
    <t xml:space="preserve">   -  minus EWU Study </t>
  </si>
  <si>
    <t xml:space="preserve">  - plus amount for outreach</t>
  </si>
  <si>
    <t>WEAF</t>
  </si>
  <si>
    <t xml:space="preserve">Amount </t>
  </si>
  <si>
    <t>Advice No. W17-09-04</t>
  </si>
  <si>
    <t>Attachment B - page 2 of 2</t>
  </si>
  <si>
    <t>Attachment B - page 1 of 2</t>
  </si>
  <si>
    <t>Ending Balance</t>
  </si>
  <si>
    <t>outreach not yet paid</t>
  </si>
  <si>
    <t xml:space="preserve"> </t>
  </si>
  <si>
    <t>Total Amount to Return to Ratepayers</t>
  </si>
  <si>
    <t xml:space="preserve">  - Rate case carryover</t>
  </si>
  <si>
    <t xml:space="preserve">  - EWU Study</t>
  </si>
  <si>
    <t xml:space="preserve">  - Reserve for outreach</t>
  </si>
  <si>
    <t xml:space="preserve">  - 2016-17 PY Carryover</t>
  </si>
  <si>
    <t xml:space="preserve">Total Carryover to Return </t>
  </si>
  <si>
    <t>See Attachement A</t>
  </si>
  <si>
    <t>EWU amt not paid</t>
  </si>
  <si>
    <t>this omits the $3k that Cascade will cover</t>
  </si>
  <si>
    <t>A Second Perspective</t>
  </si>
  <si>
    <t>Current</t>
  </si>
  <si>
    <t xml:space="preserve">that would </t>
  </si>
  <si>
    <t>be collected</t>
  </si>
  <si>
    <t>Less Amt to Collect</t>
  </si>
  <si>
    <t>% reduction</t>
  </si>
  <si>
    <t xml:space="preserve">Proposed </t>
  </si>
  <si>
    <t>2017-18</t>
  </si>
  <si>
    <t>Collections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</si>
</sst>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&quot;$&quot;#,##0_);[Red]\(&quot;$&quot;#,##0\)"/>
    <numFmt numFmtId="7" formatCode="&quot;$&quot;#,##0.00_);\(&quot;$&quot;#,##0.00\)"/>
    <numFmt numFmtId="43" formatCode="_(* #,##0.00_);_(* \(#,##0.00\);_(* &quot;-&quot;??_);_(@_)"/>
    <numFmt numFmtId="164" formatCode="_(* #,##0_);_(* \(#,##0\);_(* &quot;-&quot;??_);_(@_)"/>
    <numFmt numFmtId="165" formatCode="&quot;$&quot;#,##0.00000"/>
    <numFmt numFmtId="166" formatCode="&quot;$&quot;#,##0"/>
    <numFmt numFmtId="167" formatCode="&quot;$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9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6337778862885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2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17" fontId="3" fillId="0" borderId="3" xfId="0" applyNumberFormat="1" applyFont="1" applyFill="1" applyBorder="1" applyAlignment="1">
      <alignment horizontal="center"/>
    </xf>
    <xf numFmtId="164" fontId="3" fillId="0" borderId="3" xfId="1" applyNumberFormat="1" applyFont="1" applyFill="1" applyBorder="1" applyAlignment="1">
      <alignment horizontal="center"/>
    </xf>
    <xf numFmtId="164" fontId="3" fillId="0" borderId="0" xfId="1" applyNumberFormat="1" applyFont="1" applyFill="1" applyAlignment="1"/>
    <xf numFmtId="164" fontId="3" fillId="0" borderId="3" xfId="1" applyNumberFormat="1" applyFont="1" applyFill="1" applyBorder="1" applyAlignment="1"/>
    <xf numFmtId="164" fontId="0" fillId="0" borderId="1" xfId="0" applyNumberFormat="1" applyBorder="1" applyAlignment="1">
      <alignment horizontal="center"/>
    </xf>
    <xf numFmtId="164" fontId="0" fillId="0" borderId="2" xfId="0" applyNumberFormat="1" applyBorder="1" applyAlignment="1"/>
    <xf numFmtId="164" fontId="0" fillId="0" borderId="1" xfId="0" applyNumberFormat="1" applyBorder="1" applyAlignment="1"/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2" fillId="0" borderId="3" xfId="0" applyFont="1" applyFill="1" applyBorder="1" applyAlignment="1">
      <alignment horizontal="center"/>
    </xf>
    <xf numFmtId="165" fontId="0" fillId="0" borderId="0" xfId="0" applyNumberFormat="1"/>
    <xf numFmtId="167" fontId="0" fillId="0" borderId="0" xfId="0" applyNumberFormat="1"/>
    <xf numFmtId="167" fontId="0" fillId="0" borderId="5" xfId="0" applyNumberFormat="1" applyFont="1" applyBorder="1" applyAlignment="1">
      <alignment horizontal="center"/>
    </xf>
    <xf numFmtId="167" fontId="0" fillId="0" borderId="3" xfId="0" applyNumberFormat="1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4" xfId="0" applyBorder="1"/>
    <xf numFmtId="0" fontId="0" fillId="0" borderId="11" xfId="0" applyBorder="1"/>
    <xf numFmtId="0" fontId="0" fillId="0" borderId="13" xfId="0" applyBorder="1"/>
    <xf numFmtId="0" fontId="0" fillId="0" borderId="3" xfId="0" applyBorder="1"/>
    <xf numFmtId="0" fontId="0" fillId="0" borderId="6" xfId="0" applyBorder="1"/>
    <xf numFmtId="0" fontId="2" fillId="0" borderId="5" xfId="0" applyFont="1" applyFill="1" applyBorder="1" applyAlignment="1">
      <alignment horizontal="center"/>
    </xf>
    <xf numFmtId="0" fontId="2" fillId="0" borderId="0" xfId="0" applyFont="1"/>
    <xf numFmtId="167" fontId="0" fillId="0" borderId="14" xfId="0" applyNumberFormat="1" applyBorder="1"/>
    <xf numFmtId="167" fontId="0" fillId="0" borderId="12" xfId="0" applyNumberFormat="1" applyBorder="1"/>
    <xf numFmtId="167" fontId="0" fillId="0" borderId="8" xfId="0" applyNumberFormat="1" applyBorder="1"/>
    <xf numFmtId="0" fontId="0" fillId="0" borderId="0" xfId="0" applyBorder="1"/>
    <xf numFmtId="167" fontId="0" fillId="0" borderId="0" xfId="0" applyNumberFormat="1" applyBorder="1"/>
    <xf numFmtId="0" fontId="0" fillId="0" borderId="12" xfId="0" applyBorder="1"/>
    <xf numFmtId="166" fontId="0" fillId="0" borderId="8" xfId="0" applyNumberFormat="1" applyBorder="1"/>
    <xf numFmtId="166" fontId="0" fillId="0" borderId="0" xfId="0" applyNumberFormat="1" applyBorder="1"/>
    <xf numFmtId="166" fontId="0" fillId="0" borderId="12" xfId="0" applyNumberFormat="1" applyBorder="1"/>
    <xf numFmtId="0" fontId="0" fillId="0" borderId="10" xfId="0" applyBorder="1" applyAlignment="1">
      <alignment wrapText="1"/>
    </xf>
    <xf numFmtId="166" fontId="0" fillId="0" borderId="14" xfId="0" applyNumberFormat="1" applyBorder="1"/>
    <xf numFmtId="165" fontId="0" fillId="0" borderId="3" xfId="0" applyNumberFormat="1" applyBorder="1"/>
    <xf numFmtId="0" fontId="4" fillId="0" borderId="0" xfId="0" applyFont="1"/>
    <xf numFmtId="0" fontId="6" fillId="0" borderId="0" xfId="0" applyFont="1"/>
    <xf numFmtId="0" fontId="5" fillId="0" borderId="0" xfId="0" applyFont="1"/>
    <xf numFmtId="166" fontId="0" fillId="0" borderId="0" xfId="0" applyNumberFormat="1"/>
    <xf numFmtId="3" fontId="0" fillId="0" borderId="0" xfId="0" applyNumberFormat="1"/>
    <xf numFmtId="167" fontId="0" fillId="0" borderId="0" xfId="0" applyNumberFormat="1" applyFill="1"/>
    <xf numFmtId="166" fontId="0" fillId="0" borderId="4" xfId="0" applyNumberFormat="1" applyBorder="1"/>
    <xf numFmtId="6" fontId="0" fillId="0" borderId="4" xfId="0" applyNumberFormat="1" applyBorder="1"/>
    <xf numFmtId="167" fontId="0" fillId="0" borderId="17" xfId="0" applyNumberFormat="1" applyBorder="1"/>
    <xf numFmtId="167" fontId="0" fillId="0" borderId="13" xfId="0" applyNumberFormat="1" applyBorder="1"/>
    <xf numFmtId="6" fontId="0" fillId="0" borderId="0" xfId="0" applyNumberFormat="1" applyBorder="1"/>
    <xf numFmtId="167" fontId="0" fillId="0" borderId="18" xfId="0" applyNumberFormat="1" applyFont="1" applyBorder="1" applyAlignment="1">
      <alignment horizontal="center"/>
    </xf>
    <xf numFmtId="164" fontId="0" fillId="0" borderId="0" xfId="0" applyNumberFormat="1"/>
    <xf numFmtId="0" fontId="2" fillId="0" borderId="8" xfId="0" applyFont="1" applyBorder="1" applyAlignment="1">
      <alignment horizontal="center"/>
    </xf>
    <xf numFmtId="165" fontId="0" fillId="0" borderId="6" xfId="0" applyNumberFormat="1" applyBorder="1"/>
    <xf numFmtId="10" fontId="0" fillId="0" borderId="6" xfId="0" applyNumberFormat="1" applyFont="1" applyBorder="1" applyAlignment="1">
      <alignment horizontal="center"/>
    </xf>
    <xf numFmtId="0" fontId="4" fillId="0" borderId="0" xfId="0" applyFont="1" applyBorder="1"/>
    <xf numFmtId="165" fontId="0" fillId="0" borderId="8" xfId="0" applyNumberFormat="1" applyBorder="1"/>
    <xf numFmtId="167" fontId="0" fillId="0" borderId="8" xfId="0" applyNumberFormat="1" applyFont="1" applyBorder="1" applyAlignment="1">
      <alignment horizontal="center"/>
    </xf>
    <xf numFmtId="165" fontId="0" fillId="0" borderId="8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/>
    <xf numFmtId="167" fontId="0" fillId="0" borderId="0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7" fontId="0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6" fontId="0" fillId="0" borderId="14" xfId="0" applyNumberFormat="1" applyBorder="1"/>
    <xf numFmtId="0" fontId="2" fillId="3" borderId="9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165" fontId="0" fillId="3" borderId="3" xfId="0" applyNumberFormat="1" applyFill="1" applyBorder="1"/>
    <xf numFmtId="165" fontId="0" fillId="3" borderId="3" xfId="0" applyNumberFormat="1" applyFont="1" applyFill="1" applyBorder="1" applyAlignment="1">
      <alignment horizontal="center"/>
    </xf>
    <xf numFmtId="165" fontId="0" fillId="3" borderId="6" xfId="0" applyNumberFormat="1" applyFont="1" applyFill="1" applyBorder="1" applyAlignment="1">
      <alignment horizontal="center"/>
    </xf>
    <xf numFmtId="6" fontId="0" fillId="0" borderId="0" xfId="0" applyNumberFormat="1"/>
    <xf numFmtId="0" fontId="2" fillId="2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2" xfId="0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4"/>
  <sheetViews>
    <sheetView tabSelected="1" view="pageLayout" topLeftCell="D1" zoomScaleNormal="100" zoomScaleSheetLayoutView="100" workbookViewId="0">
      <selection activeCell="C59" sqref="C59"/>
    </sheetView>
  </sheetViews>
  <sheetFormatPr defaultRowHeight="15" x14ac:dyDescent="0.25"/>
  <cols>
    <col min="1" max="1" width="24.85546875" customWidth="1"/>
    <col min="2" max="2" width="13.28515625" customWidth="1"/>
    <col min="3" max="3" width="12.5703125" bestFit="1" customWidth="1"/>
    <col min="4" max="4" width="11.85546875" customWidth="1"/>
    <col min="5" max="6" width="11.5703125" bestFit="1" customWidth="1"/>
    <col min="7" max="7" width="11.140625" customWidth="1"/>
    <col min="8" max="8" width="12.5703125" customWidth="1"/>
    <col min="9" max="9" width="12.42578125" customWidth="1"/>
    <col min="10" max="10" width="13.28515625" customWidth="1"/>
    <col min="11" max="11" width="26" bestFit="1" customWidth="1"/>
    <col min="12" max="12" width="12.5703125" bestFit="1" customWidth="1"/>
    <col min="13" max="13" width="16.28515625" bestFit="1" customWidth="1"/>
    <col min="14" max="14" width="10.5703125" bestFit="1" customWidth="1"/>
    <col min="16" max="16" width="23.85546875" bestFit="1" customWidth="1"/>
    <col min="17" max="17" width="11.5703125" bestFit="1" customWidth="1"/>
  </cols>
  <sheetData>
    <row r="1" spans="1:12" ht="18.75" x14ac:dyDescent="0.3">
      <c r="A1" s="41" t="s">
        <v>27</v>
      </c>
      <c r="B1" s="41" t="s">
        <v>29</v>
      </c>
      <c r="C1" s="41"/>
      <c r="D1" s="28"/>
    </row>
    <row r="3" spans="1:12" x14ac:dyDescent="0.25">
      <c r="A3" s="28" t="s">
        <v>5</v>
      </c>
      <c r="E3" s="28" t="s">
        <v>9</v>
      </c>
    </row>
    <row r="4" spans="1:12" ht="15.75" thickBot="1" x14ac:dyDescent="0.3">
      <c r="A4" t="s">
        <v>6</v>
      </c>
      <c r="C4" s="29">
        <v>1265000</v>
      </c>
      <c r="E4" t="s">
        <v>10</v>
      </c>
    </row>
    <row r="5" spans="1:12" ht="15.75" thickTop="1" x14ac:dyDescent="0.25">
      <c r="A5" t="s">
        <v>13</v>
      </c>
      <c r="C5" s="17">
        <f>C4/(1-0.04469)</f>
        <v>1324177.4921229759</v>
      </c>
      <c r="E5" t="s">
        <v>14</v>
      </c>
    </row>
    <row r="6" spans="1:12" x14ac:dyDescent="0.25">
      <c r="A6" t="s">
        <v>7</v>
      </c>
      <c r="C6" s="17"/>
    </row>
    <row r="7" spans="1:12" x14ac:dyDescent="0.25">
      <c r="A7" t="s">
        <v>8</v>
      </c>
      <c r="C7" s="46">
        <f>213881+37135</f>
        <v>251016</v>
      </c>
      <c r="D7" s="43"/>
    </row>
    <row r="8" spans="1:12" ht="15.75" thickBot="1" x14ac:dyDescent="0.3">
      <c r="A8" t="s">
        <v>11</v>
      </c>
      <c r="C8" s="29">
        <f>D17</f>
        <v>359100</v>
      </c>
      <c r="D8" s="42"/>
      <c r="E8" t="s">
        <v>12</v>
      </c>
    </row>
    <row r="9" spans="1:12" ht="15.75" thickTop="1" x14ac:dyDescent="0.25">
      <c r="A9" t="s">
        <v>15</v>
      </c>
      <c r="C9" s="17">
        <f>C5-(C7+C8)</f>
        <v>714061.49212297588</v>
      </c>
    </row>
    <row r="10" spans="1:12" x14ac:dyDescent="0.25">
      <c r="C10" s="17"/>
      <c r="D10" s="17"/>
      <c r="E10" s="17">
        <f>C5-I23</f>
        <v>714061.49212297588</v>
      </c>
    </row>
    <row r="11" spans="1:12" x14ac:dyDescent="0.25">
      <c r="C11" s="17"/>
    </row>
    <row r="12" spans="1:12" x14ac:dyDescent="0.25">
      <c r="A12" s="77" t="s">
        <v>16</v>
      </c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9"/>
    </row>
    <row r="13" spans="1:12" x14ac:dyDescent="0.25">
      <c r="A13" s="13" t="s">
        <v>17</v>
      </c>
      <c r="B13" s="14"/>
      <c r="C13" s="31"/>
      <c r="D13" s="35">
        <v>444840</v>
      </c>
      <c r="E13" s="14"/>
      <c r="F13" s="14"/>
      <c r="G13" s="14"/>
      <c r="H13" s="14"/>
      <c r="I13" s="14"/>
      <c r="J13" s="14"/>
      <c r="K13" s="14"/>
      <c r="L13" s="20"/>
    </row>
    <row r="14" spans="1:12" ht="15.75" thickBot="1" x14ac:dyDescent="0.3">
      <c r="A14" s="38" t="s">
        <v>23</v>
      </c>
      <c r="B14" s="32"/>
      <c r="C14" s="33"/>
      <c r="D14" s="39">
        <v>35740</v>
      </c>
      <c r="E14" s="32"/>
      <c r="F14" s="32"/>
      <c r="G14" s="32" t="s">
        <v>18</v>
      </c>
      <c r="H14" s="32"/>
      <c r="I14" s="32"/>
      <c r="J14" s="32"/>
      <c r="K14" s="32"/>
      <c r="L14" s="22"/>
    </row>
    <row r="15" spans="1:12" ht="15.75" thickTop="1" x14ac:dyDescent="0.25">
      <c r="A15" s="21" t="s">
        <v>19</v>
      </c>
      <c r="B15" s="32"/>
      <c r="C15" s="33"/>
      <c r="D15" s="36">
        <v>409100</v>
      </c>
      <c r="E15" s="32"/>
      <c r="F15" s="32"/>
      <c r="G15" s="32"/>
      <c r="H15" s="32"/>
      <c r="I15" s="32"/>
      <c r="J15" s="32"/>
      <c r="K15" s="32"/>
      <c r="L15" s="22"/>
    </row>
    <row r="16" spans="1:12" ht="15.75" thickBot="1" x14ac:dyDescent="0.3">
      <c r="A16" s="21" t="s">
        <v>24</v>
      </c>
      <c r="B16" s="32"/>
      <c r="C16" s="33"/>
      <c r="D16" s="39">
        <v>50000</v>
      </c>
      <c r="E16" s="32"/>
      <c r="F16" s="32"/>
      <c r="G16" s="32" t="s">
        <v>20</v>
      </c>
      <c r="H16" s="32"/>
      <c r="I16" s="32"/>
      <c r="J16" s="32"/>
      <c r="K16" s="32"/>
      <c r="L16" s="22"/>
    </row>
    <row r="17" spans="1:12" ht="15.75" thickTop="1" x14ac:dyDescent="0.25">
      <c r="A17" s="23" t="s">
        <v>21</v>
      </c>
      <c r="B17" s="34"/>
      <c r="C17" s="30"/>
      <c r="D17" s="37">
        <f>D15-D16</f>
        <v>359100</v>
      </c>
      <c r="E17" s="34"/>
      <c r="F17" s="34"/>
      <c r="G17" s="34" t="s">
        <v>22</v>
      </c>
      <c r="H17" s="34"/>
      <c r="I17" s="34"/>
      <c r="J17" s="34"/>
      <c r="K17" s="34"/>
      <c r="L17" s="24"/>
    </row>
    <row r="19" spans="1:12" x14ac:dyDescent="0.25">
      <c r="A19" s="77" t="s">
        <v>33</v>
      </c>
      <c r="B19" s="80"/>
      <c r="C19" s="80"/>
      <c r="D19" s="81"/>
      <c r="G19" s="77" t="s">
        <v>42</v>
      </c>
      <c r="H19" s="80"/>
      <c r="I19" s="80"/>
      <c r="J19" s="80"/>
      <c r="K19" s="80"/>
      <c r="L19" s="81"/>
    </row>
    <row r="20" spans="1:12" x14ac:dyDescent="0.25">
      <c r="A20" s="21"/>
      <c r="B20" s="32"/>
      <c r="C20" s="32"/>
      <c r="D20" s="22"/>
      <c r="G20" s="21" t="s">
        <v>30</v>
      </c>
      <c r="H20" s="32"/>
      <c r="I20" s="51">
        <v>671106</v>
      </c>
      <c r="J20" s="32"/>
      <c r="K20" s="32" t="s">
        <v>39</v>
      </c>
      <c r="L20" s="22"/>
    </row>
    <row r="21" spans="1:12" x14ac:dyDescent="0.25">
      <c r="A21" s="21" t="s">
        <v>34</v>
      </c>
      <c r="B21" s="32"/>
      <c r="C21" s="32"/>
      <c r="D21" s="47">
        <f>D13</f>
        <v>444840</v>
      </c>
      <c r="G21" s="21" t="s">
        <v>40</v>
      </c>
      <c r="H21" s="32"/>
      <c r="I21" s="51">
        <f>-(D14-(10000+14750))</f>
        <v>-10990</v>
      </c>
      <c r="J21" s="32"/>
      <c r="K21" s="32" t="s">
        <v>41</v>
      </c>
      <c r="L21" s="22"/>
    </row>
    <row r="22" spans="1:12" ht="15.75" thickBot="1" x14ac:dyDescent="0.3">
      <c r="A22" s="21" t="s">
        <v>35</v>
      </c>
      <c r="B22" s="32"/>
      <c r="C22" s="32"/>
      <c r="D22" s="48">
        <v>-35740</v>
      </c>
      <c r="E22" s="76"/>
      <c r="G22" s="21" t="s">
        <v>31</v>
      </c>
      <c r="H22" s="32"/>
      <c r="I22" s="69">
        <f>-(D16)</f>
        <v>-50000</v>
      </c>
      <c r="J22" s="32"/>
      <c r="K22" s="32"/>
      <c r="L22" s="22"/>
    </row>
    <row r="23" spans="1:12" ht="15.75" thickTop="1" x14ac:dyDescent="0.25">
      <c r="A23" s="21" t="s">
        <v>36</v>
      </c>
      <c r="B23" s="32"/>
      <c r="C23" s="32"/>
      <c r="D23" s="48">
        <v>-50000</v>
      </c>
      <c r="G23" s="21"/>
      <c r="H23" s="32"/>
      <c r="I23" s="51">
        <f>I20+I21+I22</f>
        <v>610116</v>
      </c>
      <c r="J23" s="32"/>
      <c r="K23" s="32"/>
      <c r="L23" s="22"/>
    </row>
    <row r="24" spans="1:12" ht="15.75" thickBot="1" x14ac:dyDescent="0.3">
      <c r="A24" s="21" t="s">
        <v>37</v>
      </c>
      <c r="B24" s="32"/>
      <c r="C24" s="32"/>
      <c r="D24" s="49">
        <f>C7</f>
        <v>251016</v>
      </c>
      <c r="G24" s="21"/>
      <c r="H24" s="32"/>
      <c r="I24" s="32"/>
      <c r="J24" s="32"/>
      <c r="K24" s="32"/>
      <c r="L24" s="22"/>
    </row>
    <row r="25" spans="1:12" ht="15.75" thickTop="1" x14ac:dyDescent="0.25">
      <c r="A25" s="23" t="s">
        <v>38</v>
      </c>
      <c r="B25" s="34"/>
      <c r="C25" s="34"/>
      <c r="D25" s="50">
        <f>SUM(D21:D24)</f>
        <v>610116</v>
      </c>
      <c r="E25" s="44"/>
      <c r="G25" s="23"/>
      <c r="H25" s="34"/>
      <c r="I25" s="34"/>
      <c r="J25" s="34"/>
      <c r="K25" s="34"/>
      <c r="L25" s="24"/>
    </row>
    <row r="26" spans="1:12" x14ac:dyDescent="0.25">
      <c r="E26" s="76"/>
    </row>
    <row r="28" spans="1:12" x14ac:dyDescent="0.25">
      <c r="A28" s="28" t="s">
        <v>2</v>
      </c>
      <c r="L28" s="17"/>
    </row>
    <row r="29" spans="1:12" x14ac:dyDescent="0.25">
      <c r="A29" s="1" t="s">
        <v>0</v>
      </c>
      <c r="B29" s="1">
        <v>502</v>
      </c>
      <c r="C29" s="2">
        <v>503</v>
      </c>
      <c r="D29" s="1">
        <v>504</v>
      </c>
      <c r="E29" s="1">
        <v>505</v>
      </c>
      <c r="F29" s="1">
        <v>511</v>
      </c>
      <c r="G29" s="1">
        <v>512</v>
      </c>
      <c r="H29" s="1">
        <v>570</v>
      </c>
      <c r="I29" s="1">
        <v>577</v>
      </c>
      <c r="J29" s="1">
        <v>663</v>
      </c>
      <c r="L29" s="17"/>
    </row>
    <row r="30" spans="1:12" x14ac:dyDescent="0.25">
      <c r="A30" s="3">
        <v>43040</v>
      </c>
      <c r="B30" s="4">
        <v>51607</v>
      </c>
      <c r="C30" s="5">
        <v>14023326.507958421</v>
      </c>
      <c r="D30" s="6">
        <v>9401502.0542848855</v>
      </c>
      <c r="E30" s="4">
        <v>1734026.3183361636</v>
      </c>
      <c r="F30" s="6">
        <v>1512463.2798143318</v>
      </c>
      <c r="G30" s="6">
        <v>7010.7482343630445</v>
      </c>
      <c r="H30" s="6">
        <v>682744.24489887955</v>
      </c>
      <c r="I30" s="6">
        <v>30676.740121297935</v>
      </c>
      <c r="J30" s="6">
        <v>36813780</v>
      </c>
    </row>
    <row r="31" spans="1:12" x14ac:dyDescent="0.25">
      <c r="A31" s="3">
        <v>43070</v>
      </c>
      <c r="B31" s="4">
        <v>89454.141658907814</v>
      </c>
      <c r="C31" s="5">
        <v>20326056.199698322</v>
      </c>
      <c r="D31" s="6">
        <v>12935773.957470443</v>
      </c>
      <c r="E31" s="6">
        <v>1636295.6535661833</v>
      </c>
      <c r="F31" s="6">
        <v>1654137.8121993227</v>
      </c>
      <c r="G31" s="6">
        <v>5049.1627151621769</v>
      </c>
      <c r="H31" s="6">
        <v>678705.31794543343</v>
      </c>
      <c r="I31" s="6">
        <v>30772.754746230654</v>
      </c>
      <c r="J31" s="6">
        <v>47325836</v>
      </c>
      <c r="L31" s="44" t="s">
        <v>32</v>
      </c>
    </row>
    <row r="32" spans="1:12" x14ac:dyDescent="0.25">
      <c r="A32" s="3">
        <v>43101</v>
      </c>
      <c r="B32" s="4">
        <v>79001.107997755971</v>
      </c>
      <c r="C32" s="5">
        <v>19731772.248531248</v>
      </c>
      <c r="D32" s="6">
        <v>13503343.98306895</v>
      </c>
      <c r="E32" s="6">
        <v>1275601.5942008963</v>
      </c>
      <c r="F32" s="6">
        <v>1460061.8590374165</v>
      </c>
      <c r="G32" s="6">
        <v>2925.2923417042352</v>
      </c>
      <c r="H32" s="6">
        <v>409138.74567853799</v>
      </c>
      <c r="I32" s="6">
        <v>19188.169143492589</v>
      </c>
      <c r="J32" s="6">
        <v>48213689</v>
      </c>
    </row>
    <row r="33" spans="1:14" x14ac:dyDescent="0.25">
      <c r="A33" s="3">
        <v>43132</v>
      </c>
      <c r="B33" s="4">
        <v>66342.201094485819</v>
      </c>
      <c r="C33" s="5">
        <v>15633322.8521377</v>
      </c>
      <c r="D33" s="6">
        <v>11215085.461295674</v>
      </c>
      <c r="E33" s="6">
        <v>1104424.4126363848</v>
      </c>
      <c r="F33" s="6">
        <v>1217116.6237598078</v>
      </c>
      <c r="G33" s="6">
        <v>2353.6585909468813</v>
      </c>
      <c r="H33" s="6">
        <v>331232.90682540194</v>
      </c>
      <c r="I33" s="6">
        <v>15941.883659600931</v>
      </c>
      <c r="J33" s="6">
        <v>38120179</v>
      </c>
      <c r="N33" s="45" t="s">
        <v>32</v>
      </c>
    </row>
    <row r="34" spans="1:14" x14ac:dyDescent="0.25">
      <c r="A34" s="3">
        <v>43160</v>
      </c>
      <c r="B34" s="4">
        <v>60396.313547331563</v>
      </c>
      <c r="C34" s="5">
        <v>13473934.748409439</v>
      </c>
      <c r="D34" s="6">
        <v>9308230.6472443528</v>
      </c>
      <c r="E34" s="6">
        <v>1045963.5018642598</v>
      </c>
      <c r="F34" s="6">
        <v>1213094.0358075139</v>
      </c>
      <c r="G34" s="6">
        <v>2679.0335837718203</v>
      </c>
      <c r="H34" s="6">
        <v>165789.95991633125</v>
      </c>
      <c r="I34" s="6">
        <v>13627.759627000301</v>
      </c>
      <c r="J34" s="6">
        <v>38434474</v>
      </c>
    </row>
    <row r="35" spans="1:14" x14ac:dyDescent="0.25">
      <c r="A35" s="3">
        <v>43191</v>
      </c>
      <c r="B35" s="4">
        <v>37010.999062509385</v>
      </c>
      <c r="C35" s="5">
        <v>8886153.2348764855</v>
      </c>
      <c r="D35" s="6">
        <v>5987289.9438846372</v>
      </c>
      <c r="E35" s="6">
        <v>744409.22681705945</v>
      </c>
      <c r="F35" s="6">
        <v>893562.32504876691</v>
      </c>
      <c r="G35" s="6">
        <v>2863.4854406865497</v>
      </c>
      <c r="H35" s="6">
        <v>155258.63424645731</v>
      </c>
      <c r="I35" s="6">
        <v>13058.150623398513</v>
      </c>
      <c r="J35" s="6">
        <v>36583499</v>
      </c>
    </row>
    <row r="36" spans="1:14" x14ac:dyDescent="0.25">
      <c r="A36" s="3">
        <v>43221</v>
      </c>
      <c r="B36" s="4">
        <v>25418.521663087122</v>
      </c>
      <c r="C36" s="5">
        <v>5856594.4592560949</v>
      </c>
      <c r="D36" s="6">
        <v>4126237.5905393688</v>
      </c>
      <c r="E36" s="6">
        <v>599618.49901415885</v>
      </c>
      <c r="F36" s="6">
        <v>695546.04444473796</v>
      </c>
      <c r="G36" s="6">
        <v>3253.3934060770189</v>
      </c>
      <c r="H36" s="6">
        <v>107752.4754319151</v>
      </c>
      <c r="I36" s="6">
        <v>9404.0162445607202</v>
      </c>
      <c r="J36" s="6">
        <v>28242340</v>
      </c>
      <c r="N36" s="45"/>
    </row>
    <row r="37" spans="1:14" x14ac:dyDescent="0.25">
      <c r="A37" s="3">
        <v>43252</v>
      </c>
      <c r="B37" s="4">
        <v>14639.080012078768</v>
      </c>
      <c r="C37" s="5">
        <v>3762617.6318010935</v>
      </c>
      <c r="D37" s="6">
        <v>3162561.0412193737</v>
      </c>
      <c r="E37" s="6">
        <v>496982.15804307093</v>
      </c>
      <c r="F37" s="6">
        <v>693379.24907176057</v>
      </c>
      <c r="G37" s="6">
        <v>3186.2777841126849</v>
      </c>
      <c r="H37" s="6">
        <v>83524.421171719106</v>
      </c>
      <c r="I37" s="6">
        <v>8505.1408967911502</v>
      </c>
      <c r="J37" s="6">
        <v>29343332</v>
      </c>
      <c r="N37" s="44"/>
    </row>
    <row r="38" spans="1:14" x14ac:dyDescent="0.25">
      <c r="A38" s="3">
        <v>43282</v>
      </c>
      <c r="B38" s="4">
        <v>4801.2465829939965</v>
      </c>
      <c r="C38" s="5">
        <v>3037430.985012807</v>
      </c>
      <c r="D38" s="6">
        <v>2758967.8986436524</v>
      </c>
      <c r="E38" s="6">
        <v>460500.88121194392</v>
      </c>
      <c r="F38" s="6">
        <v>591806.63015986851</v>
      </c>
      <c r="G38" s="6">
        <v>4223.7453945084744</v>
      </c>
      <c r="H38" s="6">
        <v>105799.44645648064</v>
      </c>
      <c r="I38" s="6">
        <v>9845.1665377452082</v>
      </c>
      <c r="J38" s="6">
        <v>45444104</v>
      </c>
    </row>
    <row r="39" spans="1:14" x14ac:dyDescent="0.25">
      <c r="A39" s="3">
        <v>43313</v>
      </c>
      <c r="B39" s="4">
        <v>3486.0321266374813</v>
      </c>
      <c r="C39" s="5">
        <v>2897394.5480145589</v>
      </c>
      <c r="D39" s="6">
        <v>2815842.7195246764</v>
      </c>
      <c r="E39" s="6">
        <v>518728.47281486838</v>
      </c>
      <c r="F39" s="6">
        <v>603214.94373449695</v>
      </c>
      <c r="G39" s="6">
        <v>4378.8095850812497</v>
      </c>
      <c r="H39" s="6">
        <v>184190.00515386523</v>
      </c>
      <c r="I39" s="6">
        <v>9161.4690458155874</v>
      </c>
      <c r="J39" s="6">
        <v>59781468</v>
      </c>
    </row>
    <row r="40" spans="1:14" x14ac:dyDescent="0.25">
      <c r="A40" s="3">
        <v>43344</v>
      </c>
      <c r="B40" s="4">
        <v>5318.1442703699231</v>
      </c>
      <c r="C40" s="5">
        <v>3626816.1726942067</v>
      </c>
      <c r="D40" s="6">
        <v>3489779.5165170478</v>
      </c>
      <c r="E40" s="6">
        <v>766876.15848548547</v>
      </c>
      <c r="F40" s="6">
        <v>643921.05543750478</v>
      </c>
      <c r="G40" s="6">
        <v>5234.7416388235306</v>
      </c>
      <c r="H40" s="6">
        <v>273507.89157280477</v>
      </c>
      <c r="I40" s="6">
        <v>12266.319383756825</v>
      </c>
      <c r="J40" s="6">
        <v>49699552</v>
      </c>
    </row>
    <row r="41" spans="1:14" x14ac:dyDescent="0.25">
      <c r="A41" s="3">
        <v>43374</v>
      </c>
      <c r="B41" s="4">
        <v>18353.703801059375</v>
      </c>
      <c r="C41" s="5">
        <v>7050156.0007172739</v>
      </c>
      <c r="D41" s="6">
        <v>5596029.742589199</v>
      </c>
      <c r="E41" s="6">
        <v>1684888.3499920485</v>
      </c>
      <c r="F41" s="6">
        <v>942757.09573641117</v>
      </c>
      <c r="G41" s="6">
        <v>5886.5299148297781</v>
      </c>
      <c r="H41" s="6">
        <v>497905.87949486601</v>
      </c>
      <c r="I41" s="6">
        <v>22475.697754312463</v>
      </c>
      <c r="J41" s="6">
        <v>37455337</v>
      </c>
    </row>
    <row r="42" spans="1:14" x14ac:dyDescent="0.25">
      <c r="A42" s="1" t="s">
        <v>1</v>
      </c>
      <c r="B42" s="7">
        <f>SUM(B30:B41)</f>
        <v>455828.4918172172</v>
      </c>
      <c r="C42" s="8">
        <f>SUM(C30:C41)</f>
        <v>118305575.58910765</v>
      </c>
      <c r="D42" s="9">
        <f t="shared" ref="D42:J42" si="0">SUM(D30:D41)</f>
        <v>84300644.556282267</v>
      </c>
      <c r="E42" s="9">
        <f t="shared" si="0"/>
        <v>12068315.226982525</v>
      </c>
      <c r="F42" s="9">
        <f t="shared" si="0"/>
        <v>12121060.954251938</v>
      </c>
      <c r="G42" s="9">
        <f t="shared" si="0"/>
        <v>49044.87863006744</v>
      </c>
      <c r="H42" s="9">
        <f t="shared" si="0"/>
        <v>3675549.9287926923</v>
      </c>
      <c r="I42" s="9">
        <f t="shared" si="0"/>
        <v>194923.26778400285</v>
      </c>
      <c r="J42" s="9">
        <f t="shared" si="0"/>
        <v>495457590</v>
      </c>
      <c r="K42" s="53"/>
    </row>
    <row r="44" spans="1:14" ht="18.75" x14ac:dyDescent="0.3">
      <c r="A44" s="57" t="s">
        <v>27</v>
      </c>
      <c r="B44" s="57" t="s">
        <v>28</v>
      </c>
      <c r="C44" s="57"/>
      <c r="D44" s="32"/>
      <c r="E44" s="32"/>
      <c r="F44" s="32"/>
      <c r="G44" s="32"/>
      <c r="H44" s="32"/>
      <c r="I44" s="32"/>
      <c r="J44" s="32"/>
      <c r="K44" s="32"/>
      <c r="L44" s="32"/>
    </row>
    <row r="45" spans="1:14" x14ac:dyDescent="0.25">
      <c r="A45" s="21"/>
      <c r="B45" s="32"/>
      <c r="C45" s="32"/>
      <c r="D45" s="32"/>
    </row>
    <row r="46" spans="1:14" x14ac:dyDescent="0.25">
      <c r="A46" s="10"/>
      <c r="B46" s="10" t="s">
        <v>43</v>
      </c>
      <c r="C46" s="10" t="s">
        <v>26</v>
      </c>
      <c r="D46" s="70" t="s">
        <v>48</v>
      </c>
      <c r="E46" s="27" t="s">
        <v>49</v>
      </c>
    </row>
    <row r="47" spans="1:14" x14ac:dyDescent="0.25">
      <c r="A47" s="11" t="s">
        <v>3</v>
      </c>
      <c r="B47" s="11" t="s">
        <v>25</v>
      </c>
      <c r="C47" s="11" t="s">
        <v>44</v>
      </c>
      <c r="D47" s="71" t="s">
        <v>25</v>
      </c>
      <c r="E47" s="15" t="s">
        <v>50</v>
      </c>
    </row>
    <row r="48" spans="1:14" x14ac:dyDescent="0.25">
      <c r="A48" s="12" t="s">
        <v>4</v>
      </c>
      <c r="B48" s="12" t="s">
        <v>3</v>
      </c>
      <c r="C48" s="12" t="s">
        <v>45</v>
      </c>
      <c r="D48" s="72" t="s">
        <v>3</v>
      </c>
      <c r="E48" s="26"/>
    </row>
    <row r="49" spans="1:5" x14ac:dyDescent="0.25">
      <c r="A49" s="10">
        <v>502</v>
      </c>
      <c r="B49" s="40">
        <v>5.0699999999999999E-3</v>
      </c>
      <c r="C49" s="18">
        <f>B49*B42</f>
        <v>2311.0504535132914</v>
      </c>
      <c r="D49" s="73">
        <f>B49+(B49*C60)</f>
        <v>3.126520709671103E-3</v>
      </c>
      <c r="E49" s="18">
        <f>D49*B42</f>
        <v>1425.1572197246744</v>
      </c>
    </row>
    <row r="50" spans="1:5" x14ac:dyDescent="0.25">
      <c r="A50" s="11">
        <v>503</v>
      </c>
      <c r="B50" s="40">
        <v>4.7299999999999998E-3</v>
      </c>
      <c r="C50" s="19">
        <f>B50*C42</f>
        <v>559585.37253647915</v>
      </c>
      <c r="D50" s="73">
        <f>B50+(B50*C60)</f>
        <v>2.9168526541902009E-3</v>
      </c>
      <c r="E50" s="19">
        <f>D50*C42</f>
        <v>345079.93216258805</v>
      </c>
    </row>
    <row r="51" spans="1:5" x14ac:dyDescent="0.25">
      <c r="A51" s="11">
        <v>504</v>
      </c>
      <c r="B51" s="40">
        <v>3.82E-3</v>
      </c>
      <c r="C51" s="19">
        <f>B51*D42</f>
        <v>322028.46220499824</v>
      </c>
      <c r="D51" s="73">
        <f>B51+(B51*C60)</f>
        <v>2.3556822704030797E-3</v>
      </c>
      <c r="E51" s="19">
        <f>D51*D42</f>
        <v>198585.53376478603</v>
      </c>
    </row>
    <row r="52" spans="1:5" x14ac:dyDescent="0.25">
      <c r="A52" s="11">
        <v>505</v>
      </c>
      <c r="B52" s="40">
        <v>2.3700000000000001E-3</v>
      </c>
      <c r="C52" s="19">
        <f>B52*E42</f>
        <v>28601.907087948584</v>
      </c>
      <c r="D52" s="73">
        <f>B52+(B52*C60)</f>
        <v>1.4615096808521725E-3</v>
      </c>
      <c r="E52" s="19">
        <f>D52*E42</f>
        <v>17637.959535810645</v>
      </c>
    </row>
    <row r="53" spans="1:5" x14ac:dyDescent="0.25">
      <c r="A53" s="11">
        <v>511</v>
      </c>
      <c r="B53" s="40">
        <v>2.0100000000000001E-3</v>
      </c>
      <c r="C53" s="19">
        <f>B53*F42</f>
        <v>24363.332518046394</v>
      </c>
      <c r="D53" s="73">
        <f>B53+(B53*C60)</f>
        <v>1.2395082103429818E-3</v>
      </c>
      <c r="E53" s="19">
        <f>D53*F42</f>
        <v>15024.154570863015</v>
      </c>
    </row>
    <row r="54" spans="1:5" x14ac:dyDescent="0.25">
      <c r="A54" s="11">
        <v>512</v>
      </c>
      <c r="B54" s="40">
        <v>2.9399999999999999E-3</v>
      </c>
      <c r="C54" s="19">
        <f>G42*B54</f>
        <v>144.19194317239828</v>
      </c>
      <c r="D54" s="73">
        <f>B54+(B54*C60)</f>
        <v>1.8130120091583912E-3</v>
      </c>
      <c r="E54" s="19">
        <f>D54*G42</f>
        <v>88.918953944028019</v>
      </c>
    </row>
    <row r="55" spans="1:5" x14ac:dyDescent="0.25">
      <c r="A55" s="11">
        <v>570</v>
      </c>
      <c r="B55" s="40">
        <v>7.1000000000000002E-4</v>
      </c>
      <c r="C55" s="19">
        <f>H42*B55</f>
        <v>2609.6404494428116</v>
      </c>
      <c r="D55" s="73">
        <f>B55+(B55*C60)</f>
        <v>4.3783623350423736E-4</v>
      </c>
      <c r="E55" s="19">
        <f>D55*H42</f>
        <v>1609.2889368793601</v>
      </c>
    </row>
    <row r="56" spans="1:5" x14ac:dyDescent="0.25">
      <c r="A56" s="11">
        <v>577</v>
      </c>
      <c r="B56" s="40">
        <v>1.4599999999999999E-3</v>
      </c>
      <c r="C56" s="19">
        <f>B56*I42</f>
        <v>284.58797096464417</v>
      </c>
      <c r="D56" s="73">
        <f>B56+(B56*C60)</f>
        <v>9.0033929706505138E-4</v>
      </c>
      <c r="E56" s="19">
        <f>D56*I42</f>
        <v>175.4970778982719</v>
      </c>
    </row>
    <row r="57" spans="1:5" ht="15.75" thickBot="1" x14ac:dyDescent="0.3">
      <c r="A57" s="11">
        <v>663</v>
      </c>
      <c r="B57" s="40">
        <v>4.4000000000000002E-4</v>
      </c>
      <c r="C57" s="52">
        <f>B57*J42</f>
        <v>218001.33960000001</v>
      </c>
      <c r="D57" s="73">
        <f>B57+(B57*C60)</f>
        <v>2.7133513062234426E-4</v>
      </c>
      <c r="E57" s="19">
        <f>D57*J42</f>
        <v>134435.04990048188</v>
      </c>
    </row>
    <row r="58" spans="1:5" ht="15.75" thickTop="1" x14ac:dyDescent="0.25">
      <c r="A58" s="11" t="s">
        <v>1</v>
      </c>
      <c r="B58" s="40"/>
      <c r="C58" s="19">
        <f>SUM(C49:C57)</f>
        <v>1157929.8847645654</v>
      </c>
      <c r="D58" s="74"/>
      <c r="E58" s="19">
        <f>SUM(E49:E57)</f>
        <v>714061.49212297588</v>
      </c>
    </row>
    <row r="59" spans="1:5" x14ac:dyDescent="0.25">
      <c r="A59" s="11" t="s">
        <v>46</v>
      </c>
      <c r="B59" s="40"/>
      <c r="C59" s="48">
        <f>C9-C58</f>
        <v>-443868.39264158951</v>
      </c>
      <c r="D59" s="74"/>
      <c r="E59" s="25"/>
    </row>
    <row r="60" spans="1:5" x14ac:dyDescent="0.25">
      <c r="A60" s="12" t="s">
        <v>47</v>
      </c>
      <c r="B60" s="55"/>
      <c r="C60" s="56">
        <f>C59/C58</f>
        <v>-0.38332924858558121</v>
      </c>
      <c r="D60" s="75"/>
      <c r="E60" s="26"/>
    </row>
    <row r="61" spans="1:5" x14ac:dyDescent="0.25">
      <c r="A61" s="54"/>
      <c r="B61" s="58"/>
      <c r="C61" s="59"/>
      <c r="D61" s="60"/>
    </row>
    <row r="62" spans="1:5" x14ac:dyDescent="0.25">
      <c r="A62" s="61"/>
      <c r="B62" s="62"/>
      <c r="C62" s="63"/>
      <c r="D62" s="64"/>
    </row>
    <row r="63" spans="1:5" x14ac:dyDescent="0.25">
      <c r="A63" s="61"/>
      <c r="B63" s="62"/>
      <c r="C63" s="63"/>
      <c r="D63" s="64"/>
    </row>
    <row r="64" spans="1:5" x14ac:dyDescent="0.25">
      <c r="A64" s="61"/>
      <c r="B64" s="62"/>
      <c r="C64" s="63"/>
      <c r="D64" s="64"/>
    </row>
    <row r="65" spans="1:4" x14ac:dyDescent="0.25">
      <c r="A65" s="61"/>
      <c r="B65" s="62"/>
      <c r="C65" s="63"/>
      <c r="D65" s="64"/>
    </row>
    <row r="66" spans="1:4" x14ac:dyDescent="0.25">
      <c r="A66" s="61"/>
      <c r="B66" s="62"/>
      <c r="C66" s="63"/>
      <c r="D66" s="64"/>
    </row>
    <row r="67" spans="1:4" x14ac:dyDescent="0.25">
      <c r="A67" s="61"/>
      <c r="B67" s="62"/>
      <c r="C67" s="63"/>
      <c r="D67" s="64"/>
    </row>
    <row r="68" spans="1:4" x14ac:dyDescent="0.25">
      <c r="A68" s="61"/>
      <c r="B68" s="62"/>
      <c r="C68" s="65"/>
      <c r="D68" s="64"/>
    </row>
    <row r="69" spans="1:4" x14ac:dyDescent="0.25">
      <c r="A69" s="61"/>
      <c r="B69" s="66"/>
      <c r="C69" s="63"/>
      <c r="D69" s="64"/>
    </row>
    <row r="70" spans="1:4" x14ac:dyDescent="0.25">
      <c r="A70" s="61"/>
      <c r="B70" s="66"/>
      <c r="C70" s="67"/>
      <c r="D70" s="64"/>
    </row>
    <row r="71" spans="1:4" x14ac:dyDescent="0.25">
      <c r="A71" s="61"/>
      <c r="B71" s="66"/>
      <c r="C71" s="67"/>
      <c r="D71" s="64"/>
    </row>
    <row r="72" spans="1:4" x14ac:dyDescent="0.25">
      <c r="A72" s="61"/>
      <c r="B72" s="66"/>
      <c r="C72" s="67"/>
      <c r="D72" s="32"/>
    </row>
    <row r="73" spans="1:4" x14ac:dyDescent="0.25">
      <c r="A73" s="68"/>
      <c r="B73" s="32"/>
      <c r="C73" s="32"/>
      <c r="D73" s="62"/>
    </row>
    <row r="74" spans="1:4" x14ac:dyDescent="0.25">
      <c r="D74" s="16"/>
    </row>
  </sheetData>
  <mergeCells count="3">
    <mergeCell ref="A12:L12"/>
    <mergeCell ref="A19:D19"/>
    <mergeCell ref="G19:L19"/>
  </mergeCells>
  <pageMargins left="0.7" right="0.7" top="0.75" bottom="0.75" header="0.3" footer="0.3"/>
  <pageSetup scale="60" fitToHeight="0" orientation="landscape" r:id="rId1"/>
  <rowBreaks count="1" manualBreakCount="1">
    <brk id="43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69B17989A79D648BA4DD9A2184678AE" ma:contentTypeVersion="92" ma:contentTypeDescription="" ma:contentTypeScope="" ma:versionID="7727a5a6d1815570883b714c5f35547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73172a68e7f9fac6748cf5da6db34b2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2017-09-29T07:00:00+00:00</OpenedDate>
    <Date1 xmlns="dc463f71-b30c-4ab2-9473-d307f9d35888">2017-10-18T07:00:00+00:00</Date1>
    <IsDocumentOrder xmlns="dc463f71-b30c-4ab2-9473-d307f9d35888" xsi:nil="true"/>
    <IsHighlyConfidential xmlns="dc463f71-b30c-4ab2-9473-d307f9d35888">false</IsHighlyConfidential>
    <CaseCompanyNames xmlns="dc463f71-b30c-4ab2-9473-d307f9d35888">Cascade Natural Gas Corporation</CaseCompanyNames>
    <Nickname xmlns="http://schemas.microsoft.com/sharepoint/v3" xsi:nil="true"/>
    <DocketNumber xmlns="dc463f71-b30c-4ab2-9473-d307f9d35888">171009</DocketNumber>
    <DelegatedOrder xmlns="dc463f71-b30c-4ab2-9473-d307f9d35888">false</DelegatedOrder>
    <SignificantOrder xmlns="dc463f71-b30c-4ab2-9473-d307f9d35888">false</SignificantOrder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CF5C9372-D790-43F5-B483-964E65E23A35}"/>
</file>

<file path=customXml/itemProps2.xml><?xml version="1.0" encoding="utf-8"?>
<ds:datastoreItem xmlns:ds="http://schemas.openxmlformats.org/officeDocument/2006/customXml" ds:itemID="{E1759759-F3B2-445D-A612-783D3E7B9959}">
  <ds:schemaRefs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6a7bd91e-004b-490a-8704-e368d63d59a0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9D511ECC-C6ED-4E5E-B9E4-0F26E8F6BA2C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2A2C64C-11A9-4815-A176-8BE125ADDB9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Gross, Jennifer</dc:creator>
  <cp:lastModifiedBy>Huff, Ashley (UTC)</cp:lastModifiedBy>
  <cp:lastPrinted>2017-10-12T18:57:38Z</cp:lastPrinted>
  <dcterms:created xsi:type="dcterms:W3CDTF">2017-10-10T15:18:54Z</dcterms:created>
  <dcterms:modified xsi:type="dcterms:W3CDTF">2017-10-19T15:40:30Z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0x0101006E56B4D1795A2E4DB2F0B01679ED314A00769B17989A79D648BA4DD9A2184678AE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